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drawings/drawing3.xml" ContentType="application/vnd.openxmlformats-officedocument.drawing+xml"/>
  <Override PartName="/xl/drawings/drawing2.xml" ContentType="application/vnd.openxmlformats-officedocument.drawing+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charts/chart1.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GKatsins\Documents\Finance Topics\Vertex42 Docs\"/>
    </mc:Choice>
  </mc:AlternateContent>
  <bookViews>
    <workbookView xWindow="0" yWindow="0" windowWidth="17256" windowHeight="8352"/>
  </bookViews>
  <sheets>
    <sheet name="Savings" sheetId="1" r:id="rId1"/>
    <sheet name="Help" sheetId="3" r:id="rId2"/>
    <sheet name="©" sheetId="4" r:id="rId3"/>
  </sheets>
  <definedNames>
    <definedName name="k">p</definedName>
    <definedName name="p">INDEX(Savings!$F$18:$F$26,MATCH(Savings!$F$12,Savings!$E$18:$E$26,0),1)</definedName>
    <definedName name="_xlnm.Print_Area" localSheetId="0">Savings!$A$1:$J$55</definedName>
    <definedName name="_xlnm.Print_Titles" localSheetId="0">Savings!$29:$29</definedName>
    <definedName name="solver_adj" localSheetId="0" hidden="1">Savings!$F$11</definedName>
    <definedName name="solver_cvg" localSheetId="0" hidden="1">0.0001</definedName>
    <definedName name="solver_drv" localSheetId="0" hidden="1">1</definedName>
    <definedName name="solver_est" localSheetId="0" hidden="1">1</definedName>
    <definedName name="solver_itr" localSheetId="0" hidden="1">100</definedName>
    <definedName name="solver_lin" localSheetId="0" hidden="1">2</definedName>
    <definedName name="solver_neg" localSheetId="0" hidden="1">2</definedName>
    <definedName name="solver_num" localSheetId="0" hidden="1">0</definedName>
    <definedName name="solver_nwt" localSheetId="0" hidden="1">1</definedName>
    <definedName name="solver_opt" localSheetId="0" hidden="1">Savings!$I$13</definedName>
    <definedName name="solver_pre" localSheetId="0" hidden="1">0.000001</definedName>
    <definedName name="solver_scl" localSheetId="0" hidden="1">2</definedName>
    <definedName name="solver_sho" localSheetId="0" hidden="1">2</definedName>
    <definedName name="solver_tim" localSheetId="0" hidden="1">100</definedName>
    <definedName name="solver_tol" localSheetId="0" hidden="1">0.05</definedName>
    <definedName name="solver_typ" localSheetId="0" hidden="1">3</definedName>
    <definedName name="solver_val" localSheetId="0" hidden="1">0</definedName>
    <definedName name="valuevx">42.314159</definedName>
  </definedNames>
  <calcPr calcId="152511"/>
</workbook>
</file>

<file path=xl/calcChain.xml><?xml version="1.0" encoding="utf-8"?>
<calcChain xmlns="http://schemas.openxmlformats.org/spreadsheetml/2006/main">
  <c r="B32" i="1" l="1"/>
  <c r="B33" i="1" s="1"/>
  <c r="B34" i="1" s="1"/>
  <c r="I30" i="1"/>
  <c r="N7" i="1"/>
  <c r="N6" i="1"/>
  <c r="N12" i="1" s="1"/>
  <c r="N10" i="1"/>
  <c r="C31" i="1"/>
  <c r="D31" i="1" s="1"/>
  <c r="M7" i="1"/>
  <c r="G30" i="1"/>
  <c r="C32" i="1" l="1"/>
  <c r="B35" i="1"/>
  <c r="C34" i="1"/>
  <c r="D34" i="1" s="1"/>
  <c r="C33" i="1"/>
  <c r="D33" i="1" s="1"/>
  <c r="D32" i="1"/>
  <c r="B36" i="1" l="1"/>
  <c r="C35" i="1"/>
  <c r="D35" i="1" s="1"/>
  <c r="B37" i="1" l="1"/>
  <c r="C36" i="1"/>
  <c r="D36" i="1" s="1"/>
  <c r="B38" i="1" l="1"/>
  <c r="C37" i="1"/>
  <c r="D37" i="1" s="1"/>
  <c r="B39" i="1" l="1"/>
  <c r="C38" i="1"/>
  <c r="D38" i="1" s="1"/>
  <c r="B40" i="1" l="1"/>
  <c r="C39" i="1"/>
  <c r="D39" i="1" s="1"/>
  <c r="B41" i="1" l="1"/>
  <c r="C40" i="1"/>
  <c r="D40" i="1" s="1"/>
  <c r="B42" i="1" l="1"/>
  <c r="C41" i="1"/>
  <c r="D41" i="1" s="1"/>
  <c r="B43" i="1" l="1"/>
  <c r="C42" i="1"/>
  <c r="D42" i="1" s="1"/>
  <c r="B44" i="1" l="1"/>
  <c r="C43" i="1"/>
  <c r="D43" i="1" s="1"/>
  <c r="B45" i="1" l="1"/>
  <c r="C44" i="1"/>
  <c r="D44" i="1" s="1"/>
  <c r="B46" i="1" l="1"/>
  <c r="C45" i="1"/>
  <c r="D45" i="1" s="1"/>
  <c r="I10" i="1"/>
  <c r="B47" i="1" l="1"/>
  <c r="C46" i="1"/>
  <c r="D46" i="1" s="1"/>
  <c r="I11" i="1"/>
  <c r="I5" i="1" l="1"/>
  <c r="B48" i="1"/>
  <c r="C47" i="1"/>
  <c r="D47" i="1" s="1"/>
  <c r="B49" i="1" l="1"/>
  <c r="C48" i="1"/>
  <c r="D48" i="1" s="1"/>
  <c r="B50" i="1" l="1"/>
  <c r="C49" i="1"/>
  <c r="D49" i="1" s="1"/>
  <c r="B51" i="1" l="1"/>
  <c r="C50" i="1"/>
  <c r="D50" i="1" s="1"/>
  <c r="B52" i="1" l="1"/>
  <c r="G51" i="1"/>
  <c r="C51" i="1"/>
  <c r="D51" i="1" s="1"/>
  <c r="B53" i="1" l="1"/>
  <c r="G52" i="1"/>
  <c r="C52" i="1"/>
  <c r="D52" i="1" s="1"/>
  <c r="B54" i="1" l="1"/>
  <c r="G53" i="1"/>
  <c r="C53" i="1"/>
  <c r="D53" i="1" s="1"/>
  <c r="C54" i="1" l="1"/>
  <c r="D54" i="1" s="1"/>
  <c r="B55" i="1"/>
  <c r="G54" i="1"/>
  <c r="G55" i="1" l="1"/>
  <c r="C55" i="1"/>
  <c r="D55" i="1" s="1"/>
  <c r="N9" i="1" a="1"/>
  <c r="N9" i="1" s="1"/>
  <c r="N11" i="1" a="1"/>
  <c r="N11" i="1" s="1"/>
  <c r="N13" i="1" l="1"/>
  <c r="N14" i="1" s="1"/>
  <c r="G39" i="1" l="1"/>
  <c r="G40" i="1"/>
  <c r="G41" i="1"/>
  <c r="G42" i="1"/>
  <c r="G43" i="1"/>
  <c r="G44" i="1"/>
  <c r="G45" i="1"/>
  <c r="G46" i="1"/>
  <c r="G47" i="1"/>
  <c r="G48" i="1"/>
  <c r="G49" i="1"/>
  <c r="G50" i="1"/>
  <c r="G33" i="1"/>
  <c r="F31" i="1"/>
  <c r="G32" i="1"/>
  <c r="G31" i="1"/>
  <c r="G34" i="1"/>
  <c r="G35" i="1"/>
  <c r="G36" i="1"/>
  <c r="G37" i="1"/>
  <c r="G38" i="1"/>
  <c r="I31" i="1" l="1"/>
  <c r="I7" i="1"/>
  <c r="F32" i="1" l="1"/>
  <c r="I32" i="1" s="1"/>
  <c r="F33" i="1" l="1"/>
  <c r="I33" i="1" s="1"/>
  <c r="F34" i="1" l="1"/>
  <c r="I34" i="1" s="1"/>
  <c r="F35" i="1" l="1"/>
  <c r="I35" i="1" s="1"/>
  <c r="F36" i="1" l="1"/>
  <c r="I36" i="1" s="1"/>
  <c r="F37" i="1" l="1"/>
  <c r="I37" i="1" s="1"/>
  <c r="F38" i="1" l="1"/>
  <c r="I38" i="1" s="1"/>
  <c r="F39" i="1" l="1"/>
  <c r="I39" i="1" s="1"/>
  <c r="F40" i="1" l="1"/>
  <c r="I40" i="1" s="1"/>
  <c r="F41" i="1" l="1"/>
  <c r="I41" i="1" s="1"/>
  <c r="F42" i="1" l="1"/>
  <c r="I42" i="1" s="1"/>
  <c r="F43" i="1" l="1"/>
  <c r="I43" i="1" s="1"/>
  <c r="F44" i="1" l="1"/>
  <c r="I44" i="1" s="1"/>
  <c r="F45" i="1" l="1"/>
  <c r="I45" i="1" l="1"/>
  <c r="F46" i="1" l="1"/>
  <c r="I46" i="1" l="1"/>
  <c r="F47" i="1" s="1"/>
  <c r="I47" i="1" s="1"/>
  <c r="F48" i="1" l="1"/>
  <c r="I48" i="1" s="1"/>
  <c r="F49" i="1" l="1"/>
  <c r="I49" i="1" s="1"/>
  <c r="F50" i="1" l="1"/>
  <c r="I50" i="1" s="1"/>
  <c r="F51" i="1" l="1"/>
  <c r="I51" i="1" s="1"/>
  <c r="F52" i="1" l="1"/>
  <c r="I52" i="1" s="1"/>
  <c r="F53" i="1" l="1"/>
  <c r="I53" i="1" s="1"/>
  <c r="I12" i="1" s="1"/>
  <c r="I13" i="1" s="1"/>
  <c r="F54" i="1" l="1"/>
  <c r="I54" i="1" s="1"/>
  <c r="F55" i="1" l="1"/>
  <c r="I55" i="1" s="1"/>
  <c r="I6" i="1" l="1"/>
</calcChain>
</file>

<file path=xl/comments1.xml><?xml version="1.0" encoding="utf-8"?>
<comments xmlns="http://schemas.openxmlformats.org/spreadsheetml/2006/main">
  <authors>
    <author>Maria</author>
    <author>Jon</author>
    <author>Vertex42</author>
  </authors>
  <commentList>
    <comment ref="E5" authorId="0" shapeId="0">
      <text>
        <r>
          <rPr>
            <b/>
            <sz val="8"/>
            <color indexed="81"/>
            <rFont val="Tahoma"/>
            <family val="2"/>
          </rPr>
          <t>Current Age of Child:</t>
        </r>
        <r>
          <rPr>
            <sz val="8"/>
            <color indexed="81"/>
            <rFont val="Tahoma"/>
            <family val="2"/>
          </rPr>
          <t xml:space="preserve">
Enter the age of the child to correspond with the start of the school year. The investment year also corresponds to the start of the school year.</t>
        </r>
      </text>
    </comment>
    <comment ref="E6" authorId="1" shapeId="0">
      <text>
        <r>
          <rPr>
            <b/>
            <sz val="8"/>
            <color indexed="81"/>
            <rFont val="Tahoma"/>
            <family val="2"/>
          </rPr>
          <t>Initial Savings:</t>
        </r>
        <r>
          <rPr>
            <sz val="8"/>
            <color indexed="81"/>
            <rFont val="Tahoma"/>
            <family val="2"/>
          </rPr>
          <t xml:space="preserve">
This is the starting value of your savings account. All other deposits are made at the end of the year or at the end of the specified investment period. This is the amount you have saved at time t=0 or the beginning of year 1.</t>
        </r>
      </text>
    </comment>
    <comment ref="E7" authorId="0" shapeId="0">
      <text>
        <r>
          <rPr>
            <b/>
            <sz val="8"/>
            <color indexed="81"/>
            <rFont val="Tahoma"/>
            <family val="2"/>
          </rPr>
          <t>Expected Annual Interest Rate:</t>
        </r>
        <r>
          <rPr>
            <sz val="8"/>
            <color indexed="81"/>
            <rFont val="Tahoma"/>
            <family val="2"/>
          </rPr>
          <t xml:space="preserve">
This spreadsheet assumes a </t>
        </r>
        <r>
          <rPr>
            <b/>
            <sz val="8"/>
            <color indexed="81"/>
            <rFont val="Tahoma"/>
            <family val="2"/>
          </rPr>
          <t xml:space="preserve">fixed </t>
        </r>
        <r>
          <rPr>
            <sz val="8"/>
            <color indexed="81"/>
            <rFont val="Tahoma"/>
            <family val="2"/>
          </rPr>
          <t>annual interest rate.
The interest is compounded according to the deposit frequency that you choose, and it is assumed that the deposits are made at the end of each period.</t>
        </r>
      </text>
    </comment>
    <comment ref="E10" authorId="0" shapeId="0">
      <text>
        <r>
          <rPr>
            <b/>
            <sz val="8"/>
            <color indexed="81"/>
            <rFont val="Tahoma"/>
            <family val="2"/>
          </rPr>
          <t>Years To Make Deposits:</t>
        </r>
        <r>
          <rPr>
            <sz val="8"/>
            <color indexed="81"/>
            <rFont val="Tahoma"/>
            <family val="2"/>
          </rPr>
          <t xml:space="preserve">
The number of years that you plan to add regular deposits to the savings account.</t>
        </r>
      </text>
    </comment>
    <comment ref="E11" authorId="1" shapeId="0">
      <text>
        <r>
          <rPr>
            <b/>
            <sz val="8"/>
            <color indexed="81"/>
            <rFont val="Tahoma"/>
            <family val="2"/>
          </rPr>
          <t>Deposit Amount:</t>
        </r>
        <r>
          <rPr>
            <sz val="8"/>
            <color indexed="81"/>
            <rFont val="Tahoma"/>
            <family val="2"/>
          </rPr>
          <t xml:space="preserve">
The amount you plan to add to your savings account or investment at the end of the period specified by the </t>
        </r>
        <r>
          <rPr>
            <b/>
            <sz val="8"/>
            <color indexed="81"/>
            <rFont val="Tahoma"/>
            <family val="2"/>
          </rPr>
          <t>Deposit Frequency</t>
        </r>
        <r>
          <rPr>
            <sz val="8"/>
            <color indexed="81"/>
            <rFont val="Tahoma"/>
            <family val="2"/>
          </rPr>
          <t>.</t>
        </r>
      </text>
    </comment>
    <comment ref="E12" authorId="1" shapeId="0">
      <text>
        <r>
          <rPr>
            <b/>
            <sz val="8"/>
            <color indexed="81"/>
            <rFont val="Tahoma"/>
            <family val="2"/>
          </rPr>
          <t>Deposit Frequency:</t>
        </r>
        <r>
          <rPr>
            <sz val="8"/>
            <color indexed="81"/>
            <rFont val="Tahoma"/>
            <family val="2"/>
          </rPr>
          <t xml:space="preserve">
Used to specify the number of contributions or deposits made per year. The deposit is made and the end of the period.
Monthly = 12 deposits per year
Semi-Monthly = 24 / yr
Bi-Weekly = 26 / yr
Weekly = 52 / yr
Annually = 1 / yr
Semi-Annually = 2 / yr
Quarterly = 4 / yr
Bi-Monthly = 6 / yr
Daily = 365 / yr</t>
        </r>
      </text>
    </comment>
    <comment ref="E13" authorId="1" shapeId="0">
      <text>
        <r>
          <rPr>
            <b/>
            <sz val="8"/>
            <color indexed="81"/>
            <rFont val="Tahoma"/>
            <family val="2"/>
          </rPr>
          <t>Additional Annual Deposits:</t>
        </r>
        <r>
          <rPr>
            <sz val="8"/>
            <color indexed="81"/>
            <rFont val="Tahoma"/>
            <family val="2"/>
          </rPr>
          <t xml:space="preserve">
The amount you plan to add to your savings account or investment at the end of each year.</t>
        </r>
      </text>
    </comment>
    <comment ref="E29" authorId="2" shapeId="0">
      <text>
        <r>
          <rPr>
            <b/>
            <sz val="8"/>
            <color indexed="81"/>
            <rFont val="Tahoma"/>
            <family val="2"/>
          </rPr>
          <t>Costs This Year:</t>
        </r>
        <r>
          <rPr>
            <sz val="8"/>
            <color indexed="81"/>
            <rFont val="Tahoma"/>
            <family val="2"/>
          </rPr>
          <t xml:space="preserve">
This is the withdrawal that you make at the beginning of the year in order to fund your child's education for the given school year.</t>
        </r>
      </text>
    </comment>
    <comment ref="F29" authorId="1" shapeId="0">
      <text>
        <r>
          <rPr>
            <b/>
            <sz val="8"/>
            <color indexed="81"/>
            <rFont val="Tahoma"/>
            <family val="2"/>
          </rPr>
          <t>Estimated Annual Interest Earned:</t>
        </r>
        <r>
          <rPr>
            <sz val="8"/>
            <color indexed="81"/>
            <rFont val="Tahoma"/>
            <family val="2"/>
          </rPr>
          <t xml:space="preserve">
The interest is calculated using the FV formula to account for the contributions that may be made monthly, weekly, etc. within the year. The Costs for the year are first subtracted from the previous year's balance.</t>
        </r>
      </text>
    </comment>
    <comment ref="G29" authorId="1" shapeId="0">
      <text>
        <r>
          <rPr>
            <b/>
            <sz val="8"/>
            <color indexed="81"/>
            <rFont val="Tahoma"/>
            <family val="2"/>
          </rPr>
          <t>Scheduled Deposits:</t>
        </r>
        <r>
          <rPr>
            <sz val="8"/>
            <color indexed="81"/>
            <rFont val="Tahoma"/>
            <family val="2"/>
          </rPr>
          <t xml:space="preserve">
The total scheduled deposits made this year, including the Deposit Amount and the Extra Annual Investments, if any.</t>
        </r>
      </text>
    </comment>
    <comment ref="H29" authorId="1" shapeId="0">
      <text>
        <r>
          <rPr>
            <b/>
            <sz val="8"/>
            <color indexed="81"/>
            <rFont val="Tahoma"/>
            <family val="2"/>
          </rPr>
          <t>Extra Annual Deposits:</t>
        </r>
        <r>
          <rPr>
            <sz val="8"/>
            <color indexed="81"/>
            <rFont val="Tahoma"/>
            <family val="2"/>
          </rPr>
          <t xml:space="preserve">
You can enter a </t>
        </r>
        <r>
          <rPr>
            <b/>
            <sz val="8"/>
            <color indexed="81"/>
            <rFont val="Tahoma"/>
            <family val="2"/>
          </rPr>
          <t>negative</t>
        </r>
        <r>
          <rPr>
            <sz val="8"/>
            <color indexed="81"/>
            <rFont val="Tahoma"/>
            <family val="2"/>
          </rPr>
          <t xml:space="preserve"> amount here to indicate that you plan to make less than the scheduled Additional Annual Investment in a particular year, or a </t>
        </r>
        <r>
          <rPr>
            <b/>
            <sz val="8"/>
            <color indexed="81"/>
            <rFont val="Tahoma"/>
            <family val="2"/>
          </rPr>
          <t xml:space="preserve">positive </t>
        </r>
        <r>
          <rPr>
            <sz val="8"/>
            <color indexed="81"/>
            <rFont val="Tahoma"/>
            <family val="2"/>
          </rPr>
          <t>amount to indicate that you plan to make a more sizable contribution in a particular year.</t>
        </r>
      </text>
    </comment>
  </commentList>
</comments>
</file>

<file path=xl/sharedStrings.xml><?xml version="1.0" encoding="utf-8"?>
<sst xmlns="http://schemas.openxmlformats.org/spreadsheetml/2006/main" count="86" uniqueCount="79">
  <si>
    <t>Year</t>
  </si>
  <si>
    <t>Monthly</t>
  </si>
  <si>
    <t>Total Invested</t>
  </si>
  <si>
    <t>Deposit Frequency</t>
  </si>
  <si>
    <t>Scheduled Deposits</t>
  </si>
  <si>
    <t>Deposit Amount</t>
  </si>
  <si>
    <t>College Savings Calculator</t>
  </si>
  <si>
    <t>Name</t>
  </si>
  <si>
    <t>Current Age of Child</t>
  </si>
  <si>
    <t>Age</t>
  </si>
  <si>
    <t>School
Year</t>
  </si>
  <si>
    <t>End of Year Balance</t>
  </si>
  <si>
    <t>Annual Interest Rate</t>
  </si>
  <si>
    <t>Additional Annual Deposits</t>
  </si>
  <si>
    <t>Costs This Year</t>
  </si>
  <si>
    <t>Year of Last Payment</t>
  </si>
  <si>
    <t>Prior Year Balance</t>
  </si>
  <si>
    <t>Last Payment</t>
  </si>
  <si>
    <t>NET</t>
  </si>
  <si>
    <t>HELP</t>
  </si>
  <si>
    <t>Yearly Schedule</t>
  </si>
  <si>
    <t>Years to Make Deposits</t>
  </si>
  <si>
    <t>Total Costs</t>
  </si>
  <si>
    <t>Total Interest Earned</t>
  </si>
  <si>
    <t>Totals as of Year …</t>
  </si>
  <si>
    <t>http://www.vertex42.com/Calculators/college-savings.html</t>
  </si>
  <si>
    <t>Effective Annual Rate</t>
  </si>
  <si>
    <t>PV(costs)</t>
  </si>
  <si>
    <t>PV(deposit)</t>
  </si>
  <si>
    <t xml:space="preserve"> - PV(initial)</t>
  </si>
  <si>
    <t xml:space="preserve"> - PV(extra)</t>
  </si>
  <si>
    <t xml:space="preserve"> - PV(annual)</t>
  </si>
  <si>
    <t>Initial Savings</t>
  </si>
  <si>
    <t>Results are just estimates. Interests rates may vary.</t>
  </si>
  <si>
    <t>Calculating the Deposit Amount</t>
  </si>
  <si>
    <t>present value to an annuity.</t>
  </si>
  <si>
    <t>Solving For Zero Balance</t>
  </si>
  <si>
    <t>Frequency</t>
  </si>
  <si>
    <t>Annually</t>
  </si>
  <si>
    <t>Semi-Annually</t>
  </si>
  <si>
    <t>Quarterly</t>
  </si>
  <si>
    <t>Bi-Monthly</t>
  </si>
  <si>
    <t>Semi-Monthly</t>
  </si>
  <si>
    <t>Bi-Weekly</t>
  </si>
  <si>
    <t>Weekly</t>
  </si>
  <si>
    <t>Daily</t>
  </si>
  <si>
    <t>Periods</t>
  </si>
  <si>
    <t>Additional Help</t>
  </si>
  <si>
    <t>The link at the top of this worksheet will take you to the web page on vertex42.com that talks about this template.</t>
  </si>
  <si>
    <t>REFERENCES</t>
  </si>
  <si>
    <t>SEE ALSO</t>
  </si>
  <si>
    <t>Vertex42.com: Personal Budget Spreadsheet</t>
  </si>
  <si>
    <t>TIPS</t>
  </si>
  <si>
    <t>Vertex42.com: Spreadsheet Tips Workbook</t>
  </si>
  <si>
    <t>By Vertex42.com</t>
  </si>
  <si>
    <t>Do not submit copies or modifications of this template to any website or online template gallery.</t>
  </si>
  <si>
    <t>Please review the following license agreement to learn how you may or may not use this template. Thank you.</t>
  </si>
  <si>
    <t>See License Agreement</t>
  </si>
  <si>
    <r>
      <rPr>
        <b/>
        <sz val="12"/>
        <color theme="1"/>
        <rFont val="Arial"/>
        <family val="2"/>
      </rPr>
      <t>Do not delete this worksheet.</t>
    </r>
    <r>
      <rPr>
        <sz val="12"/>
        <rFont val="Arial"/>
        <family val="2"/>
      </rPr>
      <t xml:space="preserve"> If necessary, you may hide it by right-clicking on the tab and selecting Hide.</t>
    </r>
  </si>
  <si>
    <r>
      <t xml:space="preserve">Interest
</t>
    </r>
    <r>
      <rPr>
        <sz val="10"/>
        <rFont val="Arial"/>
        <family val="2"/>
      </rPr>
      <t>Earned</t>
    </r>
  </si>
  <si>
    <r>
      <t xml:space="preserve">Scheduled </t>
    </r>
    <r>
      <rPr>
        <sz val="10"/>
        <rFont val="Arial"/>
        <family val="2"/>
      </rPr>
      <t>Deposits</t>
    </r>
  </si>
  <si>
    <r>
      <t xml:space="preserve">Extra Annual
</t>
    </r>
    <r>
      <rPr>
        <sz val="10"/>
        <rFont val="Arial"/>
        <family val="2"/>
      </rPr>
      <t>Deposits</t>
    </r>
  </si>
  <si>
    <t>Instructions For Using This Template</t>
  </si>
  <si>
    <t>Enter any extra annual deposits you may be planning either as regular scheduled annual deposits or manually in the Yearly Schedule. Annual deposits are applied at the end of the year.</t>
  </si>
  <si>
    <t>Enter the number of Years to Make Deposits, the Deposit Amount and the Deposit Frequency.</t>
  </si>
  <si>
    <t>Taxes on interest earned are not taken into account, so use an after-tax annual interest rate.</t>
  </si>
  <si>
    <t>You can make a copy of this worksheet for creating savings plan for other children or saving an example of a particular plan. Look up how to Copy a Worksheet in the Help system.</t>
  </si>
  <si>
    <t>The calculator is initially set up to calculate the Deposit Amount automatically. However, if you know the deposit amount but want to solve for some other input value, then enter your deposit amount and then use Goal Seek or Solver to set the NET value to Zero by changing one of the other inputs.</t>
  </si>
  <si>
    <t>The deposit amount is calculated by first converting all</t>
  </si>
  <si>
    <r>
      <rPr>
        <b/>
        <sz val="8"/>
        <rFont val="Arial"/>
        <family val="2"/>
      </rPr>
      <t>Note:</t>
    </r>
    <r>
      <rPr>
        <sz val="8"/>
        <rFont val="Arial"/>
        <family val="2"/>
      </rPr>
      <t xml:space="preserve"> This spreadsheet is for illustrative purposes only.</t>
    </r>
  </si>
  <si>
    <r>
      <t xml:space="preserve">For this school and college savings calculator, consider year </t>
    </r>
    <r>
      <rPr>
        <i/>
        <sz val="11"/>
        <color rgb="FF000000"/>
        <rFont val="Arial"/>
        <family val="2"/>
      </rPr>
      <t>t</t>
    </r>
    <r>
      <rPr>
        <sz val="11"/>
        <color rgb="FF000000"/>
        <rFont val="Arial"/>
        <family val="2"/>
      </rPr>
      <t xml:space="preserve"> as starting at the beginning of the school year (in August for example). The child's age should correspond with the start of the school year.</t>
    </r>
  </si>
  <si>
    <t>cash flows to the present value, then converting the net</t>
  </si>
  <si>
    <t>Vertex42.com: College Budget Template</t>
  </si>
  <si>
    <t>Enter the Total Costs for the specified School Year in the Yearly Schedule (yellow colored cells). These are assumed to be withdrawals taken at the beginning of the year.</t>
  </si>
  <si>
    <t>http://www.vertex42.com/licensing/EULA_personaluse.html</t>
  </si>
  <si>
    <t>This spreadsheet, including all worksheets and associated content is a copyrighted work under the United States and other copyright laws.</t>
  </si>
  <si>
    <t>© 2009-2016 Vertex42 LLC</t>
  </si>
  <si>
    <t>Education Savings Calculator</t>
  </si>
  <si>
    <t>Thing 1</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</si>
</sst>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8" formatCode="&quot;$&quot;#,##0.00_);[Red]\(&quot;$&quot;#,##0.00\)"/>
    <numFmt numFmtId="44" formatCode="_(&quot;$&quot;* #,##0.00_);_(&quot;$&quot;* \(#,##0.00\);_(&quot;$&quot;* &quot;-&quot;??_);_(@_)"/>
    <numFmt numFmtId="43" formatCode="_(* #,##0.00_);_(* \(#,##0.00\);_(* &quot;-&quot;??_);_(@_)"/>
    <numFmt numFmtId="164" formatCode="_(&quot;$&quot;* #,##0_);_(&quot;$&quot;* \(#,##0\);_(&quot;$&quot;* &quot;-&quot;??_);_(@_)"/>
    <numFmt numFmtId="165" formatCode="0.000%"/>
    <numFmt numFmtId="166" formatCode="&quot;$&quot;* #,##0.00;&quot;$&quot;* \-#,##0.00;&quot;$&quot;* &quot;-&quot;??;@"/>
    <numFmt numFmtId="167" formatCode="_(&quot;$&quot;* #,##0.00_);[Red]_(&quot;$&quot;* \(#,##0.00\);_(&quot;$&quot;* &quot;-&quot;??_);_(@_)"/>
    <numFmt numFmtId="168" formatCode="0.0000%"/>
  </numFmts>
  <fonts count="38" x14ac:knownFonts="1">
    <font>
      <sz val="10"/>
      <name val="Tahoma"/>
      <family val="2"/>
    </font>
    <font>
      <sz val="10"/>
      <name val="Arial"/>
      <family val="2"/>
    </font>
    <font>
      <u/>
      <sz val="10"/>
      <color indexed="12"/>
      <name val="Tahoma"/>
      <family val="2"/>
    </font>
    <font>
      <sz val="8"/>
      <name val="Arial"/>
      <family val="2"/>
    </font>
    <font>
      <b/>
      <sz val="8"/>
      <color indexed="81"/>
      <name val="Tahoma"/>
      <family val="2"/>
    </font>
    <font>
      <sz val="8"/>
      <color indexed="81"/>
      <name val="Tahoma"/>
      <family val="2"/>
    </font>
    <font>
      <sz val="18"/>
      <color theme="4" tint="-0.249977111117893"/>
      <name val="Arial"/>
      <family val="2"/>
    </font>
    <font>
      <sz val="18"/>
      <name val="Arial"/>
      <family val="2"/>
    </font>
    <font>
      <sz val="10"/>
      <name val="Arial"/>
      <family val="2"/>
    </font>
    <font>
      <sz val="8"/>
      <color theme="0" tint="-0.499984740745262"/>
      <name val="Arial"/>
      <family val="2"/>
    </font>
    <font>
      <b/>
      <sz val="11"/>
      <color theme="4" tint="-0.249977111117893"/>
      <name val="Arial"/>
      <family val="2"/>
    </font>
    <font>
      <sz val="11"/>
      <name val="Arial"/>
      <family val="2"/>
    </font>
    <font>
      <sz val="11"/>
      <color rgb="FF000000"/>
      <name val="Arial"/>
      <family val="2"/>
    </font>
    <font>
      <sz val="10"/>
      <color indexed="12"/>
      <name val="Arial"/>
      <family val="2"/>
    </font>
    <font>
      <b/>
      <sz val="12"/>
      <name val="Arial"/>
      <family val="2"/>
    </font>
    <font>
      <b/>
      <sz val="12"/>
      <color indexed="9"/>
      <name val="Calibri"/>
      <family val="2"/>
    </font>
    <font>
      <sz val="11"/>
      <color theme="1" tint="0.34998626667073579"/>
      <name val="Calibri"/>
      <family val="2"/>
      <scheme val="minor"/>
    </font>
    <font>
      <u/>
      <sz val="11"/>
      <color indexed="12"/>
      <name val="Tahoma"/>
      <family val="2"/>
    </font>
    <font>
      <sz val="10"/>
      <name val="Calibri"/>
      <family val="2"/>
      <scheme val="minor"/>
    </font>
    <font>
      <b/>
      <sz val="10"/>
      <name val="Arial"/>
      <family val="2"/>
    </font>
    <font>
      <u/>
      <sz val="11"/>
      <color indexed="12"/>
      <name val="Arial"/>
      <family val="2"/>
    </font>
    <font>
      <sz val="11"/>
      <name val="Trebuchet MS"/>
      <family val="2"/>
    </font>
    <font>
      <sz val="12"/>
      <name val="Arial"/>
      <family val="2"/>
    </font>
    <font>
      <u/>
      <sz val="12"/>
      <color indexed="12"/>
      <name val="Arial"/>
      <family val="2"/>
    </font>
    <font>
      <b/>
      <sz val="12"/>
      <color theme="1"/>
      <name val="Arial"/>
      <family val="2"/>
    </font>
    <font>
      <sz val="11"/>
      <color theme="1" tint="0.34998626667073579"/>
      <name val="Calibri"/>
      <family val="2"/>
    </font>
    <font>
      <b/>
      <sz val="14"/>
      <color indexed="9"/>
      <name val="Arial"/>
      <family val="2"/>
    </font>
    <font>
      <sz val="10"/>
      <color indexed="9"/>
      <name val="Arial"/>
      <family val="2"/>
    </font>
    <font>
      <sz val="8"/>
      <color indexed="9"/>
      <name val="Arial"/>
      <family val="2"/>
    </font>
    <font>
      <b/>
      <sz val="12"/>
      <color indexed="9"/>
      <name val="Arial"/>
      <family val="2"/>
    </font>
    <font>
      <b/>
      <i/>
      <sz val="10"/>
      <color indexed="23"/>
      <name val="Arial"/>
      <family val="2"/>
    </font>
    <font>
      <b/>
      <sz val="11"/>
      <name val="Arial"/>
      <family val="2"/>
    </font>
    <font>
      <sz val="9"/>
      <name val="Arial"/>
      <family val="2"/>
    </font>
    <font>
      <b/>
      <sz val="18"/>
      <color indexed="9"/>
      <name val="Arial"/>
      <family val="2"/>
    </font>
    <font>
      <b/>
      <sz val="10"/>
      <color theme="4" tint="-0.249977111117893"/>
      <name val="Tahoma"/>
      <family val="2"/>
    </font>
    <font>
      <b/>
      <sz val="8"/>
      <name val="Arial"/>
      <family val="2"/>
    </font>
    <font>
      <i/>
      <sz val="11"/>
      <color rgb="FF000000"/>
      <name val="Arial"/>
      <family val="2"/>
    </font>
    <font>
      <sz val="8"/>
      <color theme="1" tint="0.34998626667073579"/>
      <name val="Arial"/>
      <family val="2"/>
    </font>
  </fonts>
  <fills count="12">
    <fill>
      <patternFill patternType="none"/>
    </fill>
    <fill>
      <patternFill patternType="gray125"/>
    </fill>
    <fill>
      <patternFill patternType="solid">
        <fgColor indexed="47"/>
        <bgColor indexed="64"/>
      </patternFill>
    </fill>
    <fill>
      <patternFill patternType="solid">
        <fgColor indexed="43"/>
        <bgColor indexed="64"/>
      </patternFill>
    </fill>
    <fill>
      <patternFill patternType="solid">
        <fgColor indexed="42"/>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249977111117893"/>
        <bgColor indexed="64"/>
      </patternFill>
    </fill>
  </fills>
  <borders count="15">
    <border>
      <left/>
      <right/>
      <top/>
      <bottom/>
      <diagonal/>
    </border>
    <border>
      <left style="thin">
        <color indexed="55"/>
      </left>
      <right style="thin">
        <color indexed="55"/>
      </right>
      <top style="thin">
        <color indexed="55"/>
      </top>
      <bottom style="thin">
        <color indexed="55"/>
      </bottom>
      <diagonal/>
    </border>
    <border>
      <left style="thin">
        <color indexed="55"/>
      </left>
      <right style="thin">
        <color indexed="55"/>
      </right>
      <top/>
      <bottom style="thin">
        <color indexed="55"/>
      </bottom>
      <diagonal/>
    </border>
    <border>
      <left/>
      <right/>
      <top/>
      <bottom style="medium">
        <color indexed="57"/>
      </bottom>
      <diagonal/>
    </border>
    <border>
      <left/>
      <right/>
      <top style="medium">
        <color indexed="57"/>
      </top>
      <bottom/>
      <diagonal/>
    </border>
    <border>
      <left/>
      <right/>
      <top/>
      <bottom style="thin">
        <color indexed="64"/>
      </bottom>
      <diagonal/>
    </border>
    <border>
      <left style="thin">
        <color indexed="55"/>
      </left>
      <right/>
      <top style="thin">
        <color indexed="55"/>
      </top>
      <bottom style="thin">
        <color indexed="55"/>
      </bottom>
      <diagonal/>
    </border>
    <border>
      <left/>
      <right style="thin">
        <color indexed="55"/>
      </right>
      <top style="thin">
        <color indexed="55"/>
      </top>
      <bottom style="thin">
        <color indexed="55"/>
      </bottom>
      <diagonal/>
    </border>
    <border>
      <left/>
      <right/>
      <top/>
      <bottom style="thin">
        <color theme="4"/>
      </bottom>
      <diagonal/>
    </border>
    <border>
      <left/>
      <right style="thin">
        <color theme="4"/>
      </right>
      <top/>
      <bottom style="thin">
        <color theme="4"/>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right/>
      <top/>
      <bottom style="medium">
        <color theme="4"/>
      </bottom>
      <diagonal/>
    </border>
    <border>
      <left/>
      <right/>
      <top style="thin">
        <color indexed="64"/>
      </top>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0" applyNumberFormat="0" applyFill="0" applyBorder="0" applyAlignment="0" applyProtection="0">
      <alignment vertical="top"/>
      <protection locked="0"/>
    </xf>
    <xf numFmtId="9" fontId="1" fillId="0" borderId="0" applyFont="0" applyFill="0" applyBorder="0" applyAlignment="0" applyProtection="0"/>
  </cellStyleXfs>
  <cellXfs count="119">
    <xf numFmtId="0" fontId="0" fillId="0" borderId="0" xfId="0"/>
    <xf numFmtId="0" fontId="6" fillId="6" borderId="0" xfId="0" applyFont="1" applyFill="1" applyBorder="1" applyAlignment="1">
      <alignment vertical="center"/>
    </xf>
    <xf numFmtId="0" fontId="7" fillId="6" borderId="0" xfId="0" applyFont="1" applyFill="1" applyBorder="1" applyAlignment="1">
      <alignment vertical="center"/>
    </xf>
    <xf numFmtId="0" fontId="8" fillId="6" borderId="0" xfId="0" applyFont="1" applyFill="1" applyBorder="1" applyAlignment="1">
      <alignment horizontal="right" vertical="center"/>
    </xf>
    <xf numFmtId="0" fontId="8" fillId="0" borderId="0" xfId="0" applyFont="1" applyFill="1" applyBorder="1"/>
    <xf numFmtId="0" fontId="8" fillId="0" borderId="0" xfId="0" applyFont="1"/>
    <xf numFmtId="0" fontId="2" fillId="0" borderId="0" xfId="3" applyBorder="1" applyAlignment="1" applyProtection="1">
      <alignment horizontal="left"/>
    </xf>
    <xf numFmtId="0" fontId="8" fillId="0" borderId="0" xfId="0" applyFont="1" applyBorder="1" applyAlignment="1"/>
    <xf numFmtId="0" fontId="9" fillId="0" borderId="0" xfId="0" applyNumberFormat="1" applyFont="1" applyBorder="1" applyAlignment="1">
      <alignment horizontal="right"/>
    </xf>
    <xf numFmtId="0" fontId="8" fillId="0" borderId="0" xfId="0" applyFont="1" applyAlignment="1"/>
    <xf numFmtId="0" fontId="8" fillId="0" borderId="0" xfId="0" applyFont="1" applyAlignment="1">
      <alignment vertical="top"/>
    </xf>
    <xf numFmtId="0" fontId="10" fillId="0" borderId="8" xfId="0" applyFont="1" applyBorder="1"/>
    <xf numFmtId="0" fontId="11" fillId="0" borderId="8" xfId="0" applyFont="1" applyBorder="1" applyAlignment="1">
      <alignment vertical="top"/>
    </xf>
    <xf numFmtId="0" fontId="8" fillId="0" borderId="9" xfId="0" applyFont="1" applyBorder="1" applyAlignment="1">
      <alignment vertical="top"/>
    </xf>
    <xf numFmtId="0" fontId="12" fillId="0" borderId="0" xfId="0" applyFont="1" applyAlignment="1">
      <alignment horizontal="left" vertical="top" wrapText="1" readingOrder="1"/>
    </xf>
    <xf numFmtId="0" fontId="13" fillId="0" borderId="0" xfId="0" applyFont="1"/>
    <xf numFmtId="0" fontId="14" fillId="0" borderId="0" xfId="0" applyFont="1"/>
    <xf numFmtId="0" fontId="11" fillId="0" borderId="0" xfId="0" applyFont="1" applyAlignment="1">
      <alignment horizontal="right" vertical="top"/>
    </xf>
    <xf numFmtId="0" fontId="11" fillId="0" borderId="0" xfId="0" applyFont="1" applyAlignment="1">
      <alignment vertical="top"/>
    </xf>
    <xf numFmtId="0" fontId="11" fillId="0" borderId="0" xfId="0" applyFont="1" applyAlignment="1">
      <alignment vertical="top" wrapText="1"/>
    </xf>
    <xf numFmtId="0" fontId="8" fillId="7" borderId="0" xfId="0" applyFont="1" applyFill="1" applyAlignment="1">
      <alignment horizontal="right" vertical="top"/>
    </xf>
    <xf numFmtId="0" fontId="15" fillId="7" borderId="0" xfId="0" applyFont="1" applyFill="1" applyAlignment="1"/>
    <xf numFmtId="0" fontId="8" fillId="7" borderId="0" xfId="0" applyFont="1" applyFill="1"/>
    <xf numFmtId="0" fontId="16" fillId="6" borderId="0" xfId="0" applyFont="1" applyFill="1" applyAlignment="1">
      <alignment horizontal="center"/>
    </xf>
    <xf numFmtId="0" fontId="17" fillId="0" borderId="0" xfId="3" applyFont="1" applyAlignment="1" applyProtection="1">
      <alignment horizontal="left" indent="1"/>
    </xf>
    <xf numFmtId="0" fontId="18" fillId="0" borderId="0" xfId="0" applyFont="1"/>
    <xf numFmtId="0" fontId="19" fillId="0" borderId="0" xfId="0" applyFont="1"/>
    <xf numFmtId="0" fontId="20" fillId="0" borderId="0" xfId="0" applyFont="1" applyAlignment="1" applyProtection="1">
      <alignment horizontal="left" indent="1"/>
    </xf>
    <xf numFmtId="0" fontId="11" fillId="0" borderId="0" xfId="0" applyFont="1"/>
    <xf numFmtId="43" fontId="8" fillId="0" borderId="0" xfId="0" applyNumberFormat="1" applyFont="1"/>
    <xf numFmtId="0" fontId="6" fillId="6" borderId="0" xfId="0" applyFont="1" applyFill="1" applyBorder="1" applyAlignment="1">
      <alignment horizontal="left" vertical="center"/>
    </xf>
    <xf numFmtId="0" fontId="0" fillId="0" borderId="0" xfId="0" applyFill="1" applyBorder="1"/>
    <xf numFmtId="0" fontId="0" fillId="0" borderId="0" xfId="0" applyBorder="1"/>
    <xf numFmtId="0" fontId="21" fillId="0" borderId="0" xfId="0" applyFont="1" applyAlignment="1">
      <alignment horizontal="left" vertical="top" wrapText="1"/>
    </xf>
    <xf numFmtId="0" fontId="8" fillId="8" borderId="0" xfId="0" applyFont="1" applyFill="1" applyBorder="1"/>
    <xf numFmtId="0" fontId="11" fillId="0" borderId="10" xfId="0" applyFont="1" applyBorder="1"/>
    <xf numFmtId="0" fontId="0" fillId="8" borderId="0" xfId="0" applyFill="1" applyBorder="1"/>
    <xf numFmtId="0" fontId="2" fillId="0" borderId="0" xfId="3" applyBorder="1" applyAlignment="1" applyProtection="1">
      <alignment horizontal="left" vertical="top"/>
    </xf>
    <xf numFmtId="0" fontId="22" fillId="0" borderId="11" xfId="0" applyFont="1" applyBorder="1" applyAlignment="1">
      <alignment horizontal="left" wrapText="1"/>
    </xf>
    <xf numFmtId="0" fontId="14" fillId="0" borderId="12" xfId="0" applyFont="1" applyBorder="1" applyAlignment="1">
      <alignment horizontal="left" wrapText="1"/>
    </xf>
    <xf numFmtId="0" fontId="10" fillId="8" borderId="0" xfId="0" applyFont="1" applyFill="1" applyBorder="1"/>
    <xf numFmtId="0" fontId="22" fillId="0" borderId="12" xfId="0" applyFont="1" applyBorder="1" applyAlignment="1">
      <alignment horizontal="left" wrapText="1"/>
    </xf>
    <xf numFmtId="0" fontId="8" fillId="8" borderId="0" xfId="0" applyFont="1" applyFill="1" applyBorder="1" applyAlignment="1">
      <alignment vertical="top"/>
    </xf>
    <xf numFmtId="0" fontId="11" fillId="8" borderId="0" xfId="0" applyFont="1" applyFill="1" applyBorder="1" applyAlignment="1">
      <alignment horizontal="right" vertical="top"/>
    </xf>
    <xf numFmtId="0" fontId="22" fillId="0" borderId="12" xfId="0" applyFont="1" applyBorder="1" applyAlignment="1">
      <alignment horizontal="left"/>
    </xf>
    <xf numFmtId="0" fontId="21" fillId="8" borderId="0" xfId="0" applyFont="1" applyFill="1" applyBorder="1" applyAlignment="1">
      <alignment horizontal="left" vertical="top" wrapText="1"/>
    </xf>
    <xf numFmtId="0" fontId="11" fillId="8" borderId="0" xfId="0" applyFont="1" applyFill="1" applyBorder="1" applyAlignment="1">
      <alignment vertical="top"/>
    </xf>
    <xf numFmtId="0" fontId="11" fillId="8" borderId="0" xfId="0" applyFont="1" applyFill="1" applyBorder="1" applyAlignment="1">
      <alignment vertical="top" wrapText="1"/>
    </xf>
    <xf numFmtId="0" fontId="0" fillId="8" borderId="0" xfId="0" applyFill="1" applyBorder="1" applyAlignment="1">
      <alignment horizontal="right" vertical="top"/>
    </xf>
    <xf numFmtId="0" fontId="15" fillId="8" borderId="0" xfId="0" applyFont="1" applyFill="1" applyBorder="1" applyAlignment="1"/>
    <xf numFmtId="0" fontId="25" fillId="8" borderId="0" xfId="0" applyFont="1" applyFill="1" applyBorder="1" applyAlignment="1">
      <alignment horizontal="center"/>
    </xf>
    <xf numFmtId="0" fontId="17" fillId="8" borderId="0" xfId="3" applyFont="1" applyFill="1" applyBorder="1" applyAlignment="1" applyProtection="1">
      <alignment horizontal="left" indent="1"/>
    </xf>
    <xf numFmtId="0" fontId="20" fillId="8" borderId="0" xfId="0" applyFont="1" applyFill="1" applyBorder="1" applyAlignment="1" applyProtection="1">
      <alignment horizontal="left" indent="1"/>
    </xf>
    <xf numFmtId="0" fontId="11" fillId="8" borderId="0" xfId="0" applyFont="1" applyFill="1" applyBorder="1"/>
    <xf numFmtId="0" fontId="11" fillId="0" borderId="1" xfId="0" applyFont="1" applyFill="1" applyBorder="1" applyAlignment="1" applyProtection="1">
      <alignment horizontal="center"/>
      <protection locked="0"/>
    </xf>
    <xf numFmtId="40" fontId="11" fillId="0" borderId="1" xfId="2" applyNumberFormat="1" applyFont="1" applyFill="1" applyBorder="1" applyAlignment="1" applyProtection="1">
      <alignment horizontal="right" vertical="center"/>
      <protection locked="0"/>
    </xf>
    <xf numFmtId="10" fontId="11" fillId="0" borderId="1" xfId="4" applyNumberFormat="1" applyFont="1" applyFill="1" applyBorder="1" applyAlignment="1" applyProtection="1">
      <alignment horizontal="right"/>
      <protection locked="0"/>
    </xf>
    <xf numFmtId="40" fontId="11" fillId="4" borderId="1" xfId="2" applyNumberFormat="1" applyFont="1" applyFill="1" applyBorder="1" applyAlignment="1" applyProtection="1">
      <alignment horizontal="right" vertical="center"/>
    </xf>
    <xf numFmtId="8" fontId="8" fillId="0" borderId="0" xfId="0" applyNumberFormat="1" applyFont="1" applyFill="1" applyAlignment="1" applyProtection="1">
      <alignment horizontal="center"/>
    </xf>
    <xf numFmtId="0" fontId="8" fillId="0" borderId="0" xfId="0" applyFont="1" applyFill="1"/>
    <xf numFmtId="0" fontId="19" fillId="0" borderId="0" xfId="0" applyFont="1" applyAlignment="1">
      <alignment horizontal="right"/>
    </xf>
    <xf numFmtId="0" fontId="19" fillId="0" borderId="0" xfId="0" applyFont="1" applyFill="1" applyAlignment="1">
      <alignment horizontal="right"/>
    </xf>
    <xf numFmtId="0" fontId="8" fillId="0" borderId="0" xfId="0" applyFont="1" applyFill="1" applyAlignment="1">
      <alignment horizontal="right"/>
    </xf>
    <xf numFmtId="8" fontId="8" fillId="0" borderId="0" xfId="0" applyNumberFormat="1" applyFont="1" applyFill="1" applyAlignment="1" applyProtection="1">
      <alignment horizontal="right"/>
    </xf>
    <xf numFmtId="0" fontId="3" fillId="2" borderId="0" xfId="0" applyFont="1" applyFill="1" applyAlignment="1">
      <alignment horizontal="center"/>
    </xf>
    <xf numFmtId="164" fontId="3" fillId="2" borderId="0" xfId="0" applyNumberFormat="1" applyFont="1" applyFill="1" applyAlignment="1">
      <alignment horizontal="right"/>
    </xf>
    <xf numFmtId="166" fontId="3" fillId="2" borderId="0" xfId="2" applyNumberFormat="1" applyFont="1" applyFill="1" applyBorder="1" applyAlignment="1">
      <alignment horizontal="center"/>
    </xf>
    <xf numFmtId="0" fontId="3" fillId="0" borderId="0" xfId="0" applyFont="1" applyAlignment="1">
      <alignment horizontal="center"/>
    </xf>
    <xf numFmtId="0" fontId="3" fillId="0" borderId="0" xfId="0" applyFont="1" applyFill="1" applyAlignment="1">
      <alignment horizontal="center"/>
    </xf>
    <xf numFmtId="40" fontId="3" fillId="5" borderId="0" xfId="1" applyNumberFormat="1" applyFont="1" applyFill="1" applyAlignment="1">
      <alignment horizontal="right"/>
    </xf>
    <xf numFmtId="40" fontId="3" fillId="0" borderId="0" xfId="1" applyNumberFormat="1" applyFont="1" applyAlignment="1">
      <alignment horizontal="right"/>
    </xf>
    <xf numFmtId="40" fontId="3" fillId="3" borderId="0" xfId="1" applyNumberFormat="1" applyFont="1" applyFill="1" applyAlignment="1">
      <alignment horizontal="right"/>
    </xf>
    <xf numFmtId="0" fontId="8" fillId="0" borderId="0" xfId="0" applyFont="1" applyAlignment="1">
      <alignment horizontal="right"/>
    </xf>
    <xf numFmtId="165" fontId="8" fillId="0" borderId="0" xfId="4" applyNumberFormat="1" applyFont="1"/>
    <xf numFmtId="8" fontId="8" fillId="0" borderId="0" xfId="0" applyNumberFormat="1" applyFont="1"/>
    <xf numFmtId="10" fontId="8" fillId="0" borderId="0" xfId="0" applyNumberFormat="1" applyFont="1" applyAlignment="1">
      <alignment horizontal="right"/>
    </xf>
    <xf numFmtId="168" fontId="8" fillId="0" borderId="0" xfId="4" applyNumberFormat="1" applyFont="1"/>
    <xf numFmtId="40" fontId="32" fillId="0" borderId="0" xfId="1" applyNumberFormat="1" applyFont="1" applyAlignment="1">
      <alignment horizontal="right"/>
    </xf>
    <xf numFmtId="40" fontId="32" fillId="0" borderId="5" xfId="1" applyNumberFormat="1" applyFont="1" applyBorder="1" applyAlignment="1">
      <alignment horizontal="right"/>
    </xf>
    <xf numFmtId="40" fontId="8" fillId="0" borderId="0" xfId="0" applyNumberFormat="1" applyFont="1" applyAlignment="1">
      <alignment horizontal="right"/>
    </xf>
    <xf numFmtId="8" fontId="8" fillId="4" borderId="0" xfId="0" applyNumberFormat="1" applyFont="1" applyFill="1"/>
    <xf numFmtId="0" fontId="33" fillId="11" borderId="0" xfId="0" applyFont="1" applyFill="1" applyBorder="1" applyAlignment="1">
      <alignment vertical="center"/>
    </xf>
    <xf numFmtId="0" fontId="26" fillId="11" borderId="0" xfId="0" applyFont="1" applyFill="1" applyBorder="1" applyAlignment="1">
      <alignment vertical="center"/>
    </xf>
    <xf numFmtId="0" fontId="27" fillId="11" borderId="0" xfId="0" applyFont="1" applyFill="1" applyBorder="1"/>
    <xf numFmtId="0" fontId="28" fillId="11" borderId="0" xfId="0" applyFont="1" applyFill="1" applyBorder="1" applyAlignment="1">
      <alignment horizontal="right"/>
    </xf>
    <xf numFmtId="0" fontId="8" fillId="9" borderId="0" xfId="0" applyFont="1" applyFill="1"/>
    <xf numFmtId="0" fontId="11" fillId="9" borderId="0" xfId="0" applyFont="1" applyFill="1" applyAlignment="1">
      <alignment horizontal="right" indent="1"/>
    </xf>
    <xf numFmtId="167" fontId="11" fillId="9" borderId="0" xfId="2" applyNumberFormat="1" applyFont="1" applyFill="1" applyBorder="1" applyAlignment="1" applyProtection="1">
      <alignment horizontal="right" vertical="center"/>
    </xf>
    <xf numFmtId="8" fontId="8" fillId="9" borderId="0" xfId="0" applyNumberFormat="1" applyFont="1" applyFill="1" applyAlignment="1" applyProtection="1">
      <alignment horizontal="center"/>
    </xf>
    <xf numFmtId="0" fontId="8" fillId="9" borderId="3" xfId="0" applyFont="1" applyFill="1" applyBorder="1"/>
    <xf numFmtId="0" fontId="30" fillId="9" borderId="3" xfId="0" applyFont="1" applyFill="1" applyBorder="1" applyAlignment="1" applyProtection="1">
      <alignment horizontal="right" vertical="center" indent="1"/>
    </xf>
    <xf numFmtId="0" fontId="11" fillId="9" borderId="4" xfId="0" applyFont="1" applyFill="1" applyBorder="1" applyAlignment="1" applyProtection="1">
      <alignment horizontal="center"/>
    </xf>
    <xf numFmtId="0" fontId="11" fillId="9" borderId="0" xfId="0" applyFont="1" applyFill="1" applyBorder="1" applyAlignment="1">
      <alignment horizontal="right" indent="1"/>
    </xf>
    <xf numFmtId="167" fontId="11" fillId="9" borderId="5" xfId="2" applyNumberFormat="1" applyFont="1" applyFill="1" applyBorder="1" applyAlignment="1" applyProtection="1">
      <alignment horizontal="right" vertical="center"/>
    </xf>
    <xf numFmtId="0" fontId="8" fillId="9" borderId="0" xfId="0" applyFont="1" applyFill="1" applyAlignment="1">
      <alignment horizontal="right" indent="1"/>
    </xf>
    <xf numFmtId="0" fontId="11" fillId="9" borderId="0" xfId="0" applyFont="1" applyFill="1" applyAlignment="1">
      <alignment horizontal="right" vertical="center" indent="1"/>
    </xf>
    <xf numFmtId="0" fontId="8" fillId="9" borderId="0" xfId="0" applyFont="1" applyFill="1" applyAlignment="1">
      <alignment horizontal="right" vertical="center" indent="1"/>
    </xf>
    <xf numFmtId="0" fontId="19" fillId="10" borderId="13" xfId="0" applyFont="1" applyFill="1" applyBorder="1" applyAlignment="1">
      <alignment horizontal="center" wrapText="1"/>
    </xf>
    <xf numFmtId="0" fontId="19" fillId="10" borderId="13" xfId="0" applyFont="1" applyFill="1" applyBorder="1" applyAlignment="1">
      <alignment horizontal="right" wrapText="1"/>
    </xf>
    <xf numFmtId="0" fontId="31" fillId="10" borderId="13" xfId="0" applyFont="1" applyFill="1" applyBorder="1" applyAlignment="1">
      <alignment horizontal="right" wrapText="1"/>
    </xf>
    <xf numFmtId="0" fontId="11" fillId="0" borderId="2" xfId="0" applyFont="1" applyFill="1" applyBorder="1" applyAlignment="1" applyProtection="1">
      <alignment horizontal="center"/>
      <protection locked="0"/>
    </xf>
    <xf numFmtId="0" fontId="29" fillId="9" borderId="13" xfId="0" applyFont="1" applyFill="1" applyBorder="1" applyAlignment="1" applyProtection="1">
      <alignment horizontal="left" vertical="center" indent="1"/>
    </xf>
    <xf numFmtId="0" fontId="30" fillId="9" borderId="13" xfId="0" applyFont="1" applyFill="1" applyBorder="1" applyAlignment="1" applyProtection="1">
      <alignment horizontal="right" vertical="center" indent="1"/>
    </xf>
    <xf numFmtId="0" fontId="8" fillId="9" borderId="0" xfId="0" applyFont="1" applyFill="1" applyAlignment="1">
      <alignment vertical="center"/>
    </xf>
    <xf numFmtId="0" fontId="8" fillId="0" borderId="0" xfId="0" applyFont="1" applyAlignment="1">
      <alignment vertical="center"/>
    </xf>
    <xf numFmtId="0" fontId="34" fillId="0" borderId="8" xfId="0" applyFont="1" applyBorder="1" applyProtection="1"/>
    <xf numFmtId="0" fontId="1" fillId="0" borderId="0" xfId="0" applyFont="1"/>
    <xf numFmtId="0" fontId="3" fillId="0" borderId="0" xfId="0" applyFont="1"/>
    <xf numFmtId="0" fontId="3" fillId="0" borderId="0" xfId="0" applyFont="1" applyAlignment="1">
      <alignment vertical="center"/>
    </xf>
    <xf numFmtId="0" fontId="19" fillId="9" borderId="0" xfId="0" applyFont="1" applyFill="1"/>
    <xf numFmtId="0" fontId="31" fillId="9" borderId="0" xfId="0" applyFont="1" applyFill="1" applyAlignment="1">
      <alignment horizontal="right" indent="1"/>
    </xf>
    <xf numFmtId="0" fontId="31" fillId="9" borderId="0" xfId="0" applyFont="1" applyFill="1" applyBorder="1" applyAlignment="1" applyProtection="1">
      <alignment horizontal="center"/>
    </xf>
    <xf numFmtId="167" fontId="11" fillId="10" borderId="14" xfId="2" applyNumberFormat="1" applyFont="1" applyFill="1" applyBorder="1" applyAlignment="1" applyProtection="1">
      <alignment horizontal="right" vertical="center"/>
    </xf>
    <xf numFmtId="0" fontId="20" fillId="0" borderId="0" xfId="3" applyFont="1" applyAlignment="1" applyProtection="1">
      <alignment horizontal="left" indent="1"/>
    </xf>
    <xf numFmtId="0" fontId="23" fillId="0" borderId="12" xfId="3" applyFont="1" applyBorder="1" applyAlignment="1" applyProtection="1">
      <alignment horizontal="left" wrapText="1"/>
    </xf>
    <xf numFmtId="0" fontId="2" fillId="9" borderId="0" xfId="3" applyFill="1" applyAlignment="1" applyProtection="1">
      <alignment horizontal="left" vertical="top"/>
    </xf>
    <xf numFmtId="0" fontId="37" fillId="9" borderId="0" xfId="0" applyFont="1" applyFill="1" applyBorder="1" applyAlignment="1">
      <alignment horizontal="right" vertical="center"/>
    </xf>
    <xf numFmtId="0" fontId="11" fillId="0" borderId="6" xfId="0" applyFont="1" applyFill="1" applyBorder="1" applyAlignment="1" applyProtection="1">
      <alignment horizontal="center"/>
      <protection locked="0"/>
    </xf>
    <xf numFmtId="0" fontId="11" fillId="0" borderId="7" xfId="0" applyFont="1" applyFill="1" applyBorder="1" applyAlignment="1" applyProtection="1">
      <alignment horizontal="center"/>
      <protection locked="0"/>
    </xf>
  </cellXfs>
  <cellStyles count="5">
    <cellStyle name="Comma" xfId="1" builtinId="3"/>
    <cellStyle name="Currency" xfId="2" builtinId="4"/>
    <cellStyle name="Hyperlink" xfId="3" builtinId="8"/>
    <cellStyle name="Normal" xfId="0" builtinId="0"/>
    <cellStyle name="Percent" xfId="4" builtinId="5"/>
  </cellStyles>
  <dxfs count="4">
    <dxf>
      <fill>
        <patternFill>
          <bgColor indexed="22"/>
        </patternFill>
      </fill>
    </dxf>
    <dxf>
      <font>
        <condense val="0"/>
        <extend val="0"/>
        <color indexed="22"/>
      </font>
    </dxf>
    <dxf>
      <fill>
        <patternFill>
          <bgColor indexed="22"/>
        </patternFill>
      </fill>
    </dxf>
    <dxf>
      <font>
        <condense val="0"/>
        <extend val="0"/>
        <color indexed="22"/>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B783"/>
      <rgbColor rgb="00007F74"/>
      <rgbColor rgb="00EAEAEA"/>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F0E4"/>
      <rgbColor rgb="00E4E8F3"/>
      <rgbColor rgb="001849B5"/>
      <rgbColor rgb="0036ACA2"/>
      <rgbColor rgb="00F0BA00"/>
      <rgbColor rgb="00BCC5E1"/>
      <rgbColor rgb="008394C9"/>
      <rgbColor rgb="003B4E87"/>
      <rgbColor rgb="0087743B"/>
      <rgbColor rgb="00B2B2B2"/>
      <rgbColor rgb="00003366"/>
      <rgbColor rgb="00109618"/>
      <rgbColor rgb="00085108"/>
      <rgbColor rgb="00635100"/>
      <rgbColor rgb="00273359"/>
      <rgbColor rgb="00E1D8BC"/>
      <rgbColor rgb="00594C27"/>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a:ea typeface="Arial"/>
                <a:cs typeface="Arial"/>
              </a:defRPr>
            </a:pPr>
            <a:r>
              <a:rPr lang="en-US"/>
              <a:t>End-of-Year Balance</a:t>
            </a:r>
          </a:p>
        </c:rich>
      </c:tx>
      <c:layout>
        <c:manualLayout>
          <c:xMode val="edge"/>
          <c:yMode val="edge"/>
          <c:x val="0.12155591572123177"/>
          <c:y val="2.2222318673258131E-2"/>
        </c:manualLayout>
      </c:layout>
      <c:overlay val="0"/>
      <c:spPr>
        <a:noFill/>
        <a:ln w="25400">
          <a:noFill/>
        </a:ln>
      </c:spPr>
    </c:title>
    <c:autoTitleDeleted val="0"/>
    <c:plotArea>
      <c:layout>
        <c:manualLayout>
          <c:layoutTarget val="inner"/>
          <c:xMode val="edge"/>
          <c:yMode val="edge"/>
          <c:x val="0.10048622366288493"/>
          <c:y val="6.666695601977439E-2"/>
          <c:w val="0.89303079416531606"/>
          <c:h val="0.81778151064450277"/>
        </c:manualLayout>
      </c:layout>
      <c:lineChart>
        <c:grouping val="standard"/>
        <c:varyColors val="0"/>
        <c:ser>
          <c:idx val="0"/>
          <c:order val="0"/>
          <c:tx>
            <c:strRef>
              <c:f>Savings!$I$29</c:f>
              <c:strCache>
                <c:ptCount val="1"/>
                <c:pt idx="0">
                  <c:v>End of Year Balance</c:v>
                </c:pt>
              </c:strCache>
            </c:strRef>
          </c:tx>
          <c:spPr>
            <a:ln w="25400">
              <a:solidFill>
                <a:srgbClr val="000080"/>
              </a:solidFill>
              <a:prstDash val="solid"/>
            </a:ln>
          </c:spPr>
          <c:marker>
            <c:symbol val="diamond"/>
            <c:size val="4"/>
            <c:spPr>
              <a:solidFill>
                <a:srgbClr val="000080"/>
              </a:solidFill>
              <a:ln>
                <a:solidFill>
                  <a:srgbClr val="000080"/>
                </a:solidFill>
                <a:prstDash val="solid"/>
              </a:ln>
            </c:spPr>
          </c:marker>
          <c:cat>
            <c:strRef>
              <c:f>Savings!$D$31:$D$55</c:f>
              <c:strCache>
                <c:ptCount val="25"/>
                <c:pt idx="0">
                  <c:v> - </c:v>
                </c:pt>
                <c:pt idx="1">
                  <c:v> - </c:v>
                </c:pt>
                <c:pt idx="2">
                  <c:v> - </c:v>
                </c:pt>
                <c:pt idx="3">
                  <c:v> - </c:v>
                </c:pt>
                <c:pt idx="4">
                  <c:v>Pre</c:v>
                </c:pt>
                <c:pt idx="5">
                  <c:v>K</c:v>
                </c:pt>
                <c:pt idx="6">
                  <c:v>1</c:v>
                </c:pt>
                <c:pt idx="7">
                  <c:v>2</c:v>
                </c:pt>
                <c:pt idx="8">
                  <c:v>3</c:v>
                </c:pt>
                <c:pt idx="9">
                  <c:v>4</c:v>
                </c:pt>
                <c:pt idx="10">
                  <c:v>5</c:v>
                </c:pt>
                <c:pt idx="11">
                  <c:v>6</c:v>
                </c:pt>
                <c:pt idx="12">
                  <c:v>7</c:v>
                </c:pt>
                <c:pt idx="13">
                  <c:v>8</c:v>
                </c:pt>
                <c:pt idx="14">
                  <c:v>9</c:v>
                </c:pt>
                <c:pt idx="15">
                  <c:v>10</c:v>
                </c:pt>
                <c:pt idx="16">
                  <c:v>11</c:v>
                </c:pt>
                <c:pt idx="17">
                  <c:v>12</c:v>
                </c:pt>
                <c:pt idx="18">
                  <c:v>C-1</c:v>
                </c:pt>
                <c:pt idx="19">
                  <c:v>C-2</c:v>
                </c:pt>
                <c:pt idx="20">
                  <c:v>C-3</c:v>
                </c:pt>
                <c:pt idx="21">
                  <c:v>C-4</c:v>
                </c:pt>
                <c:pt idx="22">
                  <c:v>C-5</c:v>
                </c:pt>
                <c:pt idx="23">
                  <c:v>C-6</c:v>
                </c:pt>
                <c:pt idx="24">
                  <c:v>C-7</c:v>
                </c:pt>
              </c:strCache>
            </c:strRef>
          </c:cat>
          <c:val>
            <c:numRef>
              <c:f>Savings!$I$31:$I$55</c:f>
              <c:numCache>
                <c:formatCode>#,##0.00_);[Red]\(#,##0.00\)</c:formatCode>
                <c:ptCount val="25"/>
                <c:pt idx="0">
                  <c:v>2552.2348343309586</c:v>
                </c:pt>
                <c:pt idx="1">
                  <c:v>5316.3039011683341</c:v>
                </c:pt>
                <c:pt idx="2">
                  <c:v>8309.7893373351071</c:v>
                </c:pt>
                <c:pt idx="3">
                  <c:v>11551.732588339186</c:v>
                </c:pt>
                <c:pt idx="4">
                  <c:v>15062.755530274539</c:v>
                </c:pt>
                <c:pt idx="5">
                  <c:v>18865.191644780378</c:v>
                </c:pt>
                <c:pt idx="6">
                  <c:v>22983.228081457266</c:v>
                </c:pt>
                <c:pt idx="7">
                  <c:v>27443.059511393694</c:v>
                </c:pt>
                <c:pt idx="8">
                  <c:v>32273.054750459472</c:v>
                </c:pt>
                <c:pt idx="9">
                  <c:v>37503.937212250334</c:v>
                </c:pt>
                <c:pt idx="10">
                  <c:v>43168.980338537891</c:v>
                </c:pt>
                <c:pt idx="11">
                  <c:v>49304.219250350587</c:v>
                </c:pt>
                <c:pt idx="12">
                  <c:v>55948.679965989984</c:v>
                </c:pt>
                <c:pt idx="13">
                  <c:v>63144.627644029322</c:v>
                </c:pt>
                <c:pt idx="14">
                  <c:v>70937.835430358595</c:v>
                </c:pt>
                <c:pt idx="15">
                  <c:v>79377.875619401617</c:v>
                </c:pt>
                <c:pt idx="16">
                  <c:v>88518.434981570783</c:v>
                </c:pt>
                <c:pt idx="17">
                  <c:v>98417.656262744757</c:v>
                </c:pt>
                <c:pt idx="18">
                  <c:v>76648.522823809282</c:v>
                </c:pt>
                <c:pt idx="19">
                  <c:v>53072.562045815284</c:v>
                </c:pt>
                <c:pt idx="20">
                  <c:v>27539.808150734585</c:v>
                </c:pt>
                <c:pt idx="21">
                  <c:v>-0.19184926541493041</c:v>
                </c:pt>
                <c:pt idx="22">
                  <c:v>-0.19184926541493041</c:v>
                </c:pt>
                <c:pt idx="23">
                  <c:v>-0.19184926541493041</c:v>
                </c:pt>
                <c:pt idx="24">
                  <c:v>-0.19184926541493041</c:v>
                </c:pt>
              </c:numCache>
            </c:numRef>
          </c:val>
          <c:smooth val="0"/>
        </c:ser>
        <c:dLbls>
          <c:showLegendKey val="0"/>
          <c:showVal val="0"/>
          <c:showCatName val="0"/>
          <c:showSerName val="0"/>
          <c:showPercent val="0"/>
          <c:showBubbleSize val="0"/>
        </c:dLbls>
        <c:marker val="1"/>
        <c:smooth val="0"/>
        <c:axId val="46838912"/>
        <c:axId val="46839696"/>
      </c:lineChart>
      <c:catAx>
        <c:axId val="46838912"/>
        <c:scaling>
          <c:orientation val="minMax"/>
        </c:scaling>
        <c:delete val="0"/>
        <c:axPos val="b"/>
        <c:title>
          <c:tx>
            <c:rich>
              <a:bodyPr/>
              <a:lstStyle/>
              <a:p>
                <a:pPr>
                  <a:defRPr sz="1000" b="1" i="0" u="none" strike="noStrike" baseline="0">
                    <a:solidFill>
                      <a:srgbClr val="000000"/>
                    </a:solidFill>
                    <a:latin typeface="Arial"/>
                    <a:ea typeface="Arial"/>
                    <a:cs typeface="Arial"/>
                  </a:defRPr>
                </a:pPr>
                <a:r>
                  <a:rPr lang="en-US"/>
                  <a:t>Grade</a:t>
                </a:r>
              </a:p>
            </c:rich>
          </c:tx>
          <c:layout>
            <c:manualLayout>
              <c:xMode val="edge"/>
              <c:yMode val="edge"/>
              <c:x val="0.92382495948136145"/>
              <c:y val="0.88000381946102202"/>
            </c:manualLayout>
          </c:layout>
          <c:overlay val="0"/>
          <c:spPr>
            <a:solidFill>
              <a:srgbClr val="FFFFFF"/>
            </a:solid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Arial"/>
                <a:ea typeface="Arial"/>
                <a:cs typeface="Arial"/>
              </a:defRPr>
            </a:pPr>
            <a:endParaRPr lang="en-US"/>
          </a:p>
        </c:txPr>
        <c:crossAx val="46839696"/>
        <c:crosses val="autoZero"/>
        <c:auto val="1"/>
        <c:lblAlgn val="ctr"/>
        <c:lblOffset val="100"/>
        <c:tickLblSkip val="1"/>
        <c:tickMarkSkip val="1"/>
        <c:noMultiLvlLbl val="0"/>
      </c:catAx>
      <c:valAx>
        <c:axId val="46839696"/>
        <c:scaling>
          <c:orientation val="minMax"/>
        </c:scaling>
        <c:delete val="0"/>
        <c:axPos val="l"/>
        <c:numFmt formatCode="_(\$* #,##0_);_(\$* \(#,##0\);_(\$* &quot;-&quot;??_);_(@_)" sourceLinked="0"/>
        <c:majorTickMark val="out"/>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Arial"/>
                <a:ea typeface="Arial"/>
                <a:cs typeface="Arial"/>
              </a:defRPr>
            </a:pPr>
            <a:endParaRPr lang="en-US"/>
          </a:p>
        </c:txPr>
        <c:crossAx val="46838912"/>
        <c:crosses val="autoZero"/>
        <c:crossBetween val="between"/>
      </c:valAx>
      <c:spPr>
        <a:noFill/>
        <a:ln w="25400">
          <a:noFill/>
        </a:ln>
      </c:spPr>
    </c:plotArea>
    <c:plotVisOnly val="1"/>
    <c:dispBlanksAs val="gap"/>
    <c:showDLblsOverMax val="0"/>
  </c:chart>
  <c:spPr>
    <a:solidFill>
      <a:srgbClr val="FFFFFF"/>
    </a:solidFill>
    <a:ln w="6350">
      <a:noFill/>
    </a:ln>
  </c:spPr>
  <c:txPr>
    <a:bodyPr/>
    <a:lstStyle/>
    <a:p>
      <a:pPr>
        <a:defRPr sz="5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vertex42.com/" TargetMode="Externa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www.vertex42.com/"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http://www.vertex42.com/"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14</xdr:row>
      <xdr:rowOff>0</xdr:rowOff>
    </xdr:from>
    <xdr:to>
      <xdr:col>8</xdr:col>
      <xdr:colOff>929640</xdr:colOff>
      <xdr:row>27</xdr:row>
      <xdr:rowOff>38100</xdr:rowOff>
    </xdr:to>
    <xdr:graphicFrame macro="">
      <xdr:nvGraphicFramePr>
        <xdr:cNvPr id="1028"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7</xdr:col>
      <xdr:colOff>741045</xdr:colOff>
      <xdr:row>0</xdr:row>
      <xdr:rowOff>28575</xdr:rowOff>
    </xdr:from>
    <xdr:to>
      <xdr:col>9</xdr:col>
      <xdr:colOff>53077</xdr:colOff>
      <xdr:row>0</xdr:row>
      <xdr:rowOff>333401</xdr:rowOff>
    </xdr:to>
    <xdr:pic>
      <xdr:nvPicPr>
        <xdr:cNvPr id="5" name="Picture 4">
          <a:hlinkClick xmlns:r="http://schemas.openxmlformats.org/officeDocument/2006/relationships" r:id="rId2"/>
        </xdr:cNvPr>
        <xdr:cNvPicPr>
          <a:picLocks noChangeAspect="1"/>
        </xdr:cNvPicPr>
      </xdr:nvPicPr>
      <xdr:blipFill>
        <a:blip xmlns:r="http://schemas.openxmlformats.org/officeDocument/2006/relationships" r:embed="rId3"/>
        <a:stretch>
          <a:fillRect/>
        </a:stretch>
      </xdr:blipFill>
      <xdr:spPr>
        <a:xfrm>
          <a:off x="4893945" y="28575"/>
          <a:ext cx="1392292" cy="3048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4191000</xdr:colOff>
      <xdr:row>0</xdr:row>
      <xdr:rowOff>47625</xdr:rowOff>
    </xdr:from>
    <xdr:to>
      <xdr:col>2</xdr:col>
      <xdr:colOff>317872</xdr:colOff>
      <xdr:row>0</xdr:row>
      <xdr:rowOff>352451</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4876800" y="47625"/>
          <a:ext cx="1365622" cy="30482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4191000</xdr:colOff>
      <xdr:row>0</xdr:row>
      <xdr:rowOff>47625</xdr:rowOff>
    </xdr:from>
    <xdr:to>
      <xdr:col>2</xdr:col>
      <xdr:colOff>317872</xdr:colOff>
      <xdr:row>0</xdr:row>
      <xdr:rowOff>352451</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4876800" y="47625"/>
          <a:ext cx="1365622" cy="304826"/>
        </a:xfrm>
        <a:prstGeom prst="rect">
          <a:avLst/>
        </a:prstGeom>
      </xdr:spPr>
    </xdr:pic>
    <xdr:clientData/>
  </xdr:twoCellAnchor>
</xdr:wsDr>
</file>

<file path=xl/theme/theme1.xml><?xml version="1.0" encoding="utf-8"?>
<a:theme xmlns:a="http://schemas.openxmlformats.org/drawingml/2006/main" name="Office Theme">
  <a:themeElements>
    <a:clrScheme name="Office42">
      <a:dk1>
        <a:sysClr val="windowText" lastClr="000000"/>
      </a:dk1>
      <a:lt1>
        <a:srgbClr val="FFFFFF"/>
      </a:lt1>
      <a:dk2>
        <a:srgbClr val="3B4E87"/>
      </a:dk2>
      <a:lt2>
        <a:srgbClr val="F1EBDD"/>
      </a:lt2>
      <a:accent1>
        <a:srgbClr val="597CBB"/>
      </a:accent1>
      <a:accent2>
        <a:srgbClr val="BB5965"/>
      </a:accent2>
      <a:accent3>
        <a:srgbClr val="6CBB59"/>
      </a:accent3>
      <a:accent4>
        <a:srgbClr val="BB7C59"/>
      </a:accent4>
      <a:accent5>
        <a:srgbClr val="9F59BB"/>
      </a:accent5>
      <a:accent6>
        <a:srgbClr val="59BBAB"/>
      </a:accent6>
      <a:hlink>
        <a:srgbClr val="BFD9B6"/>
      </a:hlink>
      <a:folHlink>
        <a:srgbClr val="D0B6D9"/>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vertex42.com/Calculators/college-savings.html"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hyperlink" Target="http://www.vertex42.com/ExcelTemplates/personal-budget-spreadsheet.html" TargetMode="External"/><Relationship Id="rId2" Type="http://schemas.openxmlformats.org/officeDocument/2006/relationships/hyperlink" Target="http://www.vertex42.com/ExcelTips/workbook.html" TargetMode="External"/><Relationship Id="rId1" Type="http://schemas.openxmlformats.org/officeDocument/2006/relationships/hyperlink" Target="http://www.vertex42.com/Calculators/college-savings.html" TargetMode="External"/><Relationship Id="rId5" Type="http://schemas.openxmlformats.org/officeDocument/2006/relationships/drawing" Target="../drawings/drawing2.xml"/><Relationship Id="rId4" Type="http://schemas.openxmlformats.org/officeDocument/2006/relationships/hyperlink" Target="http://www.vertex42.com/ExcelTemplates/college-budget.html"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hyperlink" Target="http://www.vertex42.com/licensing/EULA_personaluse.html" TargetMode="External"/><Relationship Id="rId1" Type="http://schemas.openxmlformats.org/officeDocument/2006/relationships/hyperlink" Target="http://www.vertex42.com/Calculators/college-saving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O55"/>
  <sheetViews>
    <sheetView showGridLines="0" tabSelected="1" workbookViewId="0">
      <selection activeCell="F7" sqref="F7"/>
    </sheetView>
  </sheetViews>
  <sheetFormatPr defaultColWidth="9.109375" defaultRowHeight="13.2" x14ac:dyDescent="0.25"/>
  <cols>
    <col min="1" max="1" width="1.88671875" style="5" customWidth="1"/>
    <col min="2" max="3" width="6.6640625" style="5" customWidth="1"/>
    <col min="4" max="4" width="7.5546875" style="5" customWidth="1"/>
    <col min="5" max="5" width="11" style="5" customWidth="1"/>
    <col min="6" max="6" width="14.5546875" style="5" customWidth="1"/>
    <col min="7" max="7" width="14.109375" style="5" customWidth="1"/>
    <col min="8" max="8" width="14" style="5" customWidth="1"/>
    <col min="9" max="9" width="16.33203125" style="5" customWidth="1"/>
    <col min="10" max="10" width="1.88671875" style="5" customWidth="1"/>
    <col min="11" max="11" width="2.88671875" style="5" customWidth="1"/>
    <col min="12" max="12" width="11.6640625" style="5" customWidth="1"/>
    <col min="13" max="13" width="13.33203125" style="5" customWidth="1"/>
    <col min="14" max="14" width="10.5546875" style="5" bestFit="1" customWidth="1"/>
    <col min="15" max="16384" width="9.109375" style="5"/>
  </cols>
  <sheetData>
    <row r="1" spans="1:15" ht="30" customHeight="1" x14ac:dyDescent="0.25">
      <c r="A1" s="81"/>
      <c r="B1" s="81" t="s">
        <v>77</v>
      </c>
      <c r="C1" s="82"/>
      <c r="D1" s="82"/>
      <c r="E1" s="83"/>
      <c r="F1" s="83"/>
      <c r="G1" s="83"/>
      <c r="H1" s="84"/>
      <c r="I1" s="84"/>
      <c r="J1" s="81"/>
      <c r="L1" s="105" t="s">
        <v>34</v>
      </c>
      <c r="M1" s="105"/>
      <c r="N1" s="105"/>
      <c r="O1" s="105"/>
    </row>
    <row r="2" spans="1:15" s="104" customFormat="1" x14ac:dyDescent="0.25">
      <c r="A2" s="115"/>
      <c r="B2" s="115" t="s">
        <v>19</v>
      </c>
      <c r="C2" s="103"/>
      <c r="D2" s="103"/>
      <c r="E2" s="103"/>
      <c r="F2" s="103"/>
      <c r="G2" s="103"/>
      <c r="H2" s="103"/>
      <c r="I2" s="116" t="s">
        <v>76</v>
      </c>
      <c r="J2" s="115"/>
      <c r="L2" s="106" t="s">
        <v>68</v>
      </c>
      <c r="M2" s="5"/>
      <c r="N2" s="5"/>
      <c r="O2" s="5"/>
    </row>
    <row r="3" spans="1:15" ht="13.8" x14ac:dyDescent="0.25">
      <c r="A3" s="85"/>
      <c r="B3" s="85"/>
      <c r="C3" s="85"/>
      <c r="D3" s="95" t="s">
        <v>7</v>
      </c>
      <c r="E3" s="117" t="s">
        <v>78</v>
      </c>
      <c r="F3" s="118"/>
      <c r="G3" s="85"/>
      <c r="H3" s="85"/>
      <c r="I3" s="85"/>
      <c r="J3" s="85"/>
      <c r="L3" s="106" t="s">
        <v>71</v>
      </c>
    </row>
    <row r="4" spans="1:15" ht="13.8" x14ac:dyDescent="0.25">
      <c r="A4" s="85"/>
      <c r="B4" s="85"/>
      <c r="C4" s="85"/>
      <c r="D4" s="85"/>
      <c r="E4" s="85"/>
      <c r="F4" s="85"/>
      <c r="G4" s="109"/>
      <c r="H4" s="110" t="s">
        <v>24</v>
      </c>
      <c r="I4" s="111">
        <v>22</v>
      </c>
      <c r="J4" s="85"/>
      <c r="L4" s="5" t="s">
        <v>35</v>
      </c>
    </row>
    <row r="5" spans="1:15" ht="13.8" x14ac:dyDescent="0.25">
      <c r="A5" s="85"/>
      <c r="B5" s="85"/>
      <c r="C5" s="85"/>
      <c r="D5" s="85"/>
      <c r="E5" s="95" t="s">
        <v>8</v>
      </c>
      <c r="F5" s="54">
        <v>0</v>
      </c>
      <c r="G5" s="85"/>
      <c r="H5" s="86" t="s">
        <v>22</v>
      </c>
      <c r="I5" s="87">
        <f ca="1">SUM(OFFSET(E29,2,0,I4,1))</f>
        <v>120000</v>
      </c>
      <c r="J5" s="85"/>
    </row>
    <row r="6" spans="1:15" ht="13.8" x14ac:dyDescent="0.25">
      <c r="A6" s="85"/>
      <c r="B6" s="85"/>
      <c r="C6" s="85"/>
      <c r="D6" s="85"/>
      <c r="E6" s="95" t="s">
        <v>32</v>
      </c>
      <c r="F6" s="55">
        <v>0</v>
      </c>
      <c r="G6" s="85"/>
      <c r="H6" s="86" t="s">
        <v>23</v>
      </c>
      <c r="I6" s="87">
        <f ca="1">SUM(OFFSET(F29,2,0,I4,1))</f>
        <v>65879.808150734578</v>
      </c>
      <c r="J6" s="85"/>
      <c r="M6" s="72" t="s">
        <v>26</v>
      </c>
      <c r="N6" s="73">
        <f>(1+F7/k)^(k/1)-1</f>
        <v>8.2999506807510004E-2</v>
      </c>
      <c r="O6" s="74"/>
    </row>
    <row r="7" spans="1:15" ht="13.8" x14ac:dyDescent="0.25">
      <c r="A7" s="85"/>
      <c r="B7" s="85"/>
      <c r="C7" s="96"/>
      <c r="D7" s="96"/>
      <c r="E7" s="95" t="s">
        <v>12</v>
      </c>
      <c r="F7" s="56">
        <v>0.08</v>
      </c>
      <c r="G7" s="85"/>
      <c r="H7" s="86" t="s">
        <v>2</v>
      </c>
      <c r="I7" s="87">
        <f ca="1">SUM(OFFSET(G29,1,0,I4+1,1))+SUM(OFFSET(H29,1,0,I4+1,1))</f>
        <v>54120</v>
      </c>
      <c r="J7" s="85"/>
      <c r="M7" s="75" t="str">
        <f>"Effective "&amp;F12&amp;" Rate"</f>
        <v>Effective Monthly Rate</v>
      </c>
      <c r="N7" s="76">
        <f>(1+F7/k)^(k/p)-1</f>
        <v>6.6666666666665986E-3</v>
      </c>
    </row>
    <row r="8" spans="1:15" x14ac:dyDescent="0.25">
      <c r="A8" s="88"/>
      <c r="B8" s="88"/>
      <c r="C8" s="88"/>
      <c r="D8" s="88"/>
      <c r="E8" s="88"/>
      <c r="F8" s="88"/>
      <c r="G8" s="88"/>
      <c r="H8" s="88"/>
      <c r="I8" s="88"/>
      <c r="J8" s="88"/>
      <c r="M8" s="75"/>
      <c r="N8" s="76"/>
    </row>
    <row r="9" spans="1:15" ht="16.2" thickBot="1" x14ac:dyDescent="0.3">
      <c r="A9" s="85"/>
      <c r="B9" s="85"/>
      <c r="C9" s="101"/>
      <c r="D9" s="101"/>
      <c r="E9" s="101"/>
      <c r="F9" s="102" t="s">
        <v>4</v>
      </c>
      <c r="G9" s="85"/>
      <c r="H9" s="89"/>
      <c r="I9" s="90" t="s">
        <v>36</v>
      </c>
      <c r="J9" s="85"/>
      <c r="M9" s="72" t="s">
        <v>27</v>
      </c>
      <c r="N9" s="77">
        <f t="array" ref="N9">SUM(PV(N6,B31:B55-1,0,-E31:E55))</f>
        <v>25448.038541175058</v>
      </c>
    </row>
    <row r="10" spans="1:15" ht="13.8" x14ac:dyDescent="0.25">
      <c r="A10" s="85"/>
      <c r="B10" s="85"/>
      <c r="C10" s="96"/>
      <c r="D10" s="96"/>
      <c r="E10" s="95" t="s">
        <v>21</v>
      </c>
      <c r="F10" s="100">
        <v>22</v>
      </c>
      <c r="G10" s="85"/>
      <c r="H10" s="86" t="s">
        <v>15</v>
      </c>
      <c r="I10" s="91">
        <f>INDEX(B30:B55,MATCH(9E+307,E30:E55))</f>
        <v>22</v>
      </c>
      <c r="J10" s="85"/>
      <c r="M10" s="72" t="s">
        <v>29</v>
      </c>
      <c r="N10" s="77">
        <f>F6</f>
        <v>0</v>
      </c>
    </row>
    <row r="11" spans="1:15" ht="13.8" x14ac:dyDescent="0.25">
      <c r="A11" s="85"/>
      <c r="B11" s="85"/>
      <c r="C11" s="96"/>
      <c r="D11" s="96"/>
      <c r="E11" s="95" t="s">
        <v>5</v>
      </c>
      <c r="F11" s="57">
        <v>205</v>
      </c>
      <c r="G11" s="85"/>
      <c r="H11" s="86" t="s">
        <v>17</v>
      </c>
      <c r="I11" s="87">
        <f>INDEX(E31:E55,I10)</f>
        <v>30000</v>
      </c>
      <c r="J11" s="85"/>
      <c r="M11" s="72" t="s">
        <v>30</v>
      </c>
      <c r="N11" s="77">
        <f t="array" ref="N11">SUM(PV(N6,B31:B55-1,0,-H31:H55))</f>
        <v>0</v>
      </c>
    </row>
    <row r="12" spans="1:15" ht="13.8" x14ac:dyDescent="0.25">
      <c r="A12" s="85"/>
      <c r="B12" s="85"/>
      <c r="C12" s="96"/>
      <c r="D12" s="96"/>
      <c r="E12" s="95" t="s">
        <v>3</v>
      </c>
      <c r="F12" s="56" t="s">
        <v>1</v>
      </c>
      <c r="G12" s="85"/>
      <c r="H12" s="92" t="s">
        <v>16</v>
      </c>
      <c r="I12" s="93">
        <f>INDEX(I31:I55,I10-1)</f>
        <v>27539.808150734585</v>
      </c>
      <c r="J12" s="85"/>
      <c r="M12" s="72" t="s">
        <v>31</v>
      </c>
      <c r="N12" s="78">
        <f>PV(N6,F10,-F13)</f>
        <v>0</v>
      </c>
    </row>
    <row r="13" spans="1:15" ht="13.8" x14ac:dyDescent="0.25">
      <c r="A13" s="85"/>
      <c r="B13" s="85"/>
      <c r="C13" s="96"/>
      <c r="D13" s="96"/>
      <c r="E13" s="95" t="s">
        <v>13</v>
      </c>
      <c r="F13" s="55">
        <v>0</v>
      </c>
      <c r="G13" s="88"/>
      <c r="H13" s="86" t="s">
        <v>18</v>
      </c>
      <c r="I13" s="112">
        <f>I12-I11</f>
        <v>-2460.1918492654149</v>
      </c>
      <c r="J13" s="85"/>
      <c r="M13" s="79" t="s">
        <v>28</v>
      </c>
      <c r="N13" s="77">
        <f>N9-N10-N11-N12</f>
        <v>25448.038541175058</v>
      </c>
    </row>
    <row r="14" spans="1:15" x14ac:dyDescent="0.25">
      <c r="A14" s="85"/>
      <c r="B14" s="85"/>
      <c r="C14" s="85"/>
      <c r="D14" s="85"/>
      <c r="E14" s="85"/>
      <c r="F14" s="85"/>
      <c r="G14" s="88"/>
      <c r="H14" s="88"/>
      <c r="I14" s="94"/>
      <c r="J14" s="85"/>
      <c r="M14" s="60" t="s">
        <v>5</v>
      </c>
      <c r="N14" s="80">
        <f>PMT(N7,F10*p,-N13)</f>
        <v>205.1564642617295</v>
      </c>
    </row>
    <row r="15" spans="1:15" x14ac:dyDescent="0.25">
      <c r="H15" s="58"/>
    </row>
    <row r="16" spans="1:15" x14ac:dyDescent="0.25">
      <c r="F16" s="5">
        <v>200</v>
      </c>
      <c r="H16" s="59"/>
      <c r="I16" s="59"/>
    </row>
    <row r="17" spans="2:12" x14ac:dyDescent="0.25">
      <c r="E17" s="60" t="s">
        <v>37</v>
      </c>
      <c r="F17" s="61" t="s">
        <v>46</v>
      </c>
      <c r="I17" s="59"/>
      <c r="L17" s="107" t="s">
        <v>69</v>
      </c>
    </row>
    <row r="18" spans="2:12" x14ac:dyDescent="0.25">
      <c r="E18" s="62" t="s">
        <v>38</v>
      </c>
      <c r="F18" s="59">
        <v>1</v>
      </c>
      <c r="L18" s="108" t="s">
        <v>33</v>
      </c>
    </row>
    <row r="19" spans="2:12" x14ac:dyDescent="0.25">
      <c r="E19" s="62" t="s">
        <v>39</v>
      </c>
      <c r="F19" s="59">
        <v>2</v>
      </c>
    </row>
    <row r="20" spans="2:12" x14ac:dyDescent="0.25">
      <c r="E20" s="62" t="s">
        <v>40</v>
      </c>
      <c r="F20" s="59">
        <v>4</v>
      </c>
    </row>
    <row r="21" spans="2:12" x14ac:dyDescent="0.25">
      <c r="E21" s="62" t="s">
        <v>41</v>
      </c>
      <c r="F21" s="59">
        <v>6</v>
      </c>
    </row>
    <row r="22" spans="2:12" x14ac:dyDescent="0.25">
      <c r="E22" s="62" t="s">
        <v>1</v>
      </c>
      <c r="F22" s="59">
        <v>12</v>
      </c>
    </row>
    <row r="23" spans="2:12" x14ac:dyDescent="0.25">
      <c r="E23" s="62" t="s">
        <v>42</v>
      </c>
      <c r="F23" s="59">
        <v>24</v>
      </c>
    </row>
    <row r="24" spans="2:12" x14ac:dyDescent="0.25">
      <c r="E24" s="63" t="s">
        <v>43</v>
      </c>
      <c r="F24" s="5">
        <v>26</v>
      </c>
    </row>
    <row r="25" spans="2:12" x14ac:dyDescent="0.25">
      <c r="E25" s="63" t="s">
        <v>44</v>
      </c>
      <c r="F25" s="5">
        <v>52</v>
      </c>
    </row>
    <row r="26" spans="2:12" x14ac:dyDescent="0.25">
      <c r="E26" s="63" t="s">
        <v>45</v>
      </c>
      <c r="F26" s="5">
        <v>365</v>
      </c>
    </row>
    <row r="27" spans="2:12" x14ac:dyDescent="0.25">
      <c r="H27" s="58"/>
    </row>
    <row r="28" spans="2:12" ht="15.6" x14ac:dyDescent="0.3">
      <c r="B28" s="16" t="s">
        <v>20</v>
      </c>
      <c r="H28" s="58"/>
    </row>
    <row r="29" spans="2:12" ht="28.2" thickBot="1" x14ac:dyDescent="0.3">
      <c r="B29" s="97" t="s">
        <v>0</v>
      </c>
      <c r="C29" s="97" t="s">
        <v>9</v>
      </c>
      <c r="D29" s="97" t="s">
        <v>10</v>
      </c>
      <c r="E29" s="97" t="s">
        <v>14</v>
      </c>
      <c r="F29" s="98" t="s">
        <v>59</v>
      </c>
      <c r="G29" s="97" t="s">
        <v>60</v>
      </c>
      <c r="H29" s="97" t="s">
        <v>61</v>
      </c>
      <c r="I29" s="99" t="s">
        <v>11</v>
      </c>
    </row>
    <row r="30" spans="2:12" ht="15" hidden="1" customHeight="1" x14ac:dyDescent="0.25">
      <c r="B30" s="64">
        <v>0</v>
      </c>
      <c r="C30" s="64"/>
      <c r="D30" s="64"/>
      <c r="E30" s="65"/>
      <c r="F30" s="64"/>
      <c r="G30" s="65">
        <f>F6</f>
        <v>0</v>
      </c>
      <c r="H30" s="64"/>
      <c r="I30" s="66">
        <f>$F$6</f>
        <v>0</v>
      </c>
    </row>
    <row r="31" spans="2:12" x14ac:dyDescent="0.25">
      <c r="B31" s="67">
        <v>1</v>
      </c>
      <c r="C31" s="67">
        <f t="shared" ref="C31:C55" si="0">IF(ISERROR(B31),NA(),$F$5+B31-1)</f>
        <v>0</v>
      </c>
      <c r="D31" s="68" t="str">
        <f>IF(ISERROR(B31),"",IF(OR(C31&lt;4,C31&gt;25)," - ",INDEX({"Pre","K",1,2,3,4,5,6,7,8,9,10,11,12,"C-1","C-2","C-3","C-4","C-5","C-6","C-7","C-8"},1,C31-3)))</f>
        <v xml:space="preserve"> - </v>
      </c>
      <c r="E31" s="69"/>
      <c r="F31" s="70">
        <f t="shared" ref="F31:F55" si="1">IF(I30-E31&lt;0,0,FV(((1+$F$7/k)^(k/p))-1,p,0,-(I30-E31))-(I30-E31)+IF(B31&gt;$F$10,0,FV(((1+$F$7/k)^(k/p))-1,p,-$F$11,0)-p*$F$11))</f>
        <v>92.23483433095862</v>
      </c>
      <c r="G31" s="70">
        <f t="shared" ref="G31:G55" si="2">IF(B31&lt;=$F$10,$F$13+$F$11*p,0)</f>
        <v>2460</v>
      </c>
      <c r="H31" s="71"/>
      <c r="I31" s="70">
        <f>IF(ISERROR(B31),NA(),I30+G31+H31+F31-E31)</f>
        <v>2552.2348343309586</v>
      </c>
    </row>
    <row r="32" spans="2:12" x14ac:dyDescent="0.25">
      <c r="B32" s="67">
        <f>B31+1</f>
        <v>2</v>
      </c>
      <c r="C32" s="67">
        <f t="shared" si="0"/>
        <v>1</v>
      </c>
      <c r="D32" s="68" t="str">
        <f>IF(ISERROR(B32),"",IF(OR(C32&lt;4,C32&gt;25)," - ",INDEX({"Pre","K",1,2,3,4,5,6,7,8,9,10,11,12,"C-1","C-2","C-3","C-4","C-5","C-6","C-7","C-8"},1,C32-3)))</f>
        <v xml:space="preserve"> - </v>
      </c>
      <c r="E32" s="71"/>
      <c r="F32" s="70">
        <f t="shared" si="1"/>
        <v>304.06906683737498</v>
      </c>
      <c r="G32" s="70">
        <f t="shared" si="2"/>
        <v>2460</v>
      </c>
      <c r="H32" s="71"/>
      <c r="I32" s="70">
        <f t="shared" ref="I32:I55" si="3">IF(ISERROR(B32),NA(),I31+G32+H32+F32-E32)</f>
        <v>5316.3039011683341</v>
      </c>
    </row>
    <row r="33" spans="2:9" x14ac:dyDescent="0.25">
      <c r="B33" s="67">
        <f t="shared" ref="B33:B55" si="4">B32+1</f>
        <v>3</v>
      </c>
      <c r="C33" s="67">
        <f t="shared" si="0"/>
        <v>2</v>
      </c>
      <c r="D33" s="68" t="str">
        <f>IF(ISERROR(B33),"",IF(OR(C33&lt;4,C33&gt;25)," - ",INDEX({"Pre","K",1,2,3,4,5,6,7,8,9,10,11,12,"C-1","C-2","C-3","C-4","C-5","C-6","C-7","C-8"},1,C33-3)))</f>
        <v xml:space="preserve"> - </v>
      </c>
      <c r="E33" s="71"/>
      <c r="F33" s="70">
        <f t="shared" si="1"/>
        <v>533.48543616677216</v>
      </c>
      <c r="G33" s="70">
        <f t="shared" si="2"/>
        <v>2460</v>
      </c>
      <c r="H33" s="71"/>
      <c r="I33" s="70">
        <f t="shared" si="3"/>
        <v>8309.7893373351071</v>
      </c>
    </row>
    <row r="34" spans="2:9" x14ac:dyDescent="0.25">
      <c r="B34" s="67">
        <f t="shared" si="4"/>
        <v>4</v>
      </c>
      <c r="C34" s="67">
        <f t="shared" si="0"/>
        <v>3</v>
      </c>
      <c r="D34" s="68" t="str">
        <f>IF(ISERROR(B34),"",IF(OR(C34&lt;4,C34&gt;25)," - ",INDEX({"Pre","K",1,2,3,4,5,6,7,8,9,10,11,12,"C-1","C-2","C-3","C-4","C-5","C-6","C-7","C-8"},1,C34-3)))</f>
        <v xml:space="preserve"> - </v>
      </c>
      <c r="E34" s="71"/>
      <c r="F34" s="70">
        <f t="shared" si="1"/>
        <v>781.94325100407877</v>
      </c>
      <c r="G34" s="70">
        <f t="shared" si="2"/>
        <v>2460</v>
      </c>
      <c r="H34" s="71"/>
      <c r="I34" s="70">
        <f t="shared" si="3"/>
        <v>11551.732588339186</v>
      </c>
    </row>
    <row r="35" spans="2:9" x14ac:dyDescent="0.25">
      <c r="B35" s="67">
        <f t="shared" si="4"/>
        <v>5</v>
      </c>
      <c r="C35" s="67">
        <f t="shared" si="0"/>
        <v>4</v>
      </c>
      <c r="D35" s="68" t="str">
        <f>IF(ISERROR(B35),"",IF(OR(C35&lt;4,C35&gt;25)," - ",INDEX({"Pre","K",1,2,3,4,5,6,7,8,9,10,11,12,"C-1","C-2","C-3","C-4","C-5","C-6","C-7","C-8"},1,C35-3)))</f>
        <v>Pre</v>
      </c>
      <c r="E35" s="71"/>
      <c r="F35" s="70">
        <f t="shared" si="1"/>
        <v>1051.0229419353527</v>
      </c>
      <c r="G35" s="70">
        <f t="shared" si="2"/>
        <v>2460</v>
      </c>
      <c r="H35" s="71"/>
      <c r="I35" s="70">
        <f t="shared" si="3"/>
        <v>15062.755530274539</v>
      </c>
    </row>
    <row r="36" spans="2:9" x14ac:dyDescent="0.25">
      <c r="B36" s="67">
        <f t="shared" si="4"/>
        <v>6</v>
      </c>
      <c r="C36" s="67">
        <f t="shared" si="0"/>
        <v>5</v>
      </c>
      <c r="D36" s="68" t="str">
        <f>IF(ISERROR(B36),"",IF(OR(C36&lt;4,C36&gt;25)," - ",INDEX({"Pre","K",1,2,3,4,5,6,7,8,9,10,11,12,"C-1","C-2","C-3","C-4","C-5","C-6","C-7","C-8"},1,C36-3)))</f>
        <v>K</v>
      </c>
      <c r="E36" s="71"/>
      <c r="F36" s="70">
        <f t="shared" si="1"/>
        <v>1342.4361145058392</v>
      </c>
      <c r="G36" s="70">
        <f t="shared" si="2"/>
        <v>2460</v>
      </c>
      <c r="H36" s="71"/>
      <c r="I36" s="70">
        <f t="shared" si="3"/>
        <v>18865.191644780378</v>
      </c>
    </row>
    <row r="37" spans="2:9" x14ac:dyDescent="0.25">
      <c r="B37" s="67">
        <f t="shared" si="4"/>
        <v>7</v>
      </c>
      <c r="C37" s="67">
        <f t="shared" si="0"/>
        <v>6</v>
      </c>
      <c r="D37" s="68">
        <f>IF(ISERROR(B37),"",IF(OR(C37&lt;4,C37&gt;25)," - ",INDEX({"Pre","K",1,2,3,4,5,6,7,8,9,10,11,12,"C-1","C-2","C-3","C-4","C-5","C-6","C-7","C-8"},1,C37-3)))</f>
        <v>1</v>
      </c>
      <c r="E37" s="71"/>
      <c r="F37" s="70">
        <f t="shared" si="1"/>
        <v>1658.0364366768899</v>
      </c>
      <c r="G37" s="70">
        <f t="shared" si="2"/>
        <v>2460</v>
      </c>
      <c r="H37" s="71"/>
      <c r="I37" s="70">
        <f t="shared" si="3"/>
        <v>22983.228081457266</v>
      </c>
    </row>
    <row r="38" spans="2:9" x14ac:dyDescent="0.25">
      <c r="B38" s="67">
        <f t="shared" si="4"/>
        <v>8</v>
      </c>
      <c r="C38" s="67">
        <f t="shared" si="0"/>
        <v>7</v>
      </c>
      <c r="D38" s="68">
        <f>IF(ISERROR(B38),"",IF(OR(C38&lt;4,C38&gt;25)," - ",INDEX({"Pre","K",1,2,3,4,5,6,7,8,9,10,11,12,"C-1","C-2","C-3","C-4","C-5","C-6","C-7","C-8"},1,C38-3)))</f>
        <v>2</v>
      </c>
      <c r="E38" s="71"/>
      <c r="F38" s="70">
        <f t="shared" si="1"/>
        <v>1999.8314299364265</v>
      </c>
      <c r="G38" s="70">
        <f t="shared" si="2"/>
        <v>2460</v>
      </c>
      <c r="H38" s="71"/>
      <c r="I38" s="70">
        <f t="shared" si="3"/>
        <v>27443.059511393694</v>
      </c>
    </row>
    <row r="39" spans="2:9" x14ac:dyDescent="0.25">
      <c r="B39" s="67">
        <f t="shared" si="4"/>
        <v>9</v>
      </c>
      <c r="C39" s="67">
        <f t="shared" si="0"/>
        <v>8</v>
      </c>
      <c r="D39" s="68">
        <f>IF(ISERROR(B39),"",IF(OR(C39&lt;4,C39&gt;25)," - ",INDEX({"Pre","K",1,2,3,4,5,6,7,8,9,10,11,12,"C-1","C-2","C-3","C-4","C-5","C-6","C-7","C-8"},1,C39-3)))</f>
        <v>3</v>
      </c>
      <c r="E39" s="71"/>
      <c r="F39" s="70">
        <f t="shared" si="1"/>
        <v>2369.99523906578</v>
      </c>
      <c r="G39" s="70">
        <f t="shared" si="2"/>
        <v>2460</v>
      </c>
      <c r="H39" s="71"/>
      <c r="I39" s="70">
        <f t="shared" si="3"/>
        <v>32273.054750459472</v>
      </c>
    </row>
    <row r="40" spans="2:9" x14ac:dyDescent="0.25">
      <c r="B40" s="67">
        <f t="shared" si="4"/>
        <v>10</v>
      </c>
      <c r="C40" s="67">
        <f t="shared" si="0"/>
        <v>9</v>
      </c>
      <c r="D40" s="68">
        <f>IF(ISERROR(B40),"",IF(OR(C40&lt;4,C40&gt;25)," - ",INDEX({"Pre","K",1,2,3,4,5,6,7,8,9,10,11,12,"C-1","C-2","C-3","C-4","C-5","C-6","C-7","C-8"},1,C40-3)))</f>
        <v>4</v>
      </c>
      <c r="E40" s="71"/>
      <c r="F40" s="70">
        <f t="shared" si="1"/>
        <v>2770.8824617908631</v>
      </c>
      <c r="G40" s="70">
        <f t="shared" si="2"/>
        <v>2460</v>
      </c>
      <c r="H40" s="71"/>
      <c r="I40" s="70">
        <f t="shared" si="3"/>
        <v>37503.937212250334</v>
      </c>
    </row>
    <row r="41" spans="2:9" x14ac:dyDescent="0.25">
      <c r="B41" s="67">
        <f t="shared" si="4"/>
        <v>11</v>
      </c>
      <c r="C41" s="67">
        <f t="shared" si="0"/>
        <v>10</v>
      </c>
      <c r="D41" s="68">
        <f>IF(ISERROR(B41),"",IF(OR(C41&lt;4,C41&gt;25)," - ",INDEX({"Pre","K",1,2,3,4,5,6,7,8,9,10,11,12,"C-1","C-2","C-3","C-4","C-5","C-6","C-7","C-8"},1,C41-3)))</f>
        <v>5</v>
      </c>
      <c r="E41" s="71"/>
      <c r="F41" s="70">
        <f t="shared" si="1"/>
        <v>3205.0431262875591</v>
      </c>
      <c r="G41" s="70">
        <f t="shared" si="2"/>
        <v>2460</v>
      </c>
      <c r="H41" s="71"/>
      <c r="I41" s="70">
        <f t="shared" si="3"/>
        <v>43168.980338537891</v>
      </c>
    </row>
    <row r="42" spans="2:9" x14ac:dyDescent="0.25">
      <c r="B42" s="67">
        <f t="shared" si="4"/>
        <v>12</v>
      </c>
      <c r="C42" s="67">
        <f t="shared" si="0"/>
        <v>11</v>
      </c>
      <c r="D42" s="68">
        <f>IF(ISERROR(B42),"",IF(OR(C42&lt;4,C42&gt;25)," - ",INDEX({"Pre","K",1,2,3,4,5,6,7,8,9,10,11,12,"C-1","C-2","C-3","C-4","C-5","C-6","C-7","C-8"},1,C42-3)))</f>
        <v>6</v>
      </c>
      <c r="E42" s="71"/>
      <c r="F42" s="70">
        <f t="shared" si="1"/>
        <v>3675.2389118126976</v>
      </c>
      <c r="G42" s="70">
        <f t="shared" si="2"/>
        <v>2460</v>
      </c>
      <c r="H42" s="71"/>
      <c r="I42" s="70">
        <f t="shared" si="3"/>
        <v>49304.219250350587</v>
      </c>
    </row>
    <row r="43" spans="2:9" x14ac:dyDescent="0.25">
      <c r="B43" s="67">
        <f t="shared" si="4"/>
        <v>13</v>
      </c>
      <c r="C43" s="67">
        <f t="shared" si="0"/>
        <v>12</v>
      </c>
      <c r="D43" s="68">
        <f>IF(ISERROR(B43),"",IF(OR(C43&lt;4,C43&gt;25)," - ",INDEX({"Pre","K",1,2,3,4,5,6,7,8,9,10,11,12,"C-1","C-2","C-3","C-4","C-5","C-6","C-7","C-8"},1,C43-3)))</f>
        <v>7</v>
      </c>
      <c r="E43" s="71"/>
      <c r="F43" s="70">
        <f t="shared" si="1"/>
        <v>4184.4607156393995</v>
      </c>
      <c r="G43" s="70">
        <f t="shared" si="2"/>
        <v>2460</v>
      </c>
      <c r="H43" s="71"/>
      <c r="I43" s="70">
        <f t="shared" si="3"/>
        <v>55948.679965989984</v>
      </c>
    </row>
    <row r="44" spans="2:9" x14ac:dyDescent="0.25">
      <c r="B44" s="67">
        <f t="shared" si="4"/>
        <v>14</v>
      </c>
      <c r="C44" s="67">
        <f t="shared" si="0"/>
        <v>13</v>
      </c>
      <c r="D44" s="68">
        <f>IF(ISERROR(B44),"",IF(OR(C44&lt;4,C44&gt;25)," - ",INDEX({"Pre","K",1,2,3,4,5,6,7,8,9,10,11,12,"C-1","C-2","C-3","C-4","C-5","C-6","C-7","C-8"},1,C44-3)))</f>
        <v>8</v>
      </c>
      <c r="E44" s="71"/>
      <c r="F44" s="70">
        <f t="shared" si="1"/>
        <v>4735.9476780393397</v>
      </c>
      <c r="G44" s="70">
        <f t="shared" si="2"/>
        <v>2460</v>
      </c>
      <c r="H44" s="71"/>
      <c r="I44" s="70">
        <f t="shared" si="3"/>
        <v>63144.627644029322</v>
      </c>
    </row>
    <row r="45" spans="2:9" x14ac:dyDescent="0.25">
      <c r="B45" s="67">
        <f t="shared" si="4"/>
        <v>15</v>
      </c>
      <c r="C45" s="67">
        <f t="shared" si="0"/>
        <v>14</v>
      </c>
      <c r="D45" s="68">
        <f>IF(ISERROR(B45),"",IF(OR(C45&lt;4,C45&gt;25)," - ",INDEX({"Pre","K",1,2,3,4,5,6,7,8,9,10,11,12,"C-1","C-2","C-3","C-4","C-5","C-6","C-7","C-8"},1,C45-3)))</f>
        <v>9</v>
      </c>
      <c r="E45" s="71"/>
      <c r="F45" s="70">
        <f t="shared" si="1"/>
        <v>5333.2077863292598</v>
      </c>
      <c r="G45" s="70">
        <f t="shared" si="2"/>
        <v>2460</v>
      </c>
      <c r="H45" s="71"/>
      <c r="I45" s="70">
        <f t="shared" si="3"/>
        <v>70937.835430358595</v>
      </c>
    </row>
    <row r="46" spans="2:9" x14ac:dyDescent="0.25">
      <c r="B46" s="67">
        <f t="shared" si="4"/>
        <v>16</v>
      </c>
      <c r="C46" s="67">
        <f t="shared" si="0"/>
        <v>15</v>
      </c>
      <c r="D46" s="68">
        <f>IF(ISERROR(B46),"",IF(OR(C46&lt;4,C46&gt;25)," - ",INDEX({"Pre","K",1,2,3,4,5,6,7,8,9,10,11,12,"C-1","C-2","C-3","C-4","C-5","C-6","C-7","C-8"},1,C46-3)))</f>
        <v>10</v>
      </c>
      <c r="E46" s="71"/>
      <c r="F46" s="70">
        <f t="shared" si="1"/>
        <v>5980.0401890430239</v>
      </c>
      <c r="G46" s="70">
        <f t="shared" si="2"/>
        <v>2460</v>
      </c>
      <c r="H46" s="71"/>
      <c r="I46" s="70">
        <f t="shared" si="3"/>
        <v>79377.875619401617</v>
      </c>
    </row>
    <row r="47" spans="2:9" x14ac:dyDescent="0.25">
      <c r="B47" s="67">
        <f t="shared" si="4"/>
        <v>17</v>
      </c>
      <c r="C47" s="67">
        <f t="shared" si="0"/>
        <v>16</v>
      </c>
      <c r="D47" s="68">
        <f>IF(ISERROR(B47),"",IF(OR(C47&lt;4,C47&gt;25)," - ",INDEX({"Pre","K",1,2,3,4,5,6,7,8,9,10,11,12,"C-1","C-2","C-3","C-4","C-5","C-6","C-7","C-8"},1,C47-3)))</f>
        <v>11</v>
      </c>
      <c r="E47" s="71"/>
      <c r="F47" s="70">
        <f t="shared" si="1"/>
        <v>6680.5593621691678</v>
      </c>
      <c r="G47" s="70">
        <f t="shared" si="2"/>
        <v>2460</v>
      </c>
      <c r="H47" s="71"/>
      <c r="I47" s="70">
        <f t="shared" si="3"/>
        <v>88518.434981570783</v>
      </c>
    </row>
    <row r="48" spans="2:9" x14ac:dyDescent="0.25">
      <c r="B48" s="67">
        <f t="shared" si="4"/>
        <v>18</v>
      </c>
      <c r="C48" s="67">
        <f t="shared" si="0"/>
        <v>17</v>
      </c>
      <c r="D48" s="68">
        <f>IF(ISERROR(B48),"",IF(OR(C48&lt;4,C48&gt;25)," - ",INDEX({"Pre","K",1,2,3,4,5,6,7,8,9,10,11,12,"C-1","C-2","C-3","C-4","C-5","C-6","C-7","C-8"},1,C48-3)))</f>
        <v>12</v>
      </c>
      <c r="E48" s="71"/>
      <c r="F48" s="70">
        <f t="shared" si="1"/>
        <v>7439.2212811739755</v>
      </c>
      <c r="G48" s="70">
        <f t="shared" si="2"/>
        <v>2460</v>
      </c>
      <c r="H48" s="71"/>
      <c r="I48" s="70">
        <f t="shared" si="3"/>
        <v>98417.656262744757</v>
      </c>
    </row>
    <row r="49" spans="2:9" x14ac:dyDescent="0.25">
      <c r="B49" s="67">
        <f t="shared" si="4"/>
        <v>19</v>
      </c>
      <c r="C49" s="67">
        <f t="shared" si="0"/>
        <v>18</v>
      </c>
      <c r="D49" s="68" t="str">
        <f>IF(ISERROR(B49),"",IF(OR(C49&lt;4,C49&gt;25)," - ",INDEX({"Pre","K",1,2,3,4,5,6,7,8,9,10,11,12,"C-1","C-2","C-3","C-4","C-5","C-6","C-7","C-8"},1,C49-3)))</f>
        <v>C-1</v>
      </c>
      <c r="E49" s="71">
        <v>30000</v>
      </c>
      <c r="F49" s="70">
        <f t="shared" si="1"/>
        <v>5770.8665610645276</v>
      </c>
      <c r="G49" s="70">
        <f t="shared" si="2"/>
        <v>2460</v>
      </c>
      <c r="H49" s="71"/>
      <c r="I49" s="70">
        <f t="shared" si="3"/>
        <v>76648.522823809282</v>
      </c>
    </row>
    <row r="50" spans="2:9" x14ac:dyDescent="0.25">
      <c r="B50" s="67">
        <f t="shared" si="4"/>
        <v>20</v>
      </c>
      <c r="C50" s="67">
        <f t="shared" si="0"/>
        <v>19</v>
      </c>
      <c r="D50" s="68" t="str">
        <f>IF(ISERROR(B50),"",IF(OR(C50&lt;4,C50&gt;25)," - ",INDEX({"Pre","K",1,2,3,4,5,6,7,8,9,10,11,12,"C-1","C-2","C-3","C-4","C-5","C-6","C-7","C-8"},1,C50-3)))</f>
        <v>C-2</v>
      </c>
      <c r="E50" s="71">
        <v>30000</v>
      </c>
      <c r="F50" s="70">
        <f t="shared" si="1"/>
        <v>3964.0392220060039</v>
      </c>
      <c r="G50" s="70">
        <f t="shared" si="2"/>
        <v>2460</v>
      </c>
      <c r="H50" s="71"/>
      <c r="I50" s="70">
        <f t="shared" si="3"/>
        <v>53072.562045815284</v>
      </c>
    </row>
    <row r="51" spans="2:9" x14ac:dyDescent="0.25">
      <c r="B51" s="67">
        <f t="shared" si="4"/>
        <v>21</v>
      </c>
      <c r="C51" s="67">
        <f t="shared" si="0"/>
        <v>20</v>
      </c>
      <c r="D51" s="68" t="str">
        <f>IF(ISERROR(B51),"",IF(OR(C51&lt;4,C51&gt;25)," - ",INDEX({"Pre","K",1,2,3,4,5,6,7,8,9,10,11,12,"C-1","C-2","C-3","C-4","C-5","C-6","C-7","C-8"},1,C51-3)))</f>
        <v>C-3</v>
      </c>
      <c r="E51" s="71">
        <v>30000</v>
      </c>
      <c r="F51" s="70">
        <f t="shared" si="1"/>
        <v>2007.2461049193025</v>
      </c>
      <c r="G51" s="70">
        <f t="shared" si="2"/>
        <v>2460</v>
      </c>
      <c r="H51" s="71"/>
      <c r="I51" s="70">
        <f t="shared" si="3"/>
        <v>27539.808150734585</v>
      </c>
    </row>
    <row r="52" spans="2:9" x14ac:dyDescent="0.25">
      <c r="B52" s="67">
        <f t="shared" si="4"/>
        <v>22</v>
      </c>
      <c r="C52" s="67">
        <f t="shared" si="0"/>
        <v>21</v>
      </c>
      <c r="D52" s="68" t="str">
        <f>IF(ISERROR(B52),"",IF(OR(C52&lt;4,C52&gt;25)," - ",INDEX({"Pre","K",1,2,3,4,5,6,7,8,9,10,11,12,"C-1","C-2","C-3","C-4","C-5","C-6","C-7","C-8"},1,C52-3)))</f>
        <v>C-4</v>
      </c>
      <c r="E52" s="71">
        <v>30000</v>
      </c>
      <c r="F52" s="70">
        <f t="shared" si="1"/>
        <v>0</v>
      </c>
      <c r="G52" s="70">
        <f t="shared" si="2"/>
        <v>2460</v>
      </c>
      <c r="H52" s="71"/>
      <c r="I52" s="70">
        <f t="shared" si="3"/>
        <v>-0.19184926541493041</v>
      </c>
    </row>
    <row r="53" spans="2:9" x14ac:dyDescent="0.25">
      <c r="B53" s="67">
        <f t="shared" si="4"/>
        <v>23</v>
      </c>
      <c r="C53" s="67">
        <f t="shared" si="0"/>
        <v>22</v>
      </c>
      <c r="D53" s="68" t="str">
        <f>IF(ISERROR(B53),"",IF(OR(C53&lt;4,C53&gt;25)," - ",INDEX({"Pre","K",1,2,3,4,5,6,7,8,9,10,11,12,"C-1","C-2","C-3","C-4","C-5","C-6","C-7","C-8"},1,C53-3)))</f>
        <v>C-5</v>
      </c>
      <c r="E53" s="71"/>
      <c r="F53" s="70">
        <f t="shared" si="1"/>
        <v>0</v>
      </c>
      <c r="G53" s="70">
        <f t="shared" si="2"/>
        <v>0</v>
      </c>
      <c r="H53" s="71"/>
      <c r="I53" s="70">
        <f t="shared" si="3"/>
        <v>-0.19184926541493041</v>
      </c>
    </row>
    <row r="54" spans="2:9" x14ac:dyDescent="0.25">
      <c r="B54" s="67">
        <f t="shared" si="4"/>
        <v>24</v>
      </c>
      <c r="C54" s="67">
        <f t="shared" si="0"/>
        <v>23</v>
      </c>
      <c r="D54" s="68" t="str">
        <f>IF(ISERROR(B54),"",IF(OR(C54&lt;4,C54&gt;25)," - ",INDEX({"Pre","K",1,2,3,4,5,6,7,8,9,10,11,12,"C-1","C-2","C-3","C-4","C-5","C-6","C-7","C-8"},1,C54-3)))</f>
        <v>C-6</v>
      </c>
      <c r="E54" s="71"/>
      <c r="F54" s="70">
        <f t="shared" si="1"/>
        <v>0</v>
      </c>
      <c r="G54" s="70">
        <f t="shared" si="2"/>
        <v>0</v>
      </c>
      <c r="H54" s="71"/>
      <c r="I54" s="70">
        <f t="shared" si="3"/>
        <v>-0.19184926541493041</v>
      </c>
    </row>
    <row r="55" spans="2:9" x14ac:dyDescent="0.25">
      <c r="B55" s="67">
        <f t="shared" si="4"/>
        <v>25</v>
      </c>
      <c r="C55" s="67">
        <f t="shared" si="0"/>
        <v>24</v>
      </c>
      <c r="D55" s="68" t="str">
        <f>IF(ISERROR(B55),"",IF(OR(C55&lt;4,C55&gt;25)," - ",INDEX({"Pre","K",1,2,3,4,5,6,7,8,9,10,11,12,"C-1","C-2","C-3","C-4","C-5","C-6","C-7","C-8"},1,C55-3)))</f>
        <v>C-7</v>
      </c>
      <c r="E55" s="71"/>
      <c r="F55" s="70">
        <f t="shared" si="1"/>
        <v>0</v>
      </c>
      <c r="G55" s="70">
        <f t="shared" si="2"/>
        <v>0</v>
      </c>
      <c r="H55" s="71"/>
      <c r="I55" s="70">
        <f t="shared" si="3"/>
        <v>-0.19184926541493041</v>
      </c>
    </row>
  </sheetData>
  <mergeCells count="1">
    <mergeCell ref="E3:F3"/>
  </mergeCells>
  <phoneticPr fontId="3" type="noConversion"/>
  <conditionalFormatting sqref="C31:D55">
    <cfRule type="expression" dxfId="3" priority="1" stopIfTrue="1">
      <formula>ISERROR(B31)</formula>
    </cfRule>
    <cfRule type="expression" dxfId="2" priority="2" stopIfTrue="1">
      <formula>MOD(ROW(),2)=1</formula>
    </cfRule>
  </conditionalFormatting>
  <conditionalFormatting sqref="B31:B55 I31:I55 F31:G55">
    <cfRule type="expression" dxfId="1" priority="3" stopIfTrue="1">
      <formula>ISERROR(B31)</formula>
    </cfRule>
    <cfRule type="expression" dxfId="0" priority="4" stopIfTrue="1">
      <formula>MOD(ROW(),2)=1</formula>
    </cfRule>
  </conditionalFormatting>
  <dataValidations count="1">
    <dataValidation type="list" allowBlank="1" showInputMessage="1" showErrorMessage="1" sqref="F12">
      <formula1>"Annually,Semi-Annually,Quarterly,Bi-Monthly,Monthly,Semi-Monthly,Bi-Weekly,Weekly,Daily"</formula1>
    </dataValidation>
  </dataValidations>
  <hyperlinks>
    <hyperlink ref="B2" r:id="rId1"/>
  </hyperlinks>
  <printOptions horizontalCentered="1"/>
  <pageMargins left="0.35" right="0.35" top="0.25" bottom="0.25" header="0.5" footer="0.25"/>
  <pageSetup orientation="portrait" r:id="rId2"/>
  <headerFooter scaleWithDoc="0">
    <firstFooter>&amp;R&amp;"Arial,Regular"&amp;8Page &amp;P of &amp;N</firstFooter>
  </headerFooter>
  <drawing r:id="rId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E31"/>
  <sheetViews>
    <sheetView showGridLines="0" workbookViewId="0">
      <selection activeCell="A3" sqref="A3"/>
    </sheetView>
  </sheetViews>
  <sheetFormatPr defaultColWidth="9.109375" defaultRowHeight="13.2" x14ac:dyDescent="0.25"/>
  <cols>
    <col min="1" max="1" width="10.33203125" style="5" customWidth="1"/>
    <col min="2" max="2" width="78.5546875" style="5" customWidth="1"/>
    <col min="3" max="3" width="5.33203125" style="5" customWidth="1"/>
    <col min="4" max="4" width="10.33203125" style="5" customWidth="1"/>
    <col min="5" max="16384" width="9.109375" style="5"/>
  </cols>
  <sheetData>
    <row r="1" spans="1:4" ht="31.5" customHeight="1" x14ac:dyDescent="0.25">
      <c r="A1" s="1" t="s">
        <v>19</v>
      </c>
      <c r="B1" s="2"/>
      <c r="C1" s="3"/>
      <c r="D1" s="4"/>
    </row>
    <row r="2" spans="1:4" s="9" customFormat="1" x14ac:dyDescent="0.25">
      <c r="A2" s="6" t="s">
        <v>25</v>
      </c>
      <c r="B2" s="7"/>
      <c r="C2" s="8" t="s">
        <v>76</v>
      </c>
    </row>
    <row r="3" spans="1:4" x14ac:dyDescent="0.25">
      <c r="B3" s="10"/>
    </row>
    <row r="4" spans="1:4" ht="13.8" x14ac:dyDescent="0.25">
      <c r="A4" s="11" t="s">
        <v>62</v>
      </c>
      <c r="B4" s="12"/>
      <c r="C4" s="13"/>
    </row>
    <row r="5" spans="1:4" ht="42" x14ac:dyDescent="0.25">
      <c r="B5" s="14" t="s">
        <v>70</v>
      </c>
    </row>
    <row r="6" spans="1:4" ht="13.8" x14ac:dyDescent="0.25">
      <c r="B6" s="14"/>
    </row>
    <row r="7" spans="1:4" ht="41.4" x14ac:dyDescent="0.25">
      <c r="B7" s="14" t="s">
        <v>73</v>
      </c>
    </row>
    <row r="8" spans="1:4" ht="13.8" x14ac:dyDescent="0.25">
      <c r="B8" s="14"/>
    </row>
    <row r="9" spans="1:4" ht="41.4" x14ac:dyDescent="0.25">
      <c r="B9" s="14" t="s">
        <v>63</v>
      </c>
    </row>
    <row r="10" spans="1:4" ht="13.8" x14ac:dyDescent="0.25">
      <c r="B10" s="14"/>
    </row>
    <row r="11" spans="1:4" ht="27.6" x14ac:dyDescent="0.25">
      <c r="B11" s="14" t="s">
        <v>64</v>
      </c>
    </row>
    <row r="12" spans="1:4" ht="13.8" x14ac:dyDescent="0.25">
      <c r="B12" s="14"/>
    </row>
    <row r="13" spans="1:4" ht="27.6" x14ac:dyDescent="0.25">
      <c r="B13" s="14" t="s">
        <v>65</v>
      </c>
    </row>
    <row r="14" spans="1:4" ht="13.8" x14ac:dyDescent="0.25">
      <c r="B14" s="14"/>
    </row>
    <row r="15" spans="1:4" ht="41.4" x14ac:dyDescent="0.25">
      <c r="B15" s="14" t="s">
        <v>66</v>
      </c>
    </row>
    <row r="16" spans="1:4" ht="13.8" x14ac:dyDescent="0.25">
      <c r="B16" s="14"/>
    </row>
    <row r="17" spans="1:5" ht="55.2" x14ac:dyDescent="0.25">
      <c r="B17" s="14" t="s">
        <v>67</v>
      </c>
    </row>
    <row r="18" spans="1:5" ht="13.8" x14ac:dyDescent="0.25">
      <c r="A18" s="17"/>
      <c r="B18" s="18"/>
    </row>
    <row r="19" spans="1:5" ht="13.8" x14ac:dyDescent="0.25">
      <c r="A19" s="11" t="s">
        <v>47</v>
      </c>
      <c r="B19" s="12"/>
      <c r="C19" s="13"/>
      <c r="E19" s="15"/>
    </row>
    <row r="20" spans="1:5" ht="27.6" x14ac:dyDescent="0.25">
      <c r="B20" s="19" t="s">
        <v>48</v>
      </c>
      <c r="E20" s="15"/>
    </row>
    <row r="21" spans="1:5" ht="13.8" x14ac:dyDescent="0.25">
      <c r="B21" s="19"/>
      <c r="E21" s="15"/>
    </row>
    <row r="22" spans="1:5" ht="15.6" x14ac:dyDescent="0.3">
      <c r="A22" s="20"/>
      <c r="B22" s="21" t="s">
        <v>49</v>
      </c>
      <c r="C22" s="22"/>
      <c r="E22" s="15"/>
    </row>
    <row r="24" spans="1:5" ht="14.4" x14ac:dyDescent="0.3">
      <c r="A24" s="23" t="s">
        <v>50</v>
      </c>
      <c r="B24" s="113" t="s">
        <v>72</v>
      </c>
    </row>
    <row r="25" spans="1:5" ht="13.8" x14ac:dyDescent="0.3">
      <c r="A25" s="25"/>
      <c r="E25" s="26"/>
    </row>
    <row r="26" spans="1:5" ht="14.4" x14ac:dyDescent="0.3">
      <c r="A26" s="23" t="s">
        <v>50</v>
      </c>
      <c r="B26" s="24" t="s">
        <v>51</v>
      </c>
      <c r="E26" s="26"/>
    </row>
    <row r="27" spans="1:5" ht="13.8" x14ac:dyDescent="0.3">
      <c r="A27" s="25"/>
      <c r="E27" s="26"/>
    </row>
    <row r="28" spans="1:5" ht="14.4" x14ac:dyDescent="0.3">
      <c r="A28" s="23" t="s">
        <v>52</v>
      </c>
      <c r="B28" s="27" t="s">
        <v>53</v>
      </c>
      <c r="E28" s="26"/>
    </row>
    <row r="29" spans="1:5" ht="13.8" x14ac:dyDescent="0.25">
      <c r="B29" s="28"/>
      <c r="E29" s="26"/>
    </row>
    <row r="30" spans="1:5" x14ac:dyDescent="0.25">
      <c r="E30" s="29"/>
    </row>
    <row r="31" spans="1:5" x14ac:dyDescent="0.25">
      <c r="E31" s="26"/>
    </row>
  </sheetData>
  <hyperlinks>
    <hyperlink ref="A2" r:id="rId1"/>
    <hyperlink ref="B28" r:id="rId2" display="Spreadsheet Tips Workbook"/>
    <hyperlink ref="B26" r:id="rId3"/>
    <hyperlink ref="B24" r:id="rId4"/>
  </hyperlinks>
  <pageMargins left="0.7" right="0.7" top="0.75" bottom="0.75" header="0.3" footer="0.3"/>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D33"/>
  <sheetViews>
    <sheetView showGridLines="0" workbookViewId="0">
      <selection activeCell="A2" sqref="A2"/>
    </sheetView>
  </sheetViews>
  <sheetFormatPr defaultColWidth="9.109375" defaultRowHeight="13.2" x14ac:dyDescent="0.25"/>
  <cols>
    <col min="1" max="1" width="10.33203125" customWidth="1"/>
    <col min="2" max="2" width="78.5546875" customWidth="1"/>
    <col min="3" max="3" width="5.33203125" customWidth="1"/>
    <col min="4" max="4" width="10.33203125" customWidth="1"/>
  </cols>
  <sheetData>
    <row r="1" spans="1:4" s="32" customFormat="1" ht="31.5" customHeight="1" x14ac:dyDescent="0.25">
      <c r="A1" s="30" t="s">
        <v>6</v>
      </c>
      <c r="B1" s="30"/>
      <c r="C1" s="30"/>
      <c r="D1" s="31"/>
    </row>
    <row r="2" spans="1:4" ht="14.4" x14ac:dyDescent="0.25">
      <c r="A2" s="5"/>
      <c r="B2" s="33"/>
      <c r="C2" s="5"/>
    </row>
    <row r="3" spans="1:4" s="36" customFormat="1" ht="13.8" x14ac:dyDescent="0.25">
      <c r="A3" s="34"/>
      <c r="B3" s="35" t="s">
        <v>54</v>
      </c>
      <c r="C3" s="34"/>
    </row>
    <row r="4" spans="1:4" s="36" customFormat="1" x14ac:dyDescent="0.25">
      <c r="A4" s="34"/>
      <c r="B4" s="37" t="s">
        <v>25</v>
      </c>
      <c r="C4" s="34"/>
    </row>
    <row r="5" spans="1:4" s="36" customFormat="1" ht="15" x14ac:dyDescent="0.25">
      <c r="A5" s="34"/>
      <c r="B5" s="38"/>
      <c r="C5" s="34"/>
    </row>
    <row r="6" spans="1:4" s="36" customFormat="1" ht="15.6" x14ac:dyDescent="0.3">
      <c r="A6" s="34"/>
      <c r="B6" s="39" t="s">
        <v>76</v>
      </c>
      <c r="C6" s="34"/>
    </row>
    <row r="7" spans="1:4" s="36" customFormat="1" ht="15" x14ac:dyDescent="0.25">
      <c r="A7" s="40"/>
      <c r="B7" s="41"/>
      <c r="C7" s="42"/>
    </row>
    <row r="8" spans="1:4" s="36" customFormat="1" ht="30" x14ac:dyDescent="0.25">
      <c r="A8" s="43"/>
      <c r="B8" s="41" t="s">
        <v>75</v>
      </c>
      <c r="C8" s="34"/>
    </row>
    <row r="9" spans="1:4" s="36" customFormat="1" ht="15" x14ac:dyDescent="0.25">
      <c r="A9" s="43"/>
      <c r="B9" s="41"/>
      <c r="C9" s="34"/>
    </row>
    <row r="10" spans="1:4" s="36" customFormat="1" ht="30" x14ac:dyDescent="0.25">
      <c r="A10" s="43"/>
      <c r="B10" s="41" t="s">
        <v>55</v>
      </c>
      <c r="C10" s="34"/>
    </row>
    <row r="11" spans="1:4" s="36" customFormat="1" ht="15" x14ac:dyDescent="0.25">
      <c r="A11" s="43"/>
      <c r="B11" s="41"/>
      <c r="C11" s="34"/>
    </row>
    <row r="12" spans="1:4" s="36" customFormat="1" ht="30" x14ac:dyDescent="0.25">
      <c r="A12" s="43"/>
      <c r="B12" s="41" t="s">
        <v>56</v>
      </c>
      <c r="C12" s="34"/>
    </row>
    <row r="13" spans="1:4" s="36" customFormat="1" ht="15" x14ac:dyDescent="0.25">
      <c r="A13" s="43"/>
      <c r="B13" s="41"/>
      <c r="C13" s="34"/>
    </row>
    <row r="14" spans="1:4" s="36" customFormat="1" ht="15" x14ac:dyDescent="0.25">
      <c r="A14" s="43"/>
      <c r="B14" s="114" t="s">
        <v>57</v>
      </c>
      <c r="C14" s="34"/>
    </row>
    <row r="15" spans="1:4" s="36" customFormat="1" ht="15" x14ac:dyDescent="0.25">
      <c r="A15" s="43"/>
      <c r="B15" s="41" t="s">
        <v>74</v>
      </c>
      <c r="C15" s="34"/>
    </row>
    <row r="16" spans="1:4" s="36" customFormat="1" ht="15" x14ac:dyDescent="0.25">
      <c r="A16" s="43"/>
      <c r="B16" s="44"/>
      <c r="C16" s="34"/>
    </row>
    <row r="17" spans="1:3" s="36" customFormat="1" ht="30.6" x14ac:dyDescent="0.25">
      <c r="A17" s="43"/>
      <c r="B17" s="41" t="s">
        <v>58</v>
      </c>
      <c r="C17" s="34"/>
    </row>
    <row r="18" spans="1:3" s="36" customFormat="1" ht="14.4" x14ac:dyDescent="0.25">
      <c r="A18" s="43"/>
      <c r="B18" s="45"/>
      <c r="C18" s="34"/>
    </row>
    <row r="19" spans="1:3" s="36" customFormat="1" ht="14.4" x14ac:dyDescent="0.25">
      <c r="A19" s="43"/>
      <c r="B19" s="45"/>
      <c r="C19" s="34"/>
    </row>
    <row r="20" spans="1:3" s="36" customFormat="1" ht="13.8" x14ac:dyDescent="0.25">
      <c r="A20" s="43"/>
      <c r="B20" s="46"/>
      <c r="C20" s="34"/>
    </row>
    <row r="21" spans="1:3" s="36" customFormat="1" ht="13.8" x14ac:dyDescent="0.25">
      <c r="A21" s="40"/>
      <c r="B21" s="46"/>
      <c r="C21" s="42"/>
    </row>
    <row r="22" spans="1:3" s="36" customFormat="1" ht="13.8" x14ac:dyDescent="0.25">
      <c r="A22" s="34"/>
      <c r="B22" s="47"/>
      <c r="C22" s="34"/>
    </row>
    <row r="23" spans="1:3" s="36" customFormat="1" ht="13.8" x14ac:dyDescent="0.25">
      <c r="A23" s="34"/>
      <c r="B23" s="47"/>
      <c r="C23" s="34"/>
    </row>
    <row r="24" spans="1:3" s="36" customFormat="1" ht="15.6" x14ac:dyDescent="0.3">
      <c r="A24" s="48"/>
      <c r="B24" s="49"/>
    </row>
    <row r="25" spans="1:3" s="36" customFormat="1" x14ac:dyDescent="0.25"/>
    <row r="26" spans="1:3" s="36" customFormat="1" ht="14.4" x14ac:dyDescent="0.3">
      <c r="A26" s="50"/>
      <c r="B26" s="51"/>
    </row>
    <row r="27" spans="1:3" s="36" customFormat="1" x14ac:dyDescent="0.25"/>
    <row r="28" spans="1:3" s="36" customFormat="1" ht="14.4" x14ac:dyDescent="0.3">
      <c r="A28" s="50"/>
      <c r="B28" s="51"/>
    </row>
    <row r="29" spans="1:3" s="36" customFormat="1" x14ac:dyDescent="0.25"/>
    <row r="30" spans="1:3" s="36" customFormat="1" ht="14.4" x14ac:dyDescent="0.3">
      <c r="A30" s="50"/>
      <c r="B30" s="52"/>
    </row>
    <row r="31" spans="1:3" s="36" customFormat="1" ht="13.8" x14ac:dyDescent="0.25">
      <c r="B31" s="53"/>
    </row>
    <row r="32" spans="1:3" s="36" customFormat="1" x14ac:dyDescent="0.25"/>
    <row r="33" s="36" customFormat="1" x14ac:dyDescent="0.25"/>
  </sheetData>
  <hyperlinks>
    <hyperlink ref="B4" r:id="rId1"/>
    <hyperlink ref="B14" r:id="rId2"/>
  </hyperlinks>
  <pageMargins left="0.7" right="0.7" top="0.75" bottom="0.75" header="0.3" footer="0.3"/>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61008BF28708D49A922BD9EA957ADBF" ma:contentTypeVersion="10" ma:contentTypeDescription="Create a new document." ma:contentTypeScope="" ma:versionID="1287479a73bca22183351fa34df93676">
  <xsd:schema xmlns:xsd="http://www.w3.org/2001/XMLSchema" xmlns:xs="http://www.w3.org/2001/XMLSchema" xmlns:p="http://schemas.microsoft.com/office/2006/metadata/properties" xmlns:ns1="http://schemas.microsoft.com/sharepoint/v3" xmlns:ns2="33131be1-7636-4fde-9b4e-c35c6eedaee5" targetNamespace="http://schemas.microsoft.com/office/2006/metadata/properties" ma:root="true" ma:fieldsID="4237beccd808ca37d76d101f5808803b" ns1:_="" ns2:_="">
    <xsd:import namespace="http://schemas.microsoft.com/sharepoint/v3"/>
    <xsd:import namespace="33131be1-7636-4fde-9b4e-c35c6eedaee5"/>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3131be1-7636-4fde-9b4e-c35c6eedaee5"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8371F8E1-DCB5-4758-A29D-9025F19090E0}"/>
</file>

<file path=customXml/itemProps2.xml><?xml version="1.0" encoding="utf-8"?>
<ds:datastoreItem xmlns:ds="http://schemas.openxmlformats.org/officeDocument/2006/customXml" ds:itemID="{25403A28-5BCE-4A98-896F-2A348007D4AD}"/>
</file>

<file path=customXml/itemProps3.xml><?xml version="1.0" encoding="utf-8"?>
<ds:datastoreItem xmlns:ds="http://schemas.openxmlformats.org/officeDocument/2006/customXml" ds:itemID="{C7DC3FEA-8BA0-4E06-AF37-617CF0A86B5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Savings</vt:lpstr>
      <vt:lpstr>Help</vt:lpstr>
      <vt:lpstr>©</vt:lpstr>
      <vt:lpstr>Savings!Print_Area</vt:lpstr>
      <vt:lpstr>Savings!Print_Titles</vt:lpstr>
    </vt:vector>
  </TitlesOfParts>
  <Company>Vertex42 LLC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College Savings Calculator</dc:title>
  <dc:creator>www.vertex42.com</dc:creator>
  <dc:description>(c) 2009-2016 Vertex42 LLC. All Rights Reserved.</dc:description>
  <cp:lastModifiedBy>George Katsins</cp:lastModifiedBy>
  <cp:lastPrinted>2016-02-18T16:31:48Z</cp:lastPrinted>
  <dcterms:created xsi:type="dcterms:W3CDTF">2005-04-02T20:59:36Z</dcterms:created>
  <dcterms:modified xsi:type="dcterms:W3CDTF">2019-04-17T22:46:47Z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pyright">
    <vt:lpwstr>2009-2016 Vertex42 LLC</vt:lpwstr>
  </property>
  <property fmtid="{D5CDD505-2E9C-101B-9397-08002B2CF9AE}" pid="3" name="Version">
    <vt:lpwstr>1.2.1</vt:lpwstr>
  </property>
  <property fmtid="{D5CDD505-2E9C-101B-9397-08002B2CF9AE}" pid="4" name="ContentTypeId">
    <vt:lpwstr>0x010100961008BF28708D49A922BD9EA957ADBF</vt:lpwstr>
  </property>
</Properties>
</file>