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showInkAnnotation="0" defaultThemeVersion="124226"/>
  <xr:revisionPtr revIDLastSave="0" documentId="8_{DAD44279-6B89-454B-9ECA-307E12AA0354}" xr6:coauthVersionLast="47" xr6:coauthVersionMax="47" xr10:uidLastSave="{00000000-0000-0000-0000-000000000000}"/>
  <bookViews>
    <workbookView xWindow="780" yWindow="780" windowWidth="21600" windowHeight="11325" tabRatio="776" xr2:uid="{EE834BEA-FF50-469F-89E7-944D586BBEEF}"/>
  </bookViews>
  <sheets>
    <sheet name="Instructions" sheetId="18" r:id="rId1"/>
    <sheet name="Column Definitions" sheetId="12" r:id="rId2"/>
    <sheet name="Dashboard" sheetId="23" r:id="rId3"/>
    <sheet name="Data Reporting Template" sheetId="15" r:id="rId4"/>
    <sheet name="Data Proposal Questions" sheetId="17" r:id="rId5"/>
    <sheet name="Data Submission Questions" sheetId="20" r:id="rId6"/>
    <sheet name="Dashboard Backend" sheetId="24" state="hidden" r:id="rId7"/>
    <sheet name="Lists" sheetId="16" state="hidden" r:id="rId8"/>
  </sheets>
  <definedNames>
    <definedName name="_xlnm._FilterDatabase" localSheetId="3" hidden="1">'Data Reporting Template'!$A$2:$BM$2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Y4" i="15" l="1"/>
  <c r="CY5" i="15"/>
  <c r="CY6" i="15"/>
  <c r="CY7" i="15"/>
  <c r="CY8" i="15"/>
  <c r="CY9" i="15"/>
  <c r="CY10" i="15"/>
  <c r="CY11" i="15"/>
  <c r="CY12" i="15"/>
  <c r="CY13" i="15"/>
  <c r="CY14" i="15"/>
  <c r="CY15" i="15"/>
  <c r="CY16" i="15"/>
  <c r="CY17" i="15"/>
  <c r="CY18" i="15"/>
  <c r="CY19" i="15"/>
  <c r="CY20" i="15"/>
  <c r="CY21" i="15"/>
  <c r="CY22" i="15"/>
  <c r="CY23" i="15"/>
  <c r="CY24" i="15"/>
  <c r="CY25" i="15"/>
  <c r="CY26" i="15"/>
  <c r="CY27" i="15"/>
  <c r="CY28" i="15"/>
  <c r="CY29" i="15"/>
  <c r="CY30" i="15"/>
  <c r="CY31" i="15"/>
  <c r="CY32" i="15"/>
  <c r="CY33" i="15"/>
  <c r="CY34" i="15"/>
  <c r="CY35" i="15"/>
  <c r="CY36" i="15"/>
  <c r="CY37" i="15"/>
  <c r="CY38" i="15"/>
  <c r="CY39" i="15"/>
  <c r="CY40" i="15"/>
  <c r="CY41" i="15"/>
  <c r="CY42" i="15"/>
  <c r="CY43" i="15"/>
  <c r="CY44" i="15"/>
  <c r="CY45" i="15"/>
  <c r="CY46" i="15"/>
  <c r="CY47" i="15"/>
  <c r="CY48" i="15"/>
  <c r="CY49" i="15"/>
  <c r="CY50" i="15"/>
  <c r="CY51" i="15"/>
  <c r="CY52" i="15"/>
  <c r="CY53" i="15"/>
  <c r="CY54" i="15"/>
  <c r="CY55" i="15"/>
  <c r="CY56" i="15"/>
  <c r="CY57" i="15"/>
  <c r="CY58" i="15"/>
  <c r="CY59" i="15"/>
  <c r="CY60" i="15"/>
  <c r="CY61" i="15"/>
  <c r="CY62" i="15"/>
  <c r="CY63" i="15"/>
  <c r="CY64" i="15"/>
  <c r="CY65" i="15"/>
  <c r="CY66" i="15"/>
  <c r="CY67" i="15"/>
  <c r="CY68" i="15"/>
  <c r="CY69" i="15"/>
  <c r="CY70" i="15"/>
  <c r="CY71" i="15"/>
  <c r="CY72" i="15"/>
  <c r="CY73" i="15"/>
  <c r="CY74" i="15"/>
  <c r="CY75" i="15"/>
  <c r="CY76" i="15"/>
  <c r="CY77" i="15"/>
  <c r="CY78" i="15"/>
  <c r="CY79" i="15"/>
  <c r="CY80" i="15"/>
  <c r="CY81" i="15"/>
  <c r="CY82" i="15"/>
  <c r="CY83" i="15"/>
  <c r="CY84" i="15"/>
  <c r="CY85" i="15"/>
  <c r="CY86" i="15"/>
  <c r="CY87" i="15"/>
  <c r="CY88" i="15"/>
  <c r="CY89" i="15"/>
  <c r="CY90" i="15"/>
  <c r="CY91" i="15"/>
  <c r="CY92" i="15"/>
  <c r="CY93" i="15"/>
  <c r="CY94" i="15"/>
  <c r="CY95" i="15"/>
  <c r="CY96" i="15"/>
  <c r="CY97" i="15"/>
  <c r="CY98" i="15"/>
  <c r="CY99" i="15"/>
  <c r="CY100" i="15"/>
  <c r="CY101" i="15"/>
  <c r="CY102" i="15"/>
  <c r="CY103" i="15"/>
  <c r="CY104" i="15"/>
  <c r="CY105" i="15"/>
  <c r="CY106" i="15"/>
  <c r="CY107" i="15"/>
  <c r="CY108" i="15"/>
  <c r="CY109" i="15"/>
  <c r="CY110" i="15"/>
  <c r="CY111" i="15"/>
  <c r="CY112" i="15"/>
  <c r="CY113" i="15"/>
  <c r="CY114" i="15"/>
  <c r="CY115" i="15"/>
  <c r="CY116" i="15"/>
  <c r="CY117" i="15"/>
  <c r="CY118" i="15"/>
  <c r="CY119" i="15"/>
  <c r="CY120" i="15"/>
  <c r="CY121" i="15"/>
  <c r="CY122" i="15"/>
  <c r="CY123" i="15"/>
  <c r="CY124" i="15"/>
  <c r="CY125" i="15"/>
  <c r="CY126" i="15"/>
  <c r="CY127" i="15"/>
  <c r="CY128" i="15"/>
  <c r="CY129" i="15"/>
  <c r="CY130" i="15"/>
  <c r="CY131" i="15"/>
  <c r="CY132" i="15"/>
  <c r="CY133" i="15"/>
  <c r="CY134" i="15"/>
  <c r="CY135" i="15"/>
  <c r="CY136" i="15"/>
  <c r="CY137" i="15"/>
  <c r="CY138" i="15"/>
  <c r="CY139" i="15"/>
  <c r="CY140" i="15"/>
  <c r="CY141" i="15"/>
  <c r="CY142" i="15"/>
  <c r="CY143" i="15"/>
  <c r="CY144" i="15"/>
  <c r="CY145" i="15"/>
  <c r="CY146" i="15"/>
  <c r="CY147" i="15"/>
  <c r="CY148" i="15"/>
  <c r="CY149" i="15"/>
  <c r="CY150" i="15"/>
  <c r="CY151" i="15"/>
  <c r="CY152" i="15"/>
  <c r="CY153" i="15"/>
  <c r="CY154" i="15"/>
  <c r="CY155" i="15"/>
  <c r="CY156" i="15"/>
  <c r="CY157" i="15"/>
  <c r="CY158" i="15"/>
  <c r="CY159" i="15"/>
  <c r="CY160" i="15"/>
  <c r="CY161" i="15"/>
  <c r="CY162" i="15"/>
  <c r="CY163" i="15"/>
  <c r="CY164" i="15"/>
  <c r="CY165" i="15"/>
  <c r="CY166" i="15"/>
  <c r="CY167" i="15"/>
  <c r="CY168" i="15"/>
  <c r="CY169" i="15"/>
  <c r="CY170" i="15"/>
  <c r="CY171" i="15"/>
  <c r="CY172" i="15"/>
  <c r="CY173" i="15"/>
  <c r="CY174" i="15"/>
  <c r="CY175" i="15"/>
  <c r="CY176" i="15"/>
  <c r="CY177" i="15"/>
  <c r="CY178" i="15"/>
  <c r="CY179" i="15"/>
  <c r="CY180" i="15"/>
  <c r="CY181" i="15"/>
  <c r="CY182" i="15"/>
  <c r="CY183" i="15"/>
  <c r="CY184" i="15"/>
  <c r="CY185" i="15"/>
  <c r="CY186" i="15"/>
  <c r="CY187" i="15"/>
  <c r="CY188" i="15"/>
  <c r="CY189" i="15"/>
  <c r="CY190" i="15"/>
  <c r="CY191" i="15"/>
  <c r="CY192" i="15"/>
  <c r="CY193" i="15"/>
  <c r="CY194" i="15"/>
  <c r="CY195" i="15"/>
  <c r="CY196" i="15"/>
  <c r="CY197" i="15"/>
  <c r="CY198" i="15"/>
  <c r="CY199" i="15"/>
  <c r="CY200" i="15"/>
  <c r="CY3" i="15"/>
  <c r="H68" i="23"/>
  <c r="H67" i="23"/>
  <c r="H66" i="23"/>
  <c r="H65" i="23"/>
  <c r="H64" i="23"/>
  <c r="H63" i="23"/>
  <c r="C68" i="23"/>
  <c r="C67" i="23"/>
  <c r="C66" i="23"/>
  <c r="C65" i="23"/>
  <c r="C64" i="23"/>
  <c r="C63" i="23"/>
  <c r="CI3" i="15"/>
  <c r="CL4" i="15"/>
  <c r="CL5" i="15"/>
  <c r="CL6" i="15"/>
  <c r="CL7" i="15"/>
  <c r="CL8" i="15"/>
  <c r="CL9" i="15"/>
  <c r="CL10" i="15"/>
  <c r="CL11" i="15"/>
  <c r="CL12" i="15"/>
  <c r="CL13" i="15"/>
  <c r="CL14" i="15"/>
  <c r="CL15" i="15"/>
  <c r="CL16" i="15"/>
  <c r="CL17" i="15"/>
  <c r="CL18" i="15"/>
  <c r="CL19" i="15"/>
  <c r="CL20" i="15"/>
  <c r="CL21" i="15"/>
  <c r="CL22" i="15"/>
  <c r="CL23" i="15"/>
  <c r="CL24" i="15"/>
  <c r="CL25" i="15"/>
  <c r="CL26" i="15"/>
  <c r="CL27" i="15"/>
  <c r="CL28" i="15"/>
  <c r="CL29" i="15"/>
  <c r="CL30" i="15"/>
  <c r="CL31" i="15"/>
  <c r="CL32" i="15"/>
  <c r="CL33" i="15"/>
  <c r="CL34" i="15"/>
  <c r="CL35" i="15"/>
  <c r="CL36" i="15"/>
  <c r="CL37" i="15"/>
  <c r="CL38" i="15"/>
  <c r="CL39" i="15"/>
  <c r="CL40" i="15"/>
  <c r="CL41" i="15"/>
  <c r="CL42" i="15"/>
  <c r="CL43" i="15"/>
  <c r="CL44" i="15"/>
  <c r="CL45" i="15"/>
  <c r="CL46" i="15"/>
  <c r="CL47" i="15"/>
  <c r="CL48" i="15"/>
  <c r="CL49" i="15"/>
  <c r="CL50" i="15"/>
  <c r="CL51" i="15"/>
  <c r="CL52" i="15"/>
  <c r="CL53" i="15"/>
  <c r="CL54" i="15"/>
  <c r="CL55" i="15"/>
  <c r="CL56" i="15"/>
  <c r="CL57" i="15"/>
  <c r="CL58" i="15"/>
  <c r="CL59" i="15"/>
  <c r="CL60" i="15"/>
  <c r="CL61" i="15"/>
  <c r="CL62" i="15"/>
  <c r="CL63" i="15"/>
  <c r="CL64" i="15"/>
  <c r="CL65" i="15"/>
  <c r="CL66" i="15"/>
  <c r="CL67" i="15"/>
  <c r="CL68" i="15"/>
  <c r="CL69" i="15"/>
  <c r="CL70" i="15"/>
  <c r="CL71" i="15"/>
  <c r="CL72" i="15"/>
  <c r="CL73" i="15"/>
  <c r="CL74" i="15"/>
  <c r="CL75" i="15"/>
  <c r="CL76" i="15"/>
  <c r="CL77" i="15"/>
  <c r="CL78" i="15"/>
  <c r="CL79" i="15"/>
  <c r="CL80" i="15"/>
  <c r="CL81" i="15"/>
  <c r="CL82" i="15"/>
  <c r="CL83" i="15"/>
  <c r="CL84" i="15"/>
  <c r="CL85" i="15"/>
  <c r="CL86" i="15"/>
  <c r="CL87" i="15"/>
  <c r="CL88" i="15"/>
  <c r="CL89" i="15"/>
  <c r="CL90" i="15"/>
  <c r="CL91" i="15"/>
  <c r="CL92" i="15"/>
  <c r="CL93" i="15"/>
  <c r="CL94" i="15"/>
  <c r="CL95" i="15"/>
  <c r="CL96" i="15"/>
  <c r="CL97" i="15"/>
  <c r="CL98" i="15"/>
  <c r="CL99" i="15"/>
  <c r="CL100" i="15"/>
  <c r="CL101" i="15"/>
  <c r="CL102" i="15"/>
  <c r="CL103" i="15"/>
  <c r="CL104" i="15"/>
  <c r="CL105" i="15"/>
  <c r="CL106" i="15"/>
  <c r="CL107" i="15"/>
  <c r="CL108" i="15"/>
  <c r="CL109" i="15"/>
  <c r="CL110" i="15"/>
  <c r="CL111" i="15"/>
  <c r="CL112" i="15"/>
  <c r="CL113" i="15"/>
  <c r="CL114" i="15"/>
  <c r="CL115" i="15"/>
  <c r="CL116" i="15"/>
  <c r="CL117" i="15"/>
  <c r="CL118" i="15"/>
  <c r="CL119" i="15"/>
  <c r="CL120" i="15"/>
  <c r="CL121" i="15"/>
  <c r="CL122" i="15"/>
  <c r="CL123" i="15"/>
  <c r="CL124" i="15"/>
  <c r="CL125" i="15"/>
  <c r="CL126" i="15"/>
  <c r="CL127" i="15"/>
  <c r="CL128" i="15"/>
  <c r="CL129" i="15"/>
  <c r="CL130" i="15"/>
  <c r="CL131" i="15"/>
  <c r="CL132" i="15"/>
  <c r="CL133" i="15"/>
  <c r="CL134" i="15"/>
  <c r="CL135" i="15"/>
  <c r="CL136" i="15"/>
  <c r="CL137" i="15"/>
  <c r="CL138" i="15"/>
  <c r="CL139" i="15"/>
  <c r="CL140" i="15"/>
  <c r="CL141" i="15"/>
  <c r="CL142" i="15"/>
  <c r="CL143" i="15"/>
  <c r="CL144" i="15"/>
  <c r="CL145" i="15"/>
  <c r="CL146" i="15"/>
  <c r="CL147" i="15"/>
  <c r="CL148" i="15"/>
  <c r="CL149" i="15"/>
  <c r="CL150" i="15"/>
  <c r="CL151" i="15"/>
  <c r="CL152" i="15"/>
  <c r="CL153" i="15"/>
  <c r="CL154" i="15"/>
  <c r="CL155" i="15"/>
  <c r="CL156" i="15"/>
  <c r="CL157" i="15"/>
  <c r="CL158" i="15"/>
  <c r="CL159" i="15"/>
  <c r="CL160" i="15"/>
  <c r="CL161" i="15"/>
  <c r="CL162" i="15"/>
  <c r="CL163" i="15"/>
  <c r="CL164" i="15"/>
  <c r="CL165" i="15"/>
  <c r="CL166" i="15"/>
  <c r="CL167" i="15"/>
  <c r="CL168" i="15"/>
  <c r="CL169" i="15"/>
  <c r="CL170" i="15"/>
  <c r="CL171" i="15"/>
  <c r="CL172" i="15"/>
  <c r="CL173" i="15"/>
  <c r="CL174" i="15"/>
  <c r="CL175" i="15"/>
  <c r="CL176" i="15"/>
  <c r="CL177" i="15"/>
  <c r="CL178" i="15"/>
  <c r="CL179" i="15"/>
  <c r="CL180" i="15"/>
  <c r="CL181" i="15"/>
  <c r="CL182" i="15"/>
  <c r="CL183" i="15"/>
  <c r="CL184" i="15"/>
  <c r="CL185" i="15"/>
  <c r="CL186" i="15"/>
  <c r="CL187" i="15"/>
  <c r="CL188" i="15"/>
  <c r="CL189" i="15"/>
  <c r="CL190" i="15"/>
  <c r="CL191" i="15"/>
  <c r="CL192" i="15"/>
  <c r="CL193" i="15"/>
  <c r="CL194" i="15"/>
  <c r="CL195" i="15"/>
  <c r="CL196" i="15"/>
  <c r="CL197" i="15"/>
  <c r="CL198" i="15"/>
  <c r="CL199" i="15"/>
  <c r="CL200" i="15"/>
  <c r="CK4" i="15"/>
  <c r="CK5" i="15"/>
  <c r="CK6" i="15"/>
  <c r="CK7" i="15"/>
  <c r="CK8" i="15"/>
  <c r="CK9" i="15"/>
  <c r="CK10" i="15"/>
  <c r="CK11" i="15"/>
  <c r="CK12" i="15"/>
  <c r="CK13" i="15"/>
  <c r="CK14" i="15"/>
  <c r="CK15" i="15"/>
  <c r="CK16" i="15"/>
  <c r="CK17" i="15"/>
  <c r="CK18" i="15"/>
  <c r="CK19" i="15"/>
  <c r="CK20" i="15"/>
  <c r="CK21" i="15"/>
  <c r="CK22" i="15"/>
  <c r="CK23" i="15"/>
  <c r="CK24" i="15"/>
  <c r="CK25" i="15"/>
  <c r="CK26" i="15"/>
  <c r="CK27" i="15"/>
  <c r="CK28" i="15"/>
  <c r="CK29" i="15"/>
  <c r="CK30" i="15"/>
  <c r="CK31" i="15"/>
  <c r="CK32" i="15"/>
  <c r="CK33" i="15"/>
  <c r="CK34" i="15"/>
  <c r="CK35" i="15"/>
  <c r="CK36" i="15"/>
  <c r="CK37" i="15"/>
  <c r="CK38" i="15"/>
  <c r="CK39" i="15"/>
  <c r="CK40" i="15"/>
  <c r="CK41" i="15"/>
  <c r="CK42" i="15"/>
  <c r="CK43" i="15"/>
  <c r="CK44" i="15"/>
  <c r="CK45" i="15"/>
  <c r="CK46" i="15"/>
  <c r="CK47" i="15"/>
  <c r="CK48" i="15"/>
  <c r="CK49" i="15"/>
  <c r="CK50" i="15"/>
  <c r="CK51" i="15"/>
  <c r="CK52" i="15"/>
  <c r="CK53" i="15"/>
  <c r="CK54" i="15"/>
  <c r="CK55" i="15"/>
  <c r="CK56" i="15"/>
  <c r="CK57" i="15"/>
  <c r="CK58" i="15"/>
  <c r="CK59" i="15"/>
  <c r="CK60" i="15"/>
  <c r="CK61" i="15"/>
  <c r="CK62" i="15"/>
  <c r="CK63" i="15"/>
  <c r="CK64" i="15"/>
  <c r="CK65" i="15"/>
  <c r="CK66" i="15"/>
  <c r="CK67" i="15"/>
  <c r="CK68" i="15"/>
  <c r="CK69" i="15"/>
  <c r="CK70" i="15"/>
  <c r="CK71" i="15"/>
  <c r="CK72" i="15"/>
  <c r="CK73" i="15"/>
  <c r="CK74" i="15"/>
  <c r="CK75" i="15"/>
  <c r="CK76" i="15"/>
  <c r="CK77" i="15"/>
  <c r="CK78" i="15"/>
  <c r="CK79" i="15"/>
  <c r="CK80" i="15"/>
  <c r="CK81" i="15"/>
  <c r="CK82" i="15"/>
  <c r="CK83" i="15"/>
  <c r="CK84" i="15"/>
  <c r="CK85" i="15"/>
  <c r="CK86" i="15"/>
  <c r="CK87" i="15"/>
  <c r="CK88" i="15"/>
  <c r="CK89" i="15"/>
  <c r="CK90" i="15"/>
  <c r="CK91" i="15"/>
  <c r="CK92" i="15"/>
  <c r="CK93" i="15"/>
  <c r="CK94" i="15"/>
  <c r="CK95" i="15"/>
  <c r="CK96" i="15"/>
  <c r="CK97" i="15"/>
  <c r="CK98" i="15"/>
  <c r="CK99" i="15"/>
  <c r="CK100" i="15"/>
  <c r="CK101" i="15"/>
  <c r="CK102" i="15"/>
  <c r="CK103" i="15"/>
  <c r="CK104" i="15"/>
  <c r="CK105" i="15"/>
  <c r="CK106" i="15"/>
  <c r="CK107" i="15"/>
  <c r="CK108" i="15"/>
  <c r="CK109" i="15"/>
  <c r="CK110" i="15"/>
  <c r="CK111" i="15"/>
  <c r="CK112" i="15"/>
  <c r="CK113" i="15"/>
  <c r="CK114" i="15"/>
  <c r="CK115" i="15"/>
  <c r="CK116" i="15"/>
  <c r="CK117" i="15"/>
  <c r="CK118" i="15"/>
  <c r="CK119" i="15"/>
  <c r="CK120" i="15"/>
  <c r="CK121" i="15"/>
  <c r="CK122" i="15"/>
  <c r="CK123" i="15"/>
  <c r="CK124" i="15"/>
  <c r="CK125" i="15"/>
  <c r="CK126" i="15"/>
  <c r="CK127" i="15"/>
  <c r="CK128" i="15"/>
  <c r="CK129" i="15"/>
  <c r="CK130" i="15"/>
  <c r="CK131" i="15"/>
  <c r="CK132" i="15"/>
  <c r="CK133" i="15"/>
  <c r="CK134" i="15"/>
  <c r="CK135" i="15"/>
  <c r="CK136" i="15"/>
  <c r="CK137" i="15"/>
  <c r="CK138" i="15"/>
  <c r="CK139" i="15"/>
  <c r="CK140" i="15"/>
  <c r="CK141" i="15"/>
  <c r="CK142" i="15"/>
  <c r="CK143" i="15"/>
  <c r="CK144" i="15"/>
  <c r="CK145" i="15"/>
  <c r="CK146" i="15"/>
  <c r="CK147" i="15"/>
  <c r="CK148" i="15"/>
  <c r="CK149" i="15"/>
  <c r="CK150" i="15"/>
  <c r="CK151" i="15"/>
  <c r="CK152" i="15"/>
  <c r="CK153" i="15"/>
  <c r="CK154" i="15"/>
  <c r="CK155" i="15"/>
  <c r="CK156" i="15"/>
  <c r="CK157" i="15"/>
  <c r="CK158" i="15"/>
  <c r="CK159" i="15"/>
  <c r="CK160" i="15"/>
  <c r="CK161" i="15"/>
  <c r="CK162" i="15"/>
  <c r="CK163" i="15"/>
  <c r="CK164" i="15"/>
  <c r="CK165" i="15"/>
  <c r="CK166" i="15"/>
  <c r="CK167" i="15"/>
  <c r="CK168" i="15"/>
  <c r="CK169" i="15"/>
  <c r="CK170" i="15"/>
  <c r="CK171" i="15"/>
  <c r="CK172" i="15"/>
  <c r="CK173" i="15"/>
  <c r="CK174" i="15"/>
  <c r="CK175" i="15"/>
  <c r="CK176" i="15"/>
  <c r="CK177" i="15"/>
  <c r="CK178" i="15"/>
  <c r="CK179" i="15"/>
  <c r="CK180" i="15"/>
  <c r="CK181" i="15"/>
  <c r="CK182" i="15"/>
  <c r="CK183" i="15"/>
  <c r="CK184" i="15"/>
  <c r="CK185" i="15"/>
  <c r="CK186" i="15"/>
  <c r="CK187" i="15"/>
  <c r="CK188" i="15"/>
  <c r="CK189" i="15"/>
  <c r="CK190" i="15"/>
  <c r="CK191" i="15"/>
  <c r="CK192" i="15"/>
  <c r="CK193" i="15"/>
  <c r="CK194" i="15"/>
  <c r="CK195" i="15"/>
  <c r="CK196" i="15"/>
  <c r="CK197" i="15"/>
  <c r="CK198" i="15"/>
  <c r="CK199" i="15"/>
  <c r="CK200" i="15"/>
  <c r="CJ4" i="15"/>
  <c r="CJ5" i="15"/>
  <c r="CJ6" i="15"/>
  <c r="CJ7" i="15"/>
  <c r="CJ8" i="15"/>
  <c r="CJ9" i="15"/>
  <c r="CJ10" i="15"/>
  <c r="CJ11" i="15"/>
  <c r="CJ12" i="15"/>
  <c r="CJ13" i="15"/>
  <c r="CJ14" i="15"/>
  <c r="CJ15" i="15"/>
  <c r="CJ16" i="15"/>
  <c r="CJ17" i="15"/>
  <c r="CJ18" i="15"/>
  <c r="CJ19" i="15"/>
  <c r="CJ20" i="15"/>
  <c r="CJ21" i="15"/>
  <c r="CJ22" i="15"/>
  <c r="CJ23" i="15"/>
  <c r="CJ24" i="15"/>
  <c r="CJ25" i="15"/>
  <c r="CJ26" i="15"/>
  <c r="CJ27" i="15"/>
  <c r="CJ28" i="15"/>
  <c r="CJ29" i="15"/>
  <c r="CJ30" i="15"/>
  <c r="CJ31" i="15"/>
  <c r="CJ32" i="15"/>
  <c r="CJ33" i="15"/>
  <c r="CJ34" i="15"/>
  <c r="CJ35" i="15"/>
  <c r="CJ36" i="15"/>
  <c r="CJ37" i="15"/>
  <c r="CJ38" i="15"/>
  <c r="CJ39" i="15"/>
  <c r="CJ40" i="15"/>
  <c r="CJ41" i="15"/>
  <c r="CJ42" i="15"/>
  <c r="CJ43" i="15"/>
  <c r="CJ44" i="15"/>
  <c r="CJ45" i="15"/>
  <c r="CJ46" i="15"/>
  <c r="CJ47" i="15"/>
  <c r="CJ48" i="15"/>
  <c r="CJ49" i="15"/>
  <c r="CJ50" i="15"/>
  <c r="CJ51" i="15"/>
  <c r="CJ52" i="15"/>
  <c r="CJ53" i="15"/>
  <c r="CJ54" i="15"/>
  <c r="CJ55" i="15"/>
  <c r="CJ56" i="15"/>
  <c r="CJ57" i="15"/>
  <c r="CJ58" i="15"/>
  <c r="CJ59" i="15"/>
  <c r="CJ60" i="15"/>
  <c r="CJ61" i="15"/>
  <c r="CJ62" i="15"/>
  <c r="CJ63" i="15"/>
  <c r="CJ64" i="15"/>
  <c r="CJ65" i="15"/>
  <c r="CJ66" i="15"/>
  <c r="CJ67" i="15"/>
  <c r="CJ68" i="15"/>
  <c r="CJ69" i="15"/>
  <c r="CJ70" i="15"/>
  <c r="CJ71" i="15"/>
  <c r="CJ72" i="15"/>
  <c r="CJ73" i="15"/>
  <c r="CJ74" i="15"/>
  <c r="CJ75" i="15"/>
  <c r="CJ76" i="15"/>
  <c r="CJ77" i="15"/>
  <c r="CJ78" i="15"/>
  <c r="CJ79" i="15"/>
  <c r="CJ80" i="15"/>
  <c r="CJ81" i="15"/>
  <c r="CJ82" i="15"/>
  <c r="CJ83" i="15"/>
  <c r="CJ84" i="15"/>
  <c r="CJ85" i="15"/>
  <c r="CJ86" i="15"/>
  <c r="CJ87" i="15"/>
  <c r="CJ88" i="15"/>
  <c r="CJ89" i="15"/>
  <c r="CJ90" i="15"/>
  <c r="CJ91" i="15"/>
  <c r="CJ92" i="15"/>
  <c r="CJ93" i="15"/>
  <c r="CJ94" i="15"/>
  <c r="CJ95" i="15"/>
  <c r="CJ96" i="15"/>
  <c r="CJ97" i="15"/>
  <c r="CJ98" i="15"/>
  <c r="CJ99" i="15"/>
  <c r="CJ100" i="15"/>
  <c r="CJ101" i="15"/>
  <c r="CJ102" i="15"/>
  <c r="CJ103" i="15"/>
  <c r="CJ104" i="15"/>
  <c r="CJ105" i="15"/>
  <c r="CJ106" i="15"/>
  <c r="CJ107" i="15"/>
  <c r="CJ108" i="15"/>
  <c r="CJ109" i="15"/>
  <c r="CJ110" i="15"/>
  <c r="CJ111" i="15"/>
  <c r="CJ112" i="15"/>
  <c r="CJ113" i="15"/>
  <c r="CJ114" i="15"/>
  <c r="CJ115" i="15"/>
  <c r="CJ116" i="15"/>
  <c r="CJ117" i="15"/>
  <c r="CJ118" i="15"/>
  <c r="CJ119" i="15"/>
  <c r="CJ120" i="15"/>
  <c r="CJ121" i="15"/>
  <c r="CJ122" i="15"/>
  <c r="CJ123" i="15"/>
  <c r="CJ124" i="15"/>
  <c r="CJ125" i="15"/>
  <c r="CJ126" i="15"/>
  <c r="CJ127" i="15"/>
  <c r="CJ128" i="15"/>
  <c r="CJ129" i="15"/>
  <c r="CJ130" i="15"/>
  <c r="CJ131" i="15"/>
  <c r="CJ132" i="15"/>
  <c r="CJ133" i="15"/>
  <c r="CJ134" i="15"/>
  <c r="CJ135" i="15"/>
  <c r="CJ136" i="15"/>
  <c r="CJ137" i="15"/>
  <c r="CJ138" i="15"/>
  <c r="CJ139" i="15"/>
  <c r="CJ140" i="15"/>
  <c r="CJ141" i="15"/>
  <c r="CJ142" i="15"/>
  <c r="CJ143" i="15"/>
  <c r="CJ144" i="15"/>
  <c r="CJ145" i="15"/>
  <c r="CJ146" i="15"/>
  <c r="CJ147" i="15"/>
  <c r="CJ148" i="15"/>
  <c r="CJ149" i="15"/>
  <c r="CJ150" i="15"/>
  <c r="CJ151" i="15"/>
  <c r="CJ152" i="15"/>
  <c r="CJ153" i="15"/>
  <c r="CJ154" i="15"/>
  <c r="CJ155" i="15"/>
  <c r="CJ156" i="15"/>
  <c r="CJ157" i="15"/>
  <c r="CJ158" i="15"/>
  <c r="CJ159" i="15"/>
  <c r="CJ160" i="15"/>
  <c r="CJ161" i="15"/>
  <c r="CJ162" i="15"/>
  <c r="CJ163" i="15"/>
  <c r="CJ164" i="15"/>
  <c r="CJ165" i="15"/>
  <c r="CJ166" i="15"/>
  <c r="CJ167" i="15"/>
  <c r="CJ168" i="15"/>
  <c r="CJ169" i="15"/>
  <c r="CJ170" i="15"/>
  <c r="CJ171" i="15"/>
  <c r="CJ172" i="15"/>
  <c r="CJ173" i="15"/>
  <c r="CJ174" i="15"/>
  <c r="CJ175" i="15"/>
  <c r="CJ176" i="15"/>
  <c r="CJ177" i="15"/>
  <c r="CJ178" i="15"/>
  <c r="CJ179" i="15"/>
  <c r="CJ180" i="15"/>
  <c r="CJ181" i="15"/>
  <c r="CJ182" i="15"/>
  <c r="CJ183" i="15"/>
  <c r="CJ184" i="15"/>
  <c r="CJ185" i="15"/>
  <c r="CJ186" i="15"/>
  <c r="CJ187" i="15"/>
  <c r="CJ188" i="15"/>
  <c r="CJ189" i="15"/>
  <c r="CJ190" i="15"/>
  <c r="CJ191" i="15"/>
  <c r="CJ192" i="15"/>
  <c r="CJ193" i="15"/>
  <c r="CJ194" i="15"/>
  <c r="CJ195" i="15"/>
  <c r="CJ196" i="15"/>
  <c r="CJ197" i="15"/>
  <c r="CJ198" i="15"/>
  <c r="CJ199" i="15"/>
  <c r="CJ200" i="15"/>
  <c r="CI4" i="15"/>
  <c r="CI5" i="15"/>
  <c r="CI6" i="15"/>
  <c r="CI7" i="15"/>
  <c r="CI8" i="15"/>
  <c r="CI9" i="15"/>
  <c r="CI10" i="15"/>
  <c r="CI11" i="15"/>
  <c r="CI12" i="15"/>
  <c r="CI13" i="15"/>
  <c r="CI14" i="15"/>
  <c r="CI15" i="15"/>
  <c r="CI16" i="15"/>
  <c r="CI17" i="15"/>
  <c r="CI18" i="15"/>
  <c r="CI19" i="15"/>
  <c r="CI20" i="15"/>
  <c r="CI21" i="15"/>
  <c r="CI22" i="15"/>
  <c r="CI23" i="15"/>
  <c r="CI24" i="15"/>
  <c r="CI25" i="15"/>
  <c r="CI26" i="15"/>
  <c r="CI27" i="15"/>
  <c r="CI28" i="15"/>
  <c r="CI29" i="15"/>
  <c r="CI30" i="15"/>
  <c r="CI31" i="15"/>
  <c r="CI32" i="15"/>
  <c r="CI33" i="15"/>
  <c r="CI34" i="15"/>
  <c r="CI35" i="15"/>
  <c r="CI36" i="15"/>
  <c r="CI37" i="15"/>
  <c r="CI38" i="15"/>
  <c r="CI39" i="15"/>
  <c r="CI40" i="15"/>
  <c r="CI41" i="15"/>
  <c r="CI42" i="15"/>
  <c r="CI43" i="15"/>
  <c r="CI44" i="15"/>
  <c r="CI45" i="15"/>
  <c r="CI46" i="15"/>
  <c r="CI47" i="15"/>
  <c r="CI48" i="15"/>
  <c r="CI49" i="15"/>
  <c r="CI50" i="15"/>
  <c r="CI51" i="15"/>
  <c r="CI52" i="15"/>
  <c r="CI53" i="15"/>
  <c r="CI54" i="15"/>
  <c r="CI55" i="15"/>
  <c r="CI56" i="15"/>
  <c r="CI57" i="15"/>
  <c r="CI58" i="15"/>
  <c r="CI59" i="15"/>
  <c r="CI60" i="15"/>
  <c r="CI61" i="15"/>
  <c r="CI62" i="15"/>
  <c r="CI63" i="15"/>
  <c r="CI64" i="15"/>
  <c r="CI65" i="15"/>
  <c r="CI66" i="15"/>
  <c r="CI67" i="15"/>
  <c r="CI68" i="15"/>
  <c r="CI69" i="15"/>
  <c r="CI70" i="15"/>
  <c r="CI71" i="15"/>
  <c r="CI72" i="15"/>
  <c r="CI73" i="15"/>
  <c r="CI74" i="15"/>
  <c r="CI75" i="15"/>
  <c r="CI76" i="15"/>
  <c r="CI77" i="15"/>
  <c r="CI78" i="15"/>
  <c r="CI79" i="15"/>
  <c r="CI80" i="15"/>
  <c r="CI81" i="15"/>
  <c r="CI82" i="15"/>
  <c r="CI83" i="15"/>
  <c r="CI84" i="15"/>
  <c r="CI85" i="15"/>
  <c r="CI86" i="15"/>
  <c r="CI87" i="15"/>
  <c r="CI88" i="15"/>
  <c r="CI89" i="15"/>
  <c r="CI90" i="15"/>
  <c r="CI91" i="15"/>
  <c r="CI92" i="15"/>
  <c r="CI93" i="15"/>
  <c r="CI94" i="15"/>
  <c r="CI95" i="15"/>
  <c r="CI96" i="15"/>
  <c r="CI97" i="15"/>
  <c r="CI98" i="15"/>
  <c r="CI99" i="15"/>
  <c r="CI100" i="15"/>
  <c r="CI101" i="15"/>
  <c r="CI102" i="15"/>
  <c r="CI103" i="15"/>
  <c r="CI104" i="15"/>
  <c r="CI105" i="15"/>
  <c r="CI106" i="15"/>
  <c r="CI107" i="15"/>
  <c r="CI108" i="15"/>
  <c r="CI109" i="15"/>
  <c r="CI110" i="15"/>
  <c r="CI111" i="15"/>
  <c r="CI112" i="15"/>
  <c r="CI113" i="15"/>
  <c r="CI114" i="15"/>
  <c r="CI115" i="15"/>
  <c r="CI116" i="15"/>
  <c r="CI117" i="15"/>
  <c r="CI118" i="15"/>
  <c r="CI119" i="15"/>
  <c r="CI120" i="15"/>
  <c r="CI121" i="15"/>
  <c r="CI122" i="15"/>
  <c r="CI123" i="15"/>
  <c r="CI124" i="15"/>
  <c r="CI125" i="15"/>
  <c r="CI126" i="15"/>
  <c r="CI127" i="15"/>
  <c r="CI128" i="15"/>
  <c r="CI129" i="15"/>
  <c r="CI130" i="15"/>
  <c r="CI131" i="15"/>
  <c r="CI132" i="15"/>
  <c r="CI133" i="15"/>
  <c r="CI134" i="15"/>
  <c r="CI135" i="15"/>
  <c r="CI136" i="15"/>
  <c r="CI137" i="15"/>
  <c r="CI138" i="15"/>
  <c r="CI139" i="15"/>
  <c r="CI140" i="15"/>
  <c r="CI141" i="15"/>
  <c r="CI142" i="15"/>
  <c r="CI143" i="15"/>
  <c r="CI144" i="15"/>
  <c r="CI145" i="15"/>
  <c r="CI146" i="15"/>
  <c r="CI147" i="15"/>
  <c r="CI148" i="15"/>
  <c r="CI149" i="15"/>
  <c r="CI150" i="15"/>
  <c r="CI151" i="15"/>
  <c r="CI152" i="15"/>
  <c r="CI153" i="15"/>
  <c r="CI154" i="15"/>
  <c r="CI155" i="15"/>
  <c r="CI156" i="15"/>
  <c r="CI157" i="15"/>
  <c r="CI158" i="15"/>
  <c r="CI159" i="15"/>
  <c r="CI160" i="15"/>
  <c r="CI161" i="15"/>
  <c r="CI162" i="15"/>
  <c r="CI163" i="15"/>
  <c r="CI164" i="15"/>
  <c r="CI165" i="15"/>
  <c r="CI166" i="15"/>
  <c r="CI167" i="15"/>
  <c r="CI168" i="15"/>
  <c r="CI169" i="15"/>
  <c r="CI170" i="15"/>
  <c r="CI171" i="15"/>
  <c r="CI172" i="15"/>
  <c r="CI173" i="15"/>
  <c r="CI174" i="15"/>
  <c r="CI175" i="15"/>
  <c r="CI176" i="15"/>
  <c r="CI177" i="15"/>
  <c r="CI178" i="15"/>
  <c r="CI179" i="15"/>
  <c r="CI180" i="15"/>
  <c r="CI181" i="15"/>
  <c r="CI182" i="15"/>
  <c r="CI183" i="15"/>
  <c r="CI184" i="15"/>
  <c r="CI185" i="15"/>
  <c r="CI186" i="15"/>
  <c r="CI187" i="15"/>
  <c r="CI188" i="15"/>
  <c r="CI189" i="15"/>
  <c r="CI190" i="15"/>
  <c r="CI191" i="15"/>
  <c r="CI192" i="15"/>
  <c r="CI193" i="15"/>
  <c r="CI194" i="15"/>
  <c r="CI195" i="15"/>
  <c r="CI196" i="15"/>
  <c r="CI197" i="15"/>
  <c r="CI198" i="15"/>
  <c r="CI199" i="15"/>
  <c r="CI200" i="15"/>
  <c r="CH4" i="15"/>
  <c r="CH5" i="15"/>
  <c r="CH6" i="15"/>
  <c r="CH7" i="15"/>
  <c r="CH8" i="15"/>
  <c r="CH9" i="15"/>
  <c r="CH10" i="15"/>
  <c r="CH11" i="15"/>
  <c r="CH12" i="15"/>
  <c r="CH13" i="15"/>
  <c r="CH14" i="15"/>
  <c r="CH15" i="15"/>
  <c r="CH16" i="15"/>
  <c r="CH17" i="15"/>
  <c r="CH18" i="15"/>
  <c r="CH19" i="15"/>
  <c r="CH20" i="15"/>
  <c r="CH21" i="15"/>
  <c r="CH22" i="15"/>
  <c r="CH23" i="15"/>
  <c r="CH24" i="15"/>
  <c r="CH25" i="15"/>
  <c r="CH26" i="15"/>
  <c r="CH27" i="15"/>
  <c r="CH28" i="15"/>
  <c r="CH29" i="15"/>
  <c r="CH30" i="15"/>
  <c r="CH31" i="15"/>
  <c r="CH32" i="15"/>
  <c r="CH33" i="15"/>
  <c r="CH34" i="15"/>
  <c r="CH35" i="15"/>
  <c r="CH36" i="15"/>
  <c r="CH37" i="15"/>
  <c r="CH38" i="15"/>
  <c r="CH39" i="15"/>
  <c r="CH40" i="15"/>
  <c r="CH41" i="15"/>
  <c r="CH42" i="15"/>
  <c r="CH43" i="15"/>
  <c r="CH44" i="15"/>
  <c r="CH45" i="15"/>
  <c r="CH46" i="15"/>
  <c r="CH47" i="15"/>
  <c r="CH48" i="15"/>
  <c r="CH49" i="15"/>
  <c r="CH50" i="15"/>
  <c r="CH51" i="15"/>
  <c r="CH52" i="15"/>
  <c r="CH53" i="15"/>
  <c r="CH54" i="15"/>
  <c r="CH55" i="15"/>
  <c r="CH56" i="15"/>
  <c r="CH57" i="15"/>
  <c r="CH58" i="15"/>
  <c r="CH59" i="15"/>
  <c r="CH60" i="15"/>
  <c r="CH61" i="15"/>
  <c r="CH62" i="15"/>
  <c r="CH63" i="15"/>
  <c r="CH64" i="15"/>
  <c r="CH65" i="15"/>
  <c r="CH66" i="15"/>
  <c r="CH67" i="15"/>
  <c r="CH68" i="15"/>
  <c r="CH69" i="15"/>
  <c r="CH70" i="15"/>
  <c r="CH71" i="15"/>
  <c r="CH72" i="15"/>
  <c r="CH73" i="15"/>
  <c r="CH74" i="15"/>
  <c r="CH75" i="15"/>
  <c r="CH76" i="15"/>
  <c r="CH77" i="15"/>
  <c r="CH78" i="15"/>
  <c r="CH79" i="15"/>
  <c r="CH80" i="15"/>
  <c r="CH81" i="15"/>
  <c r="CH82" i="15"/>
  <c r="CH83" i="15"/>
  <c r="CH84" i="15"/>
  <c r="CH85" i="15"/>
  <c r="CH86" i="15"/>
  <c r="CH87" i="15"/>
  <c r="CH88" i="15"/>
  <c r="CH89" i="15"/>
  <c r="CH90" i="15"/>
  <c r="CH91" i="15"/>
  <c r="CH92" i="15"/>
  <c r="CH93" i="15"/>
  <c r="CH94" i="15"/>
  <c r="CH95" i="15"/>
  <c r="CH96" i="15"/>
  <c r="CH97" i="15"/>
  <c r="CH98" i="15"/>
  <c r="CH99" i="15"/>
  <c r="CH100" i="15"/>
  <c r="CH101" i="15"/>
  <c r="CH102" i="15"/>
  <c r="CH103" i="15"/>
  <c r="CH104" i="15"/>
  <c r="CH105" i="15"/>
  <c r="CH106" i="15"/>
  <c r="CH107" i="15"/>
  <c r="CH108" i="15"/>
  <c r="CH109" i="15"/>
  <c r="CH110" i="15"/>
  <c r="CH111" i="15"/>
  <c r="CH112" i="15"/>
  <c r="CH113" i="15"/>
  <c r="CH114" i="15"/>
  <c r="CH115" i="15"/>
  <c r="CH116" i="15"/>
  <c r="CH117" i="15"/>
  <c r="CH118" i="15"/>
  <c r="CH119" i="15"/>
  <c r="CH120" i="15"/>
  <c r="CH121" i="15"/>
  <c r="CH122" i="15"/>
  <c r="CH123" i="15"/>
  <c r="CH124" i="15"/>
  <c r="CH125" i="15"/>
  <c r="CH126" i="15"/>
  <c r="CH127" i="15"/>
  <c r="CH128" i="15"/>
  <c r="CH129" i="15"/>
  <c r="CH130" i="15"/>
  <c r="CH131" i="15"/>
  <c r="CH132" i="15"/>
  <c r="CH133" i="15"/>
  <c r="CH134" i="15"/>
  <c r="CH135" i="15"/>
  <c r="CH136" i="15"/>
  <c r="CH137" i="15"/>
  <c r="CH138" i="15"/>
  <c r="CH139" i="15"/>
  <c r="CH140" i="15"/>
  <c r="CH141" i="15"/>
  <c r="CH142" i="15"/>
  <c r="CH143" i="15"/>
  <c r="CH144" i="15"/>
  <c r="CH145" i="15"/>
  <c r="CH146" i="15"/>
  <c r="CH147" i="15"/>
  <c r="CH148" i="15"/>
  <c r="CH149" i="15"/>
  <c r="CH150" i="15"/>
  <c r="CH151" i="15"/>
  <c r="CH152" i="15"/>
  <c r="CH153" i="15"/>
  <c r="CH154" i="15"/>
  <c r="CH155" i="15"/>
  <c r="CH156" i="15"/>
  <c r="CH157" i="15"/>
  <c r="CH158" i="15"/>
  <c r="CH159" i="15"/>
  <c r="CH160" i="15"/>
  <c r="CH161" i="15"/>
  <c r="CH162" i="15"/>
  <c r="CH163" i="15"/>
  <c r="CH164" i="15"/>
  <c r="CH165" i="15"/>
  <c r="CH166" i="15"/>
  <c r="CH167" i="15"/>
  <c r="CH168" i="15"/>
  <c r="CH169" i="15"/>
  <c r="CH170" i="15"/>
  <c r="CH171" i="15"/>
  <c r="CH172" i="15"/>
  <c r="CH173" i="15"/>
  <c r="CH174" i="15"/>
  <c r="CH175" i="15"/>
  <c r="CH176" i="15"/>
  <c r="CH177" i="15"/>
  <c r="CH178" i="15"/>
  <c r="CH179" i="15"/>
  <c r="CH180" i="15"/>
  <c r="CH181" i="15"/>
  <c r="CH182" i="15"/>
  <c r="CH183" i="15"/>
  <c r="CH184" i="15"/>
  <c r="CH185" i="15"/>
  <c r="CH186" i="15"/>
  <c r="CH187" i="15"/>
  <c r="CH188" i="15"/>
  <c r="CH189" i="15"/>
  <c r="CH190" i="15"/>
  <c r="CH191" i="15"/>
  <c r="CH192" i="15"/>
  <c r="CH193" i="15"/>
  <c r="CH194" i="15"/>
  <c r="CH195" i="15"/>
  <c r="CH196" i="15"/>
  <c r="CH197" i="15"/>
  <c r="CH198" i="15"/>
  <c r="CH199" i="15"/>
  <c r="CH200" i="15"/>
  <c r="CL3" i="15"/>
  <c r="CK3" i="15"/>
  <c r="CJ3" i="15"/>
  <c r="CH3" i="15"/>
  <c r="G49" i="23"/>
  <c r="G48" i="23"/>
  <c r="G47" i="23"/>
  <c r="G46" i="23"/>
  <c r="G45" i="23"/>
  <c r="G44" i="23"/>
  <c r="G38" i="23"/>
  <c r="G37" i="23"/>
  <c r="G36" i="23"/>
  <c r="G35" i="23"/>
  <c r="G34" i="23"/>
  <c r="G33" i="23"/>
  <c r="C22" i="23"/>
  <c r="E21" i="23"/>
  <c r="D21" i="23"/>
  <c r="D19" i="23"/>
  <c r="H84" i="23"/>
  <c r="H83" i="23"/>
  <c r="DK4" i="15"/>
  <c r="DK5" i="15"/>
  <c r="DK6" i="15"/>
  <c r="DK7" i="15"/>
  <c r="DK8" i="15"/>
  <c r="DK9" i="15"/>
  <c r="DK10" i="15"/>
  <c r="DK11" i="15"/>
  <c r="DK12" i="15"/>
  <c r="DK13" i="15"/>
  <c r="DK14" i="15"/>
  <c r="DK15" i="15"/>
  <c r="DK16" i="15"/>
  <c r="DK17" i="15"/>
  <c r="DK18" i="15"/>
  <c r="DK19" i="15"/>
  <c r="DK20" i="15"/>
  <c r="DK21" i="15"/>
  <c r="DK22" i="15"/>
  <c r="DK23" i="15"/>
  <c r="DK24" i="15"/>
  <c r="DK25" i="15"/>
  <c r="DK26" i="15"/>
  <c r="DK27" i="15"/>
  <c r="DK28" i="15"/>
  <c r="DK29" i="15"/>
  <c r="DK30" i="15"/>
  <c r="DK31" i="15"/>
  <c r="DK32" i="15"/>
  <c r="DK33" i="15"/>
  <c r="DK34" i="15"/>
  <c r="DK35" i="15"/>
  <c r="DK36" i="15"/>
  <c r="DK37" i="15"/>
  <c r="DK38" i="15"/>
  <c r="DK39" i="15"/>
  <c r="DK40" i="15"/>
  <c r="DK41" i="15"/>
  <c r="DK42" i="15"/>
  <c r="DK43" i="15"/>
  <c r="DK44" i="15"/>
  <c r="DK45" i="15"/>
  <c r="DK46" i="15"/>
  <c r="DK47" i="15"/>
  <c r="DK48" i="15"/>
  <c r="DK49" i="15"/>
  <c r="DK50" i="15"/>
  <c r="DK51" i="15"/>
  <c r="DK52" i="15"/>
  <c r="DK53" i="15"/>
  <c r="DK54" i="15"/>
  <c r="DK55" i="15"/>
  <c r="DK56" i="15"/>
  <c r="DK57" i="15"/>
  <c r="DK58" i="15"/>
  <c r="DK59" i="15"/>
  <c r="DK60" i="15"/>
  <c r="DK61" i="15"/>
  <c r="DK62" i="15"/>
  <c r="DK63" i="15"/>
  <c r="DK64" i="15"/>
  <c r="DK65" i="15"/>
  <c r="DK66" i="15"/>
  <c r="DK67" i="15"/>
  <c r="DK68" i="15"/>
  <c r="DK69" i="15"/>
  <c r="DK70" i="15"/>
  <c r="DK71" i="15"/>
  <c r="DK72" i="15"/>
  <c r="DK73" i="15"/>
  <c r="DK74" i="15"/>
  <c r="DK75" i="15"/>
  <c r="DK76" i="15"/>
  <c r="DK77" i="15"/>
  <c r="DK78" i="15"/>
  <c r="DK79" i="15"/>
  <c r="DK80" i="15"/>
  <c r="DK81" i="15"/>
  <c r="DK82" i="15"/>
  <c r="DK83" i="15"/>
  <c r="DK84" i="15"/>
  <c r="DK85" i="15"/>
  <c r="DK86" i="15"/>
  <c r="DK87" i="15"/>
  <c r="DK88" i="15"/>
  <c r="DK89" i="15"/>
  <c r="DK90" i="15"/>
  <c r="DK91" i="15"/>
  <c r="DK92" i="15"/>
  <c r="DK93" i="15"/>
  <c r="DK94" i="15"/>
  <c r="DK95" i="15"/>
  <c r="DK96" i="15"/>
  <c r="DK97" i="15"/>
  <c r="DK98" i="15"/>
  <c r="DK99" i="15"/>
  <c r="DK100" i="15"/>
  <c r="DK101" i="15"/>
  <c r="DK102" i="15"/>
  <c r="DK103" i="15"/>
  <c r="DK104" i="15"/>
  <c r="DK105" i="15"/>
  <c r="DK106" i="15"/>
  <c r="DK107" i="15"/>
  <c r="DK108" i="15"/>
  <c r="DK109" i="15"/>
  <c r="DK110" i="15"/>
  <c r="DK111" i="15"/>
  <c r="DK112" i="15"/>
  <c r="DK113" i="15"/>
  <c r="DK114" i="15"/>
  <c r="DK115" i="15"/>
  <c r="DK116" i="15"/>
  <c r="DK117" i="15"/>
  <c r="DK118" i="15"/>
  <c r="DK119" i="15"/>
  <c r="DK120" i="15"/>
  <c r="DK121" i="15"/>
  <c r="DK122" i="15"/>
  <c r="DK123" i="15"/>
  <c r="DK124" i="15"/>
  <c r="DK125" i="15"/>
  <c r="DK126" i="15"/>
  <c r="DK127" i="15"/>
  <c r="DK128" i="15"/>
  <c r="DK129" i="15"/>
  <c r="DK130" i="15"/>
  <c r="DK131" i="15"/>
  <c r="DK132" i="15"/>
  <c r="DK133" i="15"/>
  <c r="DK134" i="15"/>
  <c r="DK135" i="15"/>
  <c r="DK136" i="15"/>
  <c r="DK137" i="15"/>
  <c r="DK138" i="15"/>
  <c r="DK139" i="15"/>
  <c r="DK140" i="15"/>
  <c r="DK141" i="15"/>
  <c r="DK142" i="15"/>
  <c r="DK143" i="15"/>
  <c r="DK144" i="15"/>
  <c r="DK145" i="15"/>
  <c r="DK146" i="15"/>
  <c r="DK147" i="15"/>
  <c r="DK148" i="15"/>
  <c r="DK149" i="15"/>
  <c r="DK150" i="15"/>
  <c r="DK151" i="15"/>
  <c r="DK152" i="15"/>
  <c r="DK153" i="15"/>
  <c r="DK154" i="15"/>
  <c r="DK155" i="15"/>
  <c r="DK156" i="15"/>
  <c r="DK157" i="15"/>
  <c r="DK158" i="15"/>
  <c r="DK159" i="15"/>
  <c r="DK160" i="15"/>
  <c r="DK161" i="15"/>
  <c r="DK162" i="15"/>
  <c r="DK163" i="15"/>
  <c r="DK164" i="15"/>
  <c r="DK165" i="15"/>
  <c r="DK166" i="15"/>
  <c r="DK167" i="15"/>
  <c r="DK168" i="15"/>
  <c r="DK169" i="15"/>
  <c r="DK170" i="15"/>
  <c r="DK171" i="15"/>
  <c r="DK172" i="15"/>
  <c r="DK173" i="15"/>
  <c r="DK174" i="15"/>
  <c r="DK175" i="15"/>
  <c r="DK176" i="15"/>
  <c r="DK177" i="15"/>
  <c r="DK178" i="15"/>
  <c r="DK179" i="15"/>
  <c r="DK180" i="15"/>
  <c r="DK181" i="15"/>
  <c r="DK182" i="15"/>
  <c r="DK183" i="15"/>
  <c r="DK184" i="15"/>
  <c r="DK185" i="15"/>
  <c r="DK186" i="15"/>
  <c r="DK187" i="15"/>
  <c r="DK188" i="15"/>
  <c r="DK189" i="15"/>
  <c r="DK190" i="15"/>
  <c r="DK191" i="15"/>
  <c r="DK192" i="15"/>
  <c r="DK193" i="15"/>
  <c r="DK194" i="15"/>
  <c r="DK195" i="15"/>
  <c r="DK196" i="15"/>
  <c r="DK197" i="15"/>
  <c r="DK198" i="15"/>
  <c r="DK199" i="15"/>
  <c r="DK200" i="15"/>
  <c r="DK3" i="15"/>
  <c r="DI3" i="15"/>
  <c r="DJ4" i="15"/>
  <c r="DJ5" i="15"/>
  <c r="DJ6" i="15"/>
  <c r="DJ7" i="15"/>
  <c r="DJ8" i="15"/>
  <c r="DJ9" i="15"/>
  <c r="DJ10" i="15"/>
  <c r="DJ11" i="15"/>
  <c r="DJ12" i="15"/>
  <c r="DJ13" i="15"/>
  <c r="DJ14" i="15"/>
  <c r="DJ15" i="15"/>
  <c r="DJ16" i="15"/>
  <c r="DJ17" i="15"/>
  <c r="DJ18" i="15"/>
  <c r="DJ19" i="15"/>
  <c r="DJ20" i="15"/>
  <c r="DJ21" i="15"/>
  <c r="DJ22" i="15"/>
  <c r="DJ23" i="15"/>
  <c r="DJ24" i="15"/>
  <c r="DJ25" i="15"/>
  <c r="DJ26" i="15"/>
  <c r="DJ27" i="15"/>
  <c r="DJ28" i="15"/>
  <c r="DJ29" i="15"/>
  <c r="DJ30" i="15"/>
  <c r="DJ31" i="15"/>
  <c r="DJ32" i="15"/>
  <c r="DJ33" i="15"/>
  <c r="DJ34" i="15"/>
  <c r="DJ35" i="15"/>
  <c r="DJ36" i="15"/>
  <c r="DJ37" i="15"/>
  <c r="DJ38" i="15"/>
  <c r="DJ39" i="15"/>
  <c r="DJ40" i="15"/>
  <c r="DJ41" i="15"/>
  <c r="DJ42" i="15"/>
  <c r="DJ43" i="15"/>
  <c r="DJ44" i="15"/>
  <c r="DJ45" i="15"/>
  <c r="DJ46" i="15"/>
  <c r="DJ47" i="15"/>
  <c r="DJ48" i="15"/>
  <c r="DJ49" i="15"/>
  <c r="DJ50" i="15"/>
  <c r="DJ51" i="15"/>
  <c r="DJ52" i="15"/>
  <c r="DJ53" i="15"/>
  <c r="DJ54" i="15"/>
  <c r="DJ55" i="15"/>
  <c r="DJ56" i="15"/>
  <c r="DJ57" i="15"/>
  <c r="DJ58" i="15"/>
  <c r="DJ59" i="15"/>
  <c r="DJ60" i="15"/>
  <c r="DJ61" i="15"/>
  <c r="DJ62" i="15"/>
  <c r="DJ63" i="15"/>
  <c r="DJ64" i="15"/>
  <c r="DJ65" i="15"/>
  <c r="DJ66" i="15"/>
  <c r="DJ67" i="15"/>
  <c r="DJ68" i="15"/>
  <c r="DJ69" i="15"/>
  <c r="DJ70" i="15"/>
  <c r="DJ71" i="15"/>
  <c r="DJ72" i="15"/>
  <c r="DJ73" i="15"/>
  <c r="DJ74" i="15"/>
  <c r="DJ75" i="15"/>
  <c r="DJ76" i="15"/>
  <c r="DJ77" i="15"/>
  <c r="DJ78" i="15"/>
  <c r="DJ79" i="15"/>
  <c r="DJ80" i="15"/>
  <c r="DJ81" i="15"/>
  <c r="DJ82" i="15"/>
  <c r="DJ83" i="15"/>
  <c r="DJ84" i="15"/>
  <c r="DJ85" i="15"/>
  <c r="DJ86" i="15"/>
  <c r="DJ87" i="15"/>
  <c r="DJ88" i="15"/>
  <c r="DJ89" i="15"/>
  <c r="DJ90" i="15"/>
  <c r="DJ91" i="15"/>
  <c r="DJ92" i="15"/>
  <c r="DJ93" i="15"/>
  <c r="DJ94" i="15"/>
  <c r="DJ95" i="15"/>
  <c r="DJ96" i="15"/>
  <c r="DJ97" i="15"/>
  <c r="DJ98" i="15"/>
  <c r="DJ99" i="15"/>
  <c r="DJ100" i="15"/>
  <c r="DJ101" i="15"/>
  <c r="DJ102" i="15"/>
  <c r="DJ103" i="15"/>
  <c r="DJ104" i="15"/>
  <c r="DJ105" i="15"/>
  <c r="DJ106" i="15"/>
  <c r="DJ107" i="15"/>
  <c r="DJ108" i="15"/>
  <c r="DJ109" i="15"/>
  <c r="DJ110" i="15"/>
  <c r="DJ111" i="15"/>
  <c r="DJ112" i="15"/>
  <c r="DJ113" i="15"/>
  <c r="DJ114" i="15"/>
  <c r="DJ115" i="15"/>
  <c r="DJ116" i="15"/>
  <c r="DJ117" i="15"/>
  <c r="DJ118" i="15"/>
  <c r="DJ119" i="15"/>
  <c r="DJ120" i="15"/>
  <c r="DJ121" i="15"/>
  <c r="DJ122" i="15"/>
  <c r="DJ123" i="15"/>
  <c r="DJ124" i="15"/>
  <c r="DJ125" i="15"/>
  <c r="DJ126" i="15"/>
  <c r="DJ127" i="15"/>
  <c r="DJ128" i="15"/>
  <c r="DJ129" i="15"/>
  <c r="DJ130" i="15"/>
  <c r="DJ131" i="15"/>
  <c r="DJ132" i="15"/>
  <c r="DJ133" i="15"/>
  <c r="DJ134" i="15"/>
  <c r="DJ135" i="15"/>
  <c r="DJ136" i="15"/>
  <c r="DJ137" i="15"/>
  <c r="DJ138" i="15"/>
  <c r="DJ139" i="15"/>
  <c r="DJ140" i="15"/>
  <c r="DJ141" i="15"/>
  <c r="DJ142" i="15"/>
  <c r="DJ143" i="15"/>
  <c r="DJ144" i="15"/>
  <c r="DJ145" i="15"/>
  <c r="DJ146" i="15"/>
  <c r="DJ147" i="15"/>
  <c r="DJ148" i="15"/>
  <c r="DJ149" i="15"/>
  <c r="DJ150" i="15"/>
  <c r="DJ151" i="15"/>
  <c r="DJ152" i="15"/>
  <c r="DJ153" i="15"/>
  <c r="DJ154" i="15"/>
  <c r="DJ155" i="15"/>
  <c r="DJ156" i="15"/>
  <c r="DJ157" i="15"/>
  <c r="DJ158" i="15"/>
  <c r="DJ159" i="15"/>
  <c r="DJ160" i="15"/>
  <c r="DJ161" i="15"/>
  <c r="DJ162" i="15"/>
  <c r="DJ163" i="15"/>
  <c r="DJ164" i="15"/>
  <c r="DJ165" i="15"/>
  <c r="DJ166" i="15"/>
  <c r="DJ167" i="15"/>
  <c r="DJ168" i="15"/>
  <c r="DJ169" i="15"/>
  <c r="DJ170" i="15"/>
  <c r="DJ171" i="15"/>
  <c r="DJ172" i="15"/>
  <c r="DJ173" i="15"/>
  <c r="DJ174" i="15"/>
  <c r="DJ175" i="15"/>
  <c r="DJ176" i="15"/>
  <c r="DJ177" i="15"/>
  <c r="DJ178" i="15"/>
  <c r="DJ179" i="15"/>
  <c r="DJ180" i="15"/>
  <c r="DJ181" i="15"/>
  <c r="DJ182" i="15"/>
  <c r="DJ183" i="15"/>
  <c r="DJ184" i="15"/>
  <c r="DJ185" i="15"/>
  <c r="DJ186" i="15"/>
  <c r="DJ187" i="15"/>
  <c r="DJ188" i="15"/>
  <c r="DJ189" i="15"/>
  <c r="DJ190" i="15"/>
  <c r="DJ191" i="15"/>
  <c r="DJ192" i="15"/>
  <c r="DJ193" i="15"/>
  <c r="DJ194" i="15"/>
  <c r="DJ195" i="15"/>
  <c r="DJ196" i="15"/>
  <c r="DJ197" i="15"/>
  <c r="DJ198" i="15"/>
  <c r="DJ199" i="15"/>
  <c r="DJ200" i="15"/>
  <c r="DJ3" i="15"/>
  <c r="DH4" i="15"/>
  <c r="DH5" i="15"/>
  <c r="DH6" i="15"/>
  <c r="DH7" i="15"/>
  <c r="DH8" i="15"/>
  <c r="DH9" i="15"/>
  <c r="DH10" i="15"/>
  <c r="DH11" i="15"/>
  <c r="DH12" i="15"/>
  <c r="DH13" i="15"/>
  <c r="DH14" i="15"/>
  <c r="DH15" i="15"/>
  <c r="DH16" i="15"/>
  <c r="DH17" i="15"/>
  <c r="DH18" i="15"/>
  <c r="DH19" i="15"/>
  <c r="DH20" i="15"/>
  <c r="DH21" i="15"/>
  <c r="DH22" i="15"/>
  <c r="DH23" i="15"/>
  <c r="DH24" i="15"/>
  <c r="DH25" i="15"/>
  <c r="DH26" i="15"/>
  <c r="DH27" i="15"/>
  <c r="DH28" i="15"/>
  <c r="DH29" i="15"/>
  <c r="DH30" i="15"/>
  <c r="DH31" i="15"/>
  <c r="DH32" i="15"/>
  <c r="DH33" i="15"/>
  <c r="DH34" i="15"/>
  <c r="DH35" i="15"/>
  <c r="DH36" i="15"/>
  <c r="DH37" i="15"/>
  <c r="DH38" i="15"/>
  <c r="DH39" i="15"/>
  <c r="DH40" i="15"/>
  <c r="DH41" i="15"/>
  <c r="DH42" i="15"/>
  <c r="DH43" i="15"/>
  <c r="DH44" i="15"/>
  <c r="DH45" i="15"/>
  <c r="DH46" i="15"/>
  <c r="DH47" i="15"/>
  <c r="DH48" i="15"/>
  <c r="DH49" i="15"/>
  <c r="DH50" i="15"/>
  <c r="DH51" i="15"/>
  <c r="DH52" i="15"/>
  <c r="DH53" i="15"/>
  <c r="DH54" i="15"/>
  <c r="DH55" i="15"/>
  <c r="DH56" i="15"/>
  <c r="DH57" i="15"/>
  <c r="DH58" i="15"/>
  <c r="DH59" i="15"/>
  <c r="DH60" i="15"/>
  <c r="DH61" i="15"/>
  <c r="DH62" i="15"/>
  <c r="DH63" i="15"/>
  <c r="DH64" i="15"/>
  <c r="DH65" i="15"/>
  <c r="DH66" i="15"/>
  <c r="DH67" i="15"/>
  <c r="DH68" i="15"/>
  <c r="DH69" i="15"/>
  <c r="DH70" i="15"/>
  <c r="DH71" i="15"/>
  <c r="DH72" i="15"/>
  <c r="DH73" i="15"/>
  <c r="DH74" i="15"/>
  <c r="DH75" i="15"/>
  <c r="DH76" i="15"/>
  <c r="DH77" i="15"/>
  <c r="DH78" i="15"/>
  <c r="DH79" i="15"/>
  <c r="DH80" i="15"/>
  <c r="DH81" i="15"/>
  <c r="DH82" i="15"/>
  <c r="DH83" i="15"/>
  <c r="DH84" i="15"/>
  <c r="DH85" i="15"/>
  <c r="DH86" i="15"/>
  <c r="DH87" i="15"/>
  <c r="DH88" i="15"/>
  <c r="DH89" i="15"/>
  <c r="DH90" i="15"/>
  <c r="DH91" i="15"/>
  <c r="DH92" i="15"/>
  <c r="DH93" i="15"/>
  <c r="DH94" i="15"/>
  <c r="DH95" i="15"/>
  <c r="DH96" i="15"/>
  <c r="DH97" i="15"/>
  <c r="DH98" i="15"/>
  <c r="DH99" i="15"/>
  <c r="DH100" i="15"/>
  <c r="DH101" i="15"/>
  <c r="DH102" i="15"/>
  <c r="DH103" i="15"/>
  <c r="DH104" i="15"/>
  <c r="DH105" i="15"/>
  <c r="DH106" i="15"/>
  <c r="DH107" i="15"/>
  <c r="DH108" i="15"/>
  <c r="DH109" i="15"/>
  <c r="DH110" i="15"/>
  <c r="DH111" i="15"/>
  <c r="DH112" i="15"/>
  <c r="DH113" i="15"/>
  <c r="DH114" i="15"/>
  <c r="DH115" i="15"/>
  <c r="DH116" i="15"/>
  <c r="DH117" i="15"/>
  <c r="DH118" i="15"/>
  <c r="DH119" i="15"/>
  <c r="DH120" i="15"/>
  <c r="DH121" i="15"/>
  <c r="DH122" i="15"/>
  <c r="DH123" i="15"/>
  <c r="DH124" i="15"/>
  <c r="DH125" i="15"/>
  <c r="DH126" i="15"/>
  <c r="DH127" i="15"/>
  <c r="DH128" i="15"/>
  <c r="DH129" i="15"/>
  <c r="DH130" i="15"/>
  <c r="DH131" i="15"/>
  <c r="DH132" i="15"/>
  <c r="DH133" i="15"/>
  <c r="DH134" i="15"/>
  <c r="DH135" i="15"/>
  <c r="DH136" i="15"/>
  <c r="DH137" i="15"/>
  <c r="DH138" i="15"/>
  <c r="DH139" i="15"/>
  <c r="DH140" i="15"/>
  <c r="DH141" i="15"/>
  <c r="DH142" i="15"/>
  <c r="DH143" i="15"/>
  <c r="DH144" i="15"/>
  <c r="DH145" i="15"/>
  <c r="DH146" i="15"/>
  <c r="DH147" i="15"/>
  <c r="DH148" i="15"/>
  <c r="DH149" i="15"/>
  <c r="DH150" i="15"/>
  <c r="DH151" i="15"/>
  <c r="DH152" i="15"/>
  <c r="DH153" i="15"/>
  <c r="DH154" i="15"/>
  <c r="DH155" i="15"/>
  <c r="DH156" i="15"/>
  <c r="DH157" i="15"/>
  <c r="DH158" i="15"/>
  <c r="DH159" i="15"/>
  <c r="DH160" i="15"/>
  <c r="DH161" i="15"/>
  <c r="DH162" i="15"/>
  <c r="DH163" i="15"/>
  <c r="DH164" i="15"/>
  <c r="DH165" i="15"/>
  <c r="DH166" i="15"/>
  <c r="DH167" i="15"/>
  <c r="DH168" i="15"/>
  <c r="DH169" i="15"/>
  <c r="DH170" i="15"/>
  <c r="DH171" i="15"/>
  <c r="DH172" i="15"/>
  <c r="DH173" i="15"/>
  <c r="DH174" i="15"/>
  <c r="DH175" i="15"/>
  <c r="DH176" i="15"/>
  <c r="DH177" i="15"/>
  <c r="DH178" i="15"/>
  <c r="DH179" i="15"/>
  <c r="DH180" i="15"/>
  <c r="DH181" i="15"/>
  <c r="DH182" i="15"/>
  <c r="DH183" i="15"/>
  <c r="DH184" i="15"/>
  <c r="DH185" i="15"/>
  <c r="DH186" i="15"/>
  <c r="DH187" i="15"/>
  <c r="DH188" i="15"/>
  <c r="DH189" i="15"/>
  <c r="DH190" i="15"/>
  <c r="DH191" i="15"/>
  <c r="DH192" i="15"/>
  <c r="DH193" i="15"/>
  <c r="DH194" i="15"/>
  <c r="DH195" i="15"/>
  <c r="DH196" i="15"/>
  <c r="DH197" i="15"/>
  <c r="DH198" i="15"/>
  <c r="DH199" i="15"/>
  <c r="DH200" i="15"/>
  <c r="DI4" i="15"/>
  <c r="DI5" i="15"/>
  <c r="DI6" i="15"/>
  <c r="DI7" i="15"/>
  <c r="DI8" i="15"/>
  <c r="DI9" i="15"/>
  <c r="DI10" i="15"/>
  <c r="DI11" i="15"/>
  <c r="DI12" i="15"/>
  <c r="DI13" i="15"/>
  <c r="DI14" i="15"/>
  <c r="DI15" i="15"/>
  <c r="DI16" i="15"/>
  <c r="DI17" i="15"/>
  <c r="DI18" i="15"/>
  <c r="DI19" i="15"/>
  <c r="DI20" i="15"/>
  <c r="DI21" i="15"/>
  <c r="DI22" i="15"/>
  <c r="DI23" i="15"/>
  <c r="DI24" i="15"/>
  <c r="DI25" i="15"/>
  <c r="DI26" i="15"/>
  <c r="DI27" i="15"/>
  <c r="DI28" i="15"/>
  <c r="DI29" i="15"/>
  <c r="DI30" i="15"/>
  <c r="DI31" i="15"/>
  <c r="DI32" i="15"/>
  <c r="DI33" i="15"/>
  <c r="DI34" i="15"/>
  <c r="DI35" i="15"/>
  <c r="DI36" i="15"/>
  <c r="DI37" i="15"/>
  <c r="DI38" i="15"/>
  <c r="DI39" i="15"/>
  <c r="DI40" i="15"/>
  <c r="DI41" i="15"/>
  <c r="DI42" i="15"/>
  <c r="DI43" i="15"/>
  <c r="DI44" i="15"/>
  <c r="DI45" i="15"/>
  <c r="DI46" i="15"/>
  <c r="DI47" i="15"/>
  <c r="DI48" i="15"/>
  <c r="DI49" i="15"/>
  <c r="DI50" i="15"/>
  <c r="DI51" i="15"/>
  <c r="DI52" i="15"/>
  <c r="DI53" i="15"/>
  <c r="DI54" i="15"/>
  <c r="DI55" i="15"/>
  <c r="DI56" i="15"/>
  <c r="DI57" i="15"/>
  <c r="DI58" i="15"/>
  <c r="DI59" i="15"/>
  <c r="DI60" i="15"/>
  <c r="DI61" i="15"/>
  <c r="DI62" i="15"/>
  <c r="DI63" i="15"/>
  <c r="DI64" i="15"/>
  <c r="DI65" i="15"/>
  <c r="DI66" i="15"/>
  <c r="DI67" i="15"/>
  <c r="DI68" i="15"/>
  <c r="DI69" i="15"/>
  <c r="DI70" i="15"/>
  <c r="DI71" i="15"/>
  <c r="DI72" i="15"/>
  <c r="DI73" i="15"/>
  <c r="DI74" i="15"/>
  <c r="DI75" i="15"/>
  <c r="DI76" i="15"/>
  <c r="DI77" i="15"/>
  <c r="DI78" i="15"/>
  <c r="DI79" i="15"/>
  <c r="DI80" i="15"/>
  <c r="DI81" i="15"/>
  <c r="DI82" i="15"/>
  <c r="DI83" i="15"/>
  <c r="DI84" i="15"/>
  <c r="DI85" i="15"/>
  <c r="DI86" i="15"/>
  <c r="DI87" i="15"/>
  <c r="DI88" i="15"/>
  <c r="DI89" i="15"/>
  <c r="DI90" i="15"/>
  <c r="DI91" i="15"/>
  <c r="DI92" i="15"/>
  <c r="DI93" i="15"/>
  <c r="DI94" i="15"/>
  <c r="DI95" i="15"/>
  <c r="DI96" i="15"/>
  <c r="DI97" i="15"/>
  <c r="DI98" i="15"/>
  <c r="DI99" i="15"/>
  <c r="DI100" i="15"/>
  <c r="DI101" i="15"/>
  <c r="DI102" i="15"/>
  <c r="DI103" i="15"/>
  <c r="DI104" i="15"/>
  <c r="DI105" i="15"/>
  <c r="DI106" i="15"/>
  <c r="DI107" i="15"/>
  <c r="DI108" i="15"/>
  <c r="DI109" i="15"/>
  <c r="DI110" i="15"/>
  <c r="DI111" i="15"/>
  <c r="DI112" i="15"/>
  <c r="DI113" i="15"/>
  <c r="DI114" i="15"/>
  <c r="DI115" i="15"/>
  <c r="DI116" i="15"/>
  <c r="DI117" i="15"/>
  <c r="DI118" i="15"/>
  <c r="DI119" i="15"/>
  <c r="DI120" i="15"/>
  <c r="DI121" i="15"/>
  <c r="DI122" i="15"/>
  <c r="DI123" i="15"/>
  <c r="DI124" i="15"/>
  <c r="DI125" i="15"/>
  <c r="DI126" i="15"/>
  <c r="DI127" i="15"/>
  <c r="DI128" i="15"/>
  <c r="DI129" i="15"/>
  <c r="DI130" i="15"/>
  <c r="DI131" i="15"/>
  <c r="DI132" i="15"/>
  <c r="DI133" i="15"/>
  <c r="DI134" i="15"/>
  <c r="DI135" i="15"/>
  <c r="DI136" i="15"/>
  <c r="DI137" i="15"/>
  <c r="DI138" i="15"/>
  <c r="DI139" i="15"/>
  <c r="DI140" i="15"/>
  <c r="DI141" i="15"/>
  <c r="DI142" i="15"/>
  <c r="DI143" i="15"/>
  <c r="DI144" i="15"/>
  <c r="DI145" i="15"/>
  <c r="DI146" i="15"/>
  <c r="DI147" i="15"/>
  <c r="DI148" i="15"/>
  <c r="DI149" i="15"/>
  <c r="DI150" i="15"/>
  <c r="DI151" i="15"/>
  <c r="DI152" i="15"/>
  <c r="DI153" i="15"/>
  <c r="DI154" i="15"/>
  <c r="DI155" i="15"/>
  <c r="DI156" i="15"/>
  <c r="DI157" i="15"/>
  <c r="DI158" i="15"/>
  <c r="DI159" i="15"/>
  <c r="DI160" i="15"/>
  <c r="DI161" i="15"/>
  <c r="DI162" i="15"/>
  <c r="DI163" i="15"/>
  <c r="DI164" i="15"/>
  <c r="DI165" i="15"/>
  <c r="DI166" i="15"/>
  <c r="DI167" i="15"/>
  <c r="DI168" i="15"/>
  <c r="DI169" i="15"/>
  <c r="DI170" i="15"/>
  <c r="DI171" i="15"/>
  <c r="DI172" i="15"/>
  <c r="DI173" i="15"/>
  <c r="DI174" i="15"/>
  <c r="DI175" i="15"/>
  <c r="DI176" i="15"/>
  <c r="DI177" i="15"/>
  <c r="DI178" i="15"/>
  <c r="DI179" i="15"/>
  <c r="DI180" i="15"/>
  <c r="DI181" i="15"/>
  <c r="DI182" i="15"/>
  <c r="DI183" i="15"/>
  <c r="DI184" i="15"/>
  <c r="DI185" i="15"/>
  <c r="DI186" i="15"/>
  <c r="DI187" i="15"/>
  <c r="DI188" i="15"/>
  <c r="DI189" i="15"/>
  <c r="DI190" i="15"/>
  <c r="DI191" i="15"/>
  <c r="DI192" i="15"/>
  <c r="DI193" i="15"/>
  <c r="DI194" i="15"/>
  <c r="DI195" i="15"/>
  <c r="DI196" i="15"/>
  <c r="DI197" i="15"/>
  <c r="DI198" i="15"/>
  <c r="DI199" i="15"/>
  <c r="DI200" i="15"/>
  <c r="DH3" i="15"/>
  <c r="CZ4" i="15"/>
  <c r="CZ5" i="15"/>
  <c r="CZ6" i="15"/>
  <c r="CZ7" i="15"/>
  <c r="CZ8" i="15"/>
  <c r="CZ9" i="15"/>
  <c r="CZ10" i="15"/>
  <c r="CZ11" i="15"/>
  <c r="CZ12" i="15"/>
  <c r="CZ13" i="15"/>
  <c r="CZ14" i="15"/>
  <c r="CZ15" i="15"/>
  <c r="CZ16" i="15"/>
  <c r="CZ17" i="15"/>
  <c r="CZ18" i="15"/>
  <c r="CZ19" i="15"/>
  <c r="CZ20" i="15"/>
  <c r="CZ21" i="15"/>
  <c r="CZ22" i="15"/>
  <c r="CZ23" i="15"/>
  <c r="CZ24" i="15"/>
  <c r="CZ25" i="15"/>
  <c r="CZ26" i="15"/>
  <c r="CZ27" i="15"/>
  <c r="CZ28" i="15"/>
  <c r="CZ29" i="15"/>
  <c r="CZ30" i="15"/>
  <c r="CZ31" i="15"/>
  <c r="CZ32" i="15"/>
  <c r="CZ33" i="15"/>
  <c r="CZ34" i="15"/>
  <c r="CZ35" i="15"/>
  <c r="CZ36" i="15"/>
  <c r="CZ37" i="15"/>
  <c r="CZ38" i="15"/>
  <c r="CZ39" i="15"/>
  <c r="CZ40" i="15"/>
  <c r="CZ41" i="15"/>
  <c r="CZ42" i="15"/>
  <c r="CZ43" i="15"/>
  <c r="CZ44" i="15"/>
  <c r="CZ45" i="15"/>
  <c r="CZ46" i="15"/>
  <c r="CZ47" i="15"/>
  <c r="CZ48" i="15"/>
  <c r="CZ49" i="15"/>
  <c r="CZ50" i="15"/>
  <c r="CZ51" i="15"/>
  <c r="CZ52" i="15"/>
  <c r="CZ53" i="15"/>
  <c r="CZ54" i="15"/>
  <c r="CZ55" i="15"/>
  <c r="CZ56" i="15"/>
  <c r="CZ57" i="15"/>
  <c r="CZ58" i="15"/>
  <c r="CZ59" i="15"/>
  <c r="CZ60" i="15"/>
  <c r="CZ61" i="15"/>
  <c r="CZ62" i="15"/>
  <c r="CZ63" i="15"/>
  <c r="CZ64" i="15"/>
  <c r="CZ65" i="15"/>
  <c r="CZ66" i="15"/>
  <c r="CZ67" i="15"/>
  <c r="CZ68" i="15"/>
  <c r="CZ69" i="15"/>
  <c r="CZ70" i="15"/>
  <c r="CZ71" i="15"/>
  <c r="CZ72" i="15"/>
  <c r="CZ73" i="15"/>
  <c r="CZ74" i="15"/>
  <c r="CZ75" i="15"/>
  <c r="CZ76" i="15"/>
  <c r="CZ77" i="15"/>
  <c r="CZ78" i="15"/>
  <c r="CZ79" i="15"/>
  <c r="CZ80" i="15"/>
  <c r="CZ81" i="15"/>
  <c r="CZ82" i="15"/>
  <c r="CZ83" i="15"/>
  <c r="CZ84" i="15"/>
  <c r="CZ85" i="15"/>
  <c r="CZ86" i="15"/>
  <c r="CZ87" i="15"/>
  <c r="CZ88" i="15"/>
  <c r="CZ89" i="15"/>
  <c r="CZ90" i="15"/>
  <c r="CZ91" i="15"/>
  <c r="CZ92" i="15"/>
  <c r="CZ93" i="15"/>
  <c r="CZ94" i="15"/>
  <c r="CZ95" i="15"/>
  <c r="CZ96" i="15"/>
  <c r="CZ97" i="15"/>
  <c r="CZ98" i="15"/>
  <c r="CZ99" i="15"/>
  <c r="CZ100" i="15"/>
  <c r="CZ101" i="15"/>
  <c r="CZ102" i="15"/>
  <c r="CZ103" i="15"/>
  <c r="CZ104" i="15"/>
  <c r="CZ105" i="15"/>
  <c r="CZ106" i="15"/>
  <c r="CZ107" i="15"/>
  <c r="CZ108" i="15"/>
  <c r="CZ109" i="15"/>
  <c r="CZ110" i="15"/>
  <c r="CZ111" i="15"/>
  <c r="CZ112" i="15"/>
  <c r="CZ113" i="15"/>
  <c r="CZ114" i="15"/>
  <c r="CZ115" i="15"/>
  <c r="CZ116" i="15"/>
  <c r="CZ117" i="15"/>
  <c r="CZ118" i="15"/>
  <c r="CZ119" i="15"/>
  <c r="CZ120" i="15"/>
  <c r="CZ121" i="15"/>
  <c r="CZ122" i="15"/>
  <c r="CZ123" i="15"/>
  <c r="CZ124" i="15"/>
  <c r="CZ125" i="15"/>
  <c r="CZ126" i="15"/>
  <c r="CZ127" i="15"/>
  <c r="CZ128" i="15"/>
  <c r="CZ129" i="15"/>
  <c r="CZ130" i="15"/>
  <c r="CZ131" i="15"/>
  <c r="CZ132" i="15"/>
  <c r="CZ133" i="15"/>
  <c r="CZ134" i="15"/>
  <c r="CZ135" i="15"/>
  <c r="CZ136" i="15"/>
  <c r="CZ137" i="15"/>
  <c r="CZ138" i="15"/>
  <c r="CZ139" i="15"/>
  <c r="CZ140" i="15"/>
  <c r="CZ141" i="15"/>
  <c r="CZ142" i="15"/>
  <c r="CZ143" i="15"/>
  <c r="CZ144" i="15"/>
  <c r="CZ145" i="15"/>
  <c r="CZ146" i="15"/>
  <c r="CZ147" i="15"/>
  <c r="CZ148" i="15"/>
  <c r="CZ149" i="15"/>
  <c r="CZ150" i="15"/>
  <c r="CZ151" i="15"/>
  <c r="CZ152" i="15"/>
  <c r="CZ153" i="15"/>
  <c r="CZ154" i="15"/>
  <c r="CZ155" i="15"/>
  <c r="CZ156" i="15"/>
  <c r="CZ157" i="15"/>
  <c r="CZ158" i="15"/>
  <c r="CZ159" i="15"/>
  <c r="CZ160" i="15"/>
  <c r="CZ161" i="15"/>
  <c r="CZ162" i="15"/>
  <c r="CZ163" i="15"/>
  <c r="CZ164" i="15"/>
  <c r="CZ165" i="15"/>
  <c r="CZ166" i="15"/>
  <c r="CZ167" i="15"/>
  <c r="CZ168" i="15"/>
  <c r="CZ169" i="15"/>
  <c r="CZ170" i="15"/>
  <c r="CZ171" i="15"/>
  <c r="CZ172" i="15"/>
  <c r="CZ173" i="15"/>
  <c r="CZ174" i="15"/>
  <c r="CZ175" i="15"/>
  <c r="CZ176" i="15"/>
  <c r="CZ177" i="15"/>
  <c r="CZ178" i="15"/>
  <c r="CZ179" i="15"/>
  <c r="CZ180" i="15"/>
  <c r="CZ181" i="15"/>
  <c r="CZ182" i="15"/>
  <c r="CZ183" i="15"/>
  <c r="CZ184" i="15"/>
  <c r="CZ185" i="15"/>
  <c r="CZ186" i="15"/>
  <c r="CZ187" i="15"/>
  <c r="CZ188" i="15"/>
  <c r="CZ189" i="15"/>
  <c r="CZ190" i="15"/>
  <c r="CZ191" i="15"/>
  <c r="CZ192" i="15"/>
  <c r="CZ193" i="15"/>
  <c r="CZ194" i="15"/>
  <c r="CZ195" i="15"/>
  <c r="CZ196" i="15"/>
  <c r="CZ197" i="15"/>
  <c r="CZ198" i="15"/>
  <c r="CZ199" i="15"/>
  <c r="CZ200" i="15"/>
  <c r="CZ3" i="15"/>
  <c r="CA4" i="15" l="1"/>
  <c r="CA5" i="15"/>
  <c r="CA6" i="15"/>
  <c r="CA7" i="15"/>
  <c r="CA8" i="15"/>
  <c r="CA9" i="15"/>
  <c r="CA10" i="15"/>
  <c r="CA11" i="15"/>
  <c r="CA12" i="15"/>
  <c r="CA13" i="15"/>
  <c r="CA14" i="15"/>
  <c r="CA15" i="15"/>
  <c r="CA16" i="15"/>
  <c r="CA17" i="15"/>
  <c r="CA18" i="15"/>
  <c r="CA19" i="15"/>
  <c r="CA20" i="15"/>
  <c r="CA21" i="15"/>
  <c r="CA22" i="15"/>
  <c r="CA23" i="15"/>
  <c r="CA24" i="15"/>
  <c r="CA25" i="15"/>
  <c r="CA26" i="15"/>
  <c r="CA27" i="15"/>
  <c r="CA28" i="15"/>
  <c r="CA29" i="15"/>
  <c r="CA30" i="15"/>
  <c r="CA31" i="15"/>
  <c r="CA32" i="15"/>
  <c r="CA33" i="15"/>
  <c r="CA34" i="15"/>
  <c r="CA35" i="15"/>
  <c r="CA36" i="15"/>
  <c r="CA37" i="15"/>
  <c r="CA38" i="15"/>
  <c r="CA39" i="15"/>
  <c r="CA40" i="15"/>
  <c r="CA41" i="15"/>
  <c r="CA42" i="15"/>
  <c r="CA43" i="15"/>
  <c r="CA44" i="15"/>
  <c r="CA45" i="15"/>
  <c r="CA46" i="15"/>
  <c r="CA47" i="15"/>
  <c r="CA48" i="15"/>
  <c r="CA49" i="15"/>
  <c r="CA50" i="15"/>
  <c r="CA51" i="15"/>
  <c r="CA52" i="15"/>
  <c r="CA53" i="15"/>
  <c r="CA54" i="15"/>
  <c r="CA55" i="15"/>
  <c r="CA56" i="15"/>
  <c r="CA57" i="15"/>
  <c r="CA58" i="15"/>
  <c r="CA59" i="15"/>
  <c r="CA60" i="15"/>
  <c r="CA61" i="15"/>
  <c r="CA62" i="15"/>
  <c r="CA63" i="15"/>
  <c r="CA64" i="15"/>
  <c r="CA65" i="15"/>
  <c r="CA66" i="15"/>
  <c r="CA67" i="15"/>
  <c r="CA68" i="15"/>
  <c r="CA69" i="15"/>
  <c r="CA70" i="15"/>
  <c r="CA71" i="15"/>
  <c r="CA72" i="15"/>
  <c r="CA73" i="15"/>
  <c r="CA74" i="15"/>
  <c r="CA75" i="15"/>
  <c r="CA76" i="15"/>
  <c r="CA77" i="15"/>
  <c r="CA78" i="15"/>
  <c r="CA79" i="15"/>
  <c r="CA80" i="15"/>
  <c r="CA81" i="15"/>
  <c r="CA82" i="15"/>
  <c r="CA83" i="15"/>
  <c r="CA84" i="15"/>
  <c r="CA85" i="15"/>
  <c r="CA86" i="15"/>
  <c r="CA87" i="15"/>
  <c r="CA88" i="15"/>
  <c r="CA89" i="15"/>
  <c r="CA90" i="15"/>
  <c r="CA91" i="15"/>
  <c r="CA92" i="15"/>
  <c r="CA93" i="15"/>
  <c r="CA94" i="15"/>
  <c r="CA95" i="15"/>
  <c r="CA96" i="15"/>
  <c r="CA97" i="15"/>
  <c r="CA98" i="15"/>
  <c r="CA99" i="15"/>
  <c r="CA100" i="15"/>
  <c r="CA101" i="15"/>
  <c r="CA102" i="15"/>
  <c r="CA103" i="15"/>
  <c r="CA104" i="15"/>
  <c r="CA105" i="15"/>
  <c r="CA106" i="15"/>
  <c r="CA107" i="15"/>
  <c r="CA108" i="15"/>
  <c r="CA109" i="15"/>
  <c r="CA110" i="15"/>
  <c r="CA111" i="15"/>
  <c r="CA112" i="15"/>
  <c r="CA113" i="15"/>
  <c r="CA114" i="15"/>
  <c r="CA115" i="15"/>
  <c r="CA116" i="15"/>
  <c r="CA117" i="15"/>
  <c r="CA118" i="15"/>
  <c r="CA119" i="15"/>
  <c r="CA120" i="15"/>
  <c r="CA121" i="15"/>
  <c r="CA122" i="15"/>
  <c r="CA123" i="15"/>
  <c r="CA124" i="15"/>
  <c r="CA125" i="15"/>
  <c r="CA126" i="15"/>
  <c r="CA127" i="15"/>
  <c r="CA128" i="15"/>
  <c r="CA129" i="15"/>
  <c r="CA130" i="15"/>
  <c r="CA131" i="15"/>
  <c r="CA132" i="15"/>
  <c r="CA133" i="15"/>
  <c r="CA134" i="15"/>
  <c r="CA135" i="15"/>
  <c r="CA136" i="15"/>
  <c r="CA137" i="15"/>
  <c r="CA138" i="15"/>
  <c r="CA139" i="15"/>
  <c r="CA140" i="15"/>
  <c r="CA141" i="15"/>
  <c r="CA142" i="15"/>
  <c r="CA143" i="15"/>
  <c r="CA144" i="15"/>
  <c r="CA145" i="15"/>
  <c r="CA146" i="15"/>
  <c r="CA147" i="15"/>
  <c r="CA148" i="15"/>
  <c r="CA149" i="15"/>
  <c r="CA150" i="15"/>
  <c r="CA151" i="15"/>
  <c r="CA152" i="15"/>
  <c r="CA153" i="15"/>
  <c r="CA154" i="15"/>
  <c r="CA155" i="15"/>
  <c r="CA156" i="15"/>
  <c r="CA157" i="15"/>
  <c r="CA158" i="15"/>
  <c r="CA159" i="15"/>
  <c r="CA160" i="15"/>
  <c r="CA161" i="15"/>
  <c r="CA162" i="15"/>
  <c r="CA163" i="15"/>
  <c r="CA164" i="15"/>
  <c r="CA165" i="15"/>
  <c r="CA166" i="15"/>
  <c r="CA167" i="15"/>
  <c r="CA168" i="15"/>
  <c r="CA169" i="15"/>
  <c r="CA170" i="15"/>
  <c r="CA171" i="15"/>
  <c r="CA172" i="15"/>
  <c r="CA173" i="15"/>
  <c r="CA174" i="15"/>
  <c r="CA175" i="15"/>
  <c r="CA176" i="15"/>
  <c r="CA177" i="15"/>
  <c r="CA178" i="15"/>
  <c r="CA179" i="15"/>
  <c r="CA180" i="15"/>
  <c r="CA181" i="15"/>
  <c r="CA182" i="15"/>
  <c r="CA183" i="15"/>
  <c r="CA184" i="15"/>
  <c r="CA185" i="15"/>
  <c r="CA186" i="15"/>
  <c r="CA187" i="15"/>
  <c r="CA188" i="15"/>
  <c r="CA189" i="15"/>
  <c r="CA190" i="15"/>
  <c r="CA191" i="15"/>
  <c r="CA192" i="15"/>
  <c r="CA193" i="15"/>
  <c r="CA194" i="15"/>
  <c r="CA195" i="15"/>
  <c r="CA196" i="15"/>
  <c r="CA197" i="15"/>
  <c r="CA198" i="15"/>
  <c r="CA199" i="15"/>
  <c r="CA200" i="15"/>
  <c r="BX4" i="15" a="1"/>
  <c r="BX4" i="15" s="1"/>
  <c r="BX5" i="15" a="1"/>
  <c r="BX5" i="15" s="1"/>
  <c r="BX6" i="15" a="1"/>
  <c r="BX6" i="15"/>
  <c r="BX7" i="15" a="1"/>
  <c r="BX7" i="15" s="1"/>
  <c r="BX8" i="15" a="1"/>
  <c r="BX8" i="15" s="1"/>
  <c r="BX9" i="15" a="1"/>
  <c r="BX9" i="15" s="1"/>
  <c r="BX10" i="15" a="1"/>
  <c r="BX10" i="15" s="1"/>
  <c r="BX11" i="15" a="1"/>
  <c r="BX11" i="15" s="1"/>
  <c r="BX12" i="15" a="1"/>
  <c r="BX12" i="15"/>
  <c r="BX13" i="15" a="1"/>
  <c r="BX13" i="15" s="1"/>
  <c r="BX14" i="15" a="1"/>
  <c r="BX14" i="15" s="1"/>
  <c r="BX15" i="15" a="1"/>
  <c r="BX15" i="15"/>
  <c r="BX16" i="15" a="1"/>
  <c r="BX16" i="15" s="1"/>
  <c r="BX17" i="15" a="1"/>
  <c r="BX17" i="15" s="1"/>
  <c r="BX18" i="15" a="1"/>
  <c r="BX18" i="15" s="1"/>
  <c r="BX19" i="15" a="1"/>
  <c r="BX19" i="15" s="1"/>
  <c r="BX20" i="15" a="1"/>
  <c r="BX20" i="15" s="1"/>
  <c r="BX21" i="15" a="1"/>
  <c r="BX21" i="15"/>
  <c r="BX22" i="15" a="1"/>
  <c r="BX22" i="15" s="1"/>
  <c r="BX23" i="15" a="1"/>
  <c r="BX23" i="15" s="1"/>
  <c r="BX24" i="15" a="1"/>
  <c r="BX24" i="15"/>
  <c r="BX25" i="15" a="1"/>
  <c r="BX25" i="15" s="1"/>
  <c r="BX26" i="15" a="1"/>
  <c r="BX26" i="15" s="1"/>
  <c r="BX27" i="15" a="1"/>
  <c r="BX27" i="15" s="1"/>
  <c r="BX28" i="15" a="1"/>
  <c r="BX28" i="15" s="1"/>
  <c r="BX29" i="15" a="1"/>
  <c r="BX29" i="15" s="1"/>
  <c r="BX30" i="15" a="1"/>
  <c r="BX30" i="15"/>
  <c r="BX31" i="15" a="1"/>
  <c r="BX31" i="15" s="1"/>
  <c r="BX32" i="15" a="1"/>
  <c r="BX32" i="15" s="1"/>
  <c r="BX33" i="15" a="1"/>
  <c r="BX33" i="15" s="1"/>
  <c r="BX34" i="15" a="1"/>
  <c r="BX34" i="15" s="1"/>
  <c r="BX35" i="15" a="1"/>
  <c r="BX35" i="15" s="1"/>
  <c r="BX36" i="15" a="1"/>
  <c r="BX36" i="15"/>
  <c r="BX37" i="15" a="1"/>
  <c r="BX37" i="15" s="1"/>
  <c r="BX38" i="15" a="1"/>
  <c r="BX38" i="15" s="1"/>
  <c r="BX39" i="15" a="1"/>
  <c r="BX39" i="15" s="1"/>
  <c r="BX40" i="15" a="1"/>
  <c r="BX40" i="15" s="1"/>
  <c r="BX41" i="15" a="1"/>
  <c r="BX41" i="15" s="1"/>
  <c r="BX42" i="15" a="1"/>
  <c r="BX42" i="15" s="1"/>
  <c r="BX43" i="15" a="1"/>
  <c r="BX43" i="15" s="1"/>
  <c r="BX44" i="15" a="1"/>
  <c r="BX44" i="15" s="1"/>
  <c r="BX45" i="15" a="1"/>
  <c r="BX45" i="15" s="1"/>
  <c r="BX46" i="15" a="1"/>
  <c r="BX46" i="15" s="1"/>
  <c r="BX47" i="15" a="1"/>
  <c r="BX47" i="15" s="1"/>
  <c r="BX48" i="15" a="1"/>
  <c r="BX48" i="15" s="1"/>
  <c r="BX49" i="15" a="1"/>
  <c r="BX49" i="15" s="1"/>
  <c r="BX50" i="15" a="1"/>
  <c r="BX50" i="15" s="1"/>
  <c r="BX51" i="15" a="1"/>
  <c r="BX51" i="15" s="1"/>
  <c r="BX52" i="15" a="1"/>
  <c r="BX52" i="15" s="1"/>
  <c r="BX53" i="15" a="1"/>
  <c r="BX53" i="15" s="1"/>
  <c r="BX54" i="15" a="1"/>
  <c r="BX54" i="15" s="1"/>
  <c r="BX55" i="15" a="1"/>
  <c r="BX55" i="15" s="1"/>
  <c r="BX56" i="15" a="1"/>
  <c r="BX56" i="15" s="1"/>
  <c r="BX57" i="15" a="1"/>
  <c r="BX57" i="15" s="1"/>
  <c r="BX58" i="15" a="1"/>
  <c r="BX58" i="15" s="1"/>
  <c r="BX59" i="15" a="1"/>
  <c r="BX59" i="15" s="1"/>
  <c r="BX60" i="15" a="1"/>
  <c r="BX60" i="15" s="1"/>
  <c r="BX61" i="15" a="1"/>
  <c r="BX61" i="15" s="1"/>
  <c r="BX62" i="15" a="1"/>
  <c r="BX62" i="15" s="1"/>
  <c r="BX63" i="15" a="1"/>
  <c r="BX63" i="15" s="1"/>
  <c r="BX64" i="15" a="1"/>
  <c r="BX64" i="15" s="1"/>
  <c r="BX65" i="15" a="1"/>
  <c r="BX65" i="15" s="1"/>
  <c r="BX66" i="15" a="1"/>
  <c r="BX66" i="15"/>
  <c r="BX67" i="15" a="1"/>
  <c r="BX67" i="15" s="1"/>
  <c r="BX68" i="15" a="1"/>
  <c r="BX68" i="15" s="1"/>
  <c r="BX69" i="15" a="1"/>
  <c r="BX69" i="15" s="1"/>
  <c r="BX70" i="15" a="1"/>
  <c r="BX70" i="15" s="1"/>
  <c r="BX71" i="15" a="1"/>
  <c r="BX71" i="15" s="1"/>
  <c r="BX72" i="15" a="1"/>
  <c r="BX72" i="15"/>
  <c r="BX73" i="15" a="1"/>
  <c r="BX73" i="15" s="1"/>
  <c r="BX74" i="15" a="1"/>
  <c r="BX74" i="15" s="1"/>
  <c r="BX75" i="15" a="1"/>
  <c r="BX75" i="15" s="1"/>
  <c r="BX76" i="15" a="1"/>
  <c r="BX76" i="15" s="1"/>
  <c r="BX77" i="15" a="1"/>
  <c r="BX77" i="15" s="1"/>
  <c r="BX78" i="15" a="1"/>
  <c r="BX78" i="15"/>
  <c r="BX79" i="15" a="1"/>
  <c r="BX79" i="15" s="1"/>
  <c r="BX80" i="15" a="1"/>
  <c r="BX80" i="15" s="1"/>
  <c r="BX81" i="15" a="1"/>
  <c r="BX81" i="15" s="1"/>
  <c r="BX82" i="15" a="1"/>
  <c r="BX82" i="15" s="1"/>
  <c r="BX83" i="15" a="1"/>
  <c r="BX83" i="15" s="1"/>
  <c r="BX84" i="15" a="1"/>
  <c r="BX84" i="15" s="1"/>
  <c r="BX85" i="15" a="1"/>
  <c r="BX85" i="15" s="1"/>
  <c r="BX86" i="15" a="1"/>
  <c r="BX86" i="15" s="1"/>
  <c r="BX87" i="15" a="1"/>
  <c r="BX87" i="15" s="1"/>
  <c r="BX88" i="15" a="1"/>
  <c r="BX88" i="15" s="1"/>
  <c r="BX89" i="15" a="1"/>
  <c r="BX89" i="15" s="1"/>
  <c r="BX90" i="15" a="1"/>
  <c r="BX90" i="15"/>
  <c r="BX91" i="15" a="1"/>
  <c r="BX91" i="15" s="1"/>
  <c r="BX92" i="15" a="1"/>
  <c r="BX92" i="15" s="1"/>
  <c r="BX93" i="15" a="1"/>
  <c r="BX93" i="15" s="1"/>
  <c r="BX94" i="15" a="1"/>
  <c r="BX94" i="15" s="1"/>
  <c r="BX95" i="15" a="1"/>
  <c r="BX95" i="15" s="1"/>
  <c r="BX96" i="15" a="1"/>
  <c r="BX96" i="15"/>
  <c r="BX97" i="15" a="1"/>
  <c r="BX97" i="15" s="1"/>
  <c r="BX98" i="15" a="1"/>
  <c r="BX98" i="15" s="1"/>
  <c r="BX99" i="15" a="1"/>
  <c r="BX99" i="15" s="1"/>
  <c r="BX100" i="15" a="1"/>
  <c r="BX100" i="15" s="1"/>
  <c r="BX101" i="15" a="1"/>
  <c r="BX101" i="15" s="1"/>
  <c r="BX102" i="15" a="1"/>
  <c r="BX102" i="15"/>
  <c r="BX103" i="15" a="1"/>
  <c r="BX103" i="15" s="1"/>
  <c r="BX104" i="15" a="1"/>
  <c r="BX104" i="15" s="1"/>
  <c r="BX105" i="15" a="1"/>
  <c r="BX105" i="15" s="1"/>
  <c r="BX106" i="15" a="1"/>
  <c r="BX106" i="15" s="1"/>
  <c r="BX107" i="15" a="1"/>
  <c r="BX107" i="15" s="1"/>
  <c r="BX108" i="15" a="1"/>
  <c r="BX108" i="15"/>
  <c r="BX109" i="15" a="1"/>
  <c r="BX109" i="15" s="1"/>
  <c r="BX110" i="15" a="1"/>
  <c r="BX110" i="15" s="1"/>
  <c r="BX111" i="15" a="1"/>
  <c r="BX111" i="15" s="1"/>
  <c r="BX112" i="15" a="1"/>
  <c r="BX112" i="15" s="1"/>
  <c r="BX113" i="15" a="1"/>
  <c r="BX113" i="15" s="1"/>
  <c r="BX114" i="15" a="1"/>
  <c r="BX114" i="15" s="1"/>
  <c r="BX115" i="15" a="1"/>
  <c r="BX115" i="15" s="1"/>
  <c r="BX116" i="15" a="1"/>
  <c r="BX116" i="15" s="1"/>
  <c r="BX117" i="15" a="1"/>
  <c r="BX117" i="15" s="1"/>
  <c r="BX118" i="15" a="1"/>
  <c r="BX118" i="15" s="1"/>
  <c r="BX119" i="15" a="1"/>
  <c r="BX119" i="15" s="1"/>
  <c r="BX120" i="15" a="1"/>
  <c r="BX120" i="15" s="1"/>
  <c r="BX121" i="15" a="1"/>
  <c r="BX121" i="15" s="1"/>
  <c r="BX122" i="15" a="1"/>
  <c r="BX122" i="15" s="1"/>
  <c r="BX123" i="15" a="1"/>
  <c r="BX123" i="15" s="1"/>
  <c r="BX124" i="15" a="1"/>
  <c r="BX124" i="15" s="1"/>
  <c r="BX125" i="15" a="1"/>
  <c r="BX125" i="15" s="1"/>
  <c r="BX126" i="15" a="1"/>
  <c r="BX126" i="15" s="1"/>
  <c r="BX127" i="15" a="1"/>
  <c r="BX127" i="15" s="1"/>
  <c r="BX128" i="15" a="1"/>
  <c r="BX128" i="15" s="1"/>
  <c r="BX129" i="15" a="1"/>
  <c r="BX129" i="15" s="1"/>
  <c r="BX130" i="15" a="1"/>
  <c r="BX130" i="15" s="1"/>
  <c r="BX131" i="15" a="1"/>
  <c r="BX131" i="15" s="1"/>
  <c r="BX132" i="15" a="1"/>
  <c r="BX132" i="15" s="1"/>
  <c r="BX133" i="15" a="1"/>
  <c r="BX133" i="15" s="1"/>
  <c r="BX134" i="15" a="1"/>
  <c r="BX134" i="15" s="1"/>
  <c r="BX135" i="15" a="1"/>
  <c r="BX135" i="15" s="1"/>
  <c r="BX136" i="15" a="1"/>
  <c r="BX136" i="15" s="1"/>
  <c r="BX137" i="15" a="1"/>
  <c r="BX137" i="15" s="1"/>
  <c r="BX138" i="15" a="1"/>
  <c r="BX138" i="15"/>
  <c r="BX139" i="15" a="1"/>
  <c r="BX139" i="15" s="1"/>
  <c r="BX140" i="15" a="1"/>
  <c r="BX140" i="15" s="1"/>
  <c r="BX141" i="15" a="1"/>
  <c r="BX141" i="15" s="1"/>
  <c r="BX142" i="15" a="1"/>
  <c r="BX142" i="15" s="1"/>
  <c r="BX143" i="15" a="1"/>
  <c r="BX143" i="15" s="1"/>
  <c r="BX144" i="15" a="1"/>
  <c r="BX144" i="15"/>
  <c r="BX145" i="15" a="1"/>
  <c r="BX145" i="15" s="1"/>
  <c r="BX146" i="15" a="1"/>
  <c r="BX146" i="15" s="1"/>
  <c r="BX147" i="15" a="1"/>
  <c r="BX147" i="15" s="1"/>
  <c r="BX148" i="15" a="1"/>
  <c r="BX148" i="15" s="1"/>
  <c r="BX149" i="15" a="1"/>
  <c r="BX149" i="15" s="1"/>
  <c r="BX150" i="15" a="1"/>
  <c r="BX150" i="15"/>
  <c r="BX151" i="15" a="1"/>
  <c r="BX151" i="15" s="1"/>
  <c r="BX152" i="15" a="1"/>
  <c r="BX152" i="15" s="1"/>
  <c r="BX153" i="15" a="1"/>
  <c r="BX153" i="15" s="1"/>
  <c r="BX154" i="15" a="1"/>
  <c r="BX154" i="15" s="1"/>
  <c r="BX155" i="15" a="1"/>
  <c r="BX155" i="15" s="1"/>
  <c r="BX156" i="15" a="1"/>
  <c r="BX156" i="15" s="1"/>
  <c r="BX157" i="15" a="1"/>
  <c r="BX157" i="15" s="1"/>
  <c r="BX158" i="15" a="1"/>
  <c r="BX158" i="15" s="1"/>
  <c r="BX159" i="15" a="1"/>
  <c r="BX159" i="15" s="1"/>
  <c r="BX160" i="15" a="1"/>
  <c r="BX160" i="15" s="1"/>
  <c r="BX161" i="15" a="1"/>
  <c r="BX161" i="15" s="1"/>
  <c r="BX162" i="15" a="1"/>
  <c r="BX162" i="15"/>
  <c r="BX163" i="15" a="1"/>
  <c r="BX163" i="15" s="1"/>
  <c r="BX164" i="15" a="1"/>
  <c r="BX164" i="15" s="1"/>
  <c r="BX165" i="15" a="1"/>
  <c r="BX165" i="15" s="1"/>
  <c r="BX166" i="15" a="1"/>
  <c r="BX166" i="15" s="1"/>
  <c r="BX167" i="15" a="1"/>
  <c r="BX167" i="15" s="1"/>
  <c r="BX168" i="15" a="1"/>
  <c r="BX168" i="15"/>
  <c r="BX169" i="15" a="1"/>
  <c r="BX169" i="15" s="1"/>
  <c r="BX170" i="15" a="1"/>
  <c r="BX170" i="15" s="1"/>
  <c r="BX171" i="15" a="1"/>
  <c r="BX171" i="15" s="1"/>
  <c r="BX172" i="15" a="1"/>
  <c r="BX172" i="15" s="1"/>
  <c r="BX173" i="15" a="1"/>
  <c r="BX173" i="15" s="1"/>
  <c r="BX174" i="15" a="1"/>
  <c r="BX174" i="15"/>
  <c r="BX175" i="15" a="1"/>
  <c r="BX175" i="15" s="1"/>
  <c r="BX176" i="15" a="1"/>
  <c r="BX176" i="15" s="1"/>
  <c r="BX177" i="15" a="1"/>
  <c r="BX177" i="15" s="1"/>
  <c r="BX178" i="15" a="1"/>
  <c r="BX178" i="15" s="1"/>
  <c r="BX179" i="15" a="1"/>
  <c r="BX179" i="15" s="1"/>
  <c r="BX180" i="15" a="1"/>
  <c r="BX180" i="15"/>
  <c r="BX181" i="15" a="1"/>
  <c r="BX181" i="15" s="1"/>
  <c r="BX182" i="15" a="1"/>
  <c r="BX182" i="15" s="1"/>
  <c r="BX183" i="15" a="1"/>
  <c r="BX183" i="15" s="1"/>
  <c r="BX184" i="15" a="1"/>
  <c r="BX184" i="15" s="1"/>
  <c r="BX185" i="15" a="1"/>
  <c r="BX185" i="15" s="1"/>
  <c r="BX186" i="15" a="1"/>
  <c r="BX186" i="15" s="1"/>
  <c r="BX187" i="15" a="1"/>
  <c r="BX187" i="15" s="1"/>
  <c r="BX188" i="15" a="1"/>
  <c r="BX188" i="15" s="1"/>
  <c r="BX189" i="15" a="1"/>
  <c r="BX189" i="15" s="1"/>
  <c r="BX190" i="15" a="1"/>
  <c r="BX190" i="15" s="1"/>
  <c r="BX191" i="15" a="1"/>
  <c r="BX191" i="15" s="1"/>
  <c r="BX192" i="15" a="1"/>
  <c r="BX192" i="15" s="1"/>
  <c r="BX193" i="15" a="1"/>
  <c r="BX193" i="15" s="1"/>
  <c r="BX194" i="15" a="1"/>
  <c r="BX194" i="15" s="1"/>
  <c r="BX195" i="15" a="1"/>
  <c r="BX195" i="15" s="1"/>
  <c r="BX196" i="15" a="1"/>
  <c r="BX196" i="15" s="1"/>
  <c r="BX197" i="15" a="1"/>
  <c r="BX197" i="15" s="1"/>
  <c r="BX198" i="15" a="1"/>
  <c r="BX198" i="15" s="1"/>
  <c r="BX199" i="15" a="1"/>
  <c r="BX199" i="15" s="1"/>
  <c r="BX200" i="15" a="1"/>
  <c r="BX200" i="15" s="1"/>
  <c r="BW4" i="15" a="1"/>
  <c r="BW4" i="15" s="1"/>
  <c r="BW5" i="15" a="1"/>
  <c r="BW5" i="15" s="1"/>
  <c r="BW6" i="15" a="1"/>
  <c r="BW6" i="15" s="1"/>
  <c r="BW7" i="15" a="1"/>
  <c r="BW7" i="15" s="1"/>
  <c r="BW8" i="15" a="1"/>
  <c r="BW8" i="15" s="1"/>
  <c r="BW9" i="15" a="1"/>
  <c r="BW9" i="15" s="1"/>
  <c r="BW10" i="15" a="1"/>
  <c r="BW10" i="15" s="1"/>
  <c r="BW11" i="15" a="1"/>
  <c r="BW11" i="15" s="1"/>
  <c r="BW12" i="15" a="1"/>
  <c r="BW12" i="15" s="1"/>
  <c r="BW13" i="15" a="1"/>
  <c r="BW13" i="15"/>
  <c r="BW14" i="15" a="1"/>
  <c r="BW14" i="15" s="1"/>
  <c r="BW15" i="15" a="1"/>
  <c r="BW15" i="15" s="1"/>
  <c r="BW16" i="15" a="1"/>
  <c r="BW16" i="15" s="1"/>
  <c r="BW17" i="15" a="1"/>
  <c r="BW17" i="15" s="1"/>
  <c r="BW18" i="15" a="1"/>
  <c r="BW18" i="15" s="1"/>
  <c r="BW19" i="15" a="1"/>
  <c r="BW19" i="15"/>
  <c r="BW20" i="15" a="1"/>
  <c r="BW20" i="15" s="1"/>
  <c r="BW21" i="15" a="1"/>
  <c r="BW21" i="15" s="1"/>
  <c r="BW22" i="15" a="1"/>
  <c r="BW22" i="15" s="1"/>
  <c r="BW23" i="15" a="1"/>
  <c r="BW23" i="15" s="1"/>
  <c r="BW24" i="15" a="1"/>
  <c r="BW24" i="15" s="1"/>
  <c r="BW25" i="15" a="1"/>
  <c r="BW25" i="15"/>
  <c r="BW26" i="15" a="1"/>
  <c r="BW26" i="15" s="1"/>
  <c r="BW27" i="15" a="1"/>
  <c r="BW27" i="15" s="1"/>
  <c r="BW28" i="15" a="1"/>
  <c r="BW28" i="15" s="1"/>
  <c r="BW29" i="15" a="1"/>
  <c r="BW29" i="15" s="1"/>
  <c r="BW30" i="15" a="1"/>
  <c r="BW30" i="15" s="1"/>
  <c r="BW31" i="15" a="1"/>
  <c r="BW31" i="15" s="1"/>
  <c r="BW32" i="15" a="1"/>
  <c r="BW32" i="15" s="1"/>
  <c r="BW33" i="15" a="1"/>
  <c r="BW33" i="15" s="1"/>
  <c r="BW34" i="15" a="1"/>
  <c r="BW34" i="15" s="1"/>
  <c r="BW35" i="15" a="1"/>
  <c r="BW35" i="15" s="1"/>
  <c r="BW36" i="15" a="1"/>
  <c r="BW36" i="15" s="1"/>
  <c r="BW37" i="15" a="1"/>
  <c r="BW37" i="15"/>
  <c r="BW38" i="15" a="1"/>
  <c r="BW38" i="15" s="1"/>
  <c r="BW39" i="15" a="1"/>
  <c r="BW39" i="15" s="1"/>
  <c r="BW40" i="15" a="1"/>
  <c r="BW40" i="15" s="1"/>
  <c r="BW41" i="15" a="1"/>
  <c r="BW41" i="15" s="1"/>
  <c r="BW42" i="15" a="1"/>
  <c r="BW42" i="15" s="1"/>
  <c r="BW43" i="15" a="1"/>
  <c r="BW43" i="15"/>
  <c r="BW44" i="15" a="1"/>
  <c r="BW44" i="15" s="1"/>
  <c r="BW45" i="15" a="1"/>
  <c r="BW45" i="15" s="1"/>
  <c r="BW46" i="15" a="1"/>
  <c r="BW46" i="15" s="1"/>
  <c r="BW47" i="15" a="1"/>
  <c r="BW47" i="15" s="1"/>
  <c r="BW48" i="15" a="1"/>
  <c r="BW48" i="15" s="1"/>
  <c r="BW49" i="15" a="1"/>
  <c r="BW49" i="15"/>
  <c r="BW50" i="15" a="1"/>
  <c r="BW50" i="15" s="1"/>
  <c r="BW51" i="15" a="1"/>
  <c r="BW51" i="15" s="1"/>
  <c r="BW52" i="15" a="1"/>
  <c r="BW52" i="15" s="1"/>
  <c r="BW53" i="15" a="1"/>
  <c r="BW53" i="15" s="1"/>
  <c r="BW54" i="15" a="1"/>
  <c r="BW54" i="15" s="1"/>
  <c r="BW55" i="15" a="1"/>
  <c r="BW55" i="15"/>
  <c r="BW56" i="15" a="1"/>
  <c r="BW56" i="15" s="1"/>
  <c r="BW57" i="15" a="1"/>
  <c r="BW57" i="15" s="1"/>
  <c r="BW58" i="15" a="1"/>
  <c r="BW58" i="15" s="1"/>
  <c r="BW59" i="15" a="1"/>
  <c r="BW59" i="15" s="1"/>
  <c r="BW60" i="15" a="1"/>
  <c r="BW60" i="15" s="1"/>
  <c r="BW61" i="15" a="1"/>
  <c r="BW61" i="15" s="1"/>
  <c r="BW62" i="15" a="1"/>
  <c r="BW62" i="15" s="1"/>
  <c r="BW63" i="15" a="1"/>
  <c r="BW63" i="15" s="1"/>
  <c r="BW64" i="15" a="1"/>
  <c r="BW64" i="15" s="1"/>
  <c r="BW65" i="15" a="1"/>
  <c r="BW65" i="15" s="1"/>
  <c r="BW66" i="15" a="1"/>
  <c r="BW66" i="15" s="1"/>
  <c r="BW67" i="15" a="1"/>
  <c r="BW67" i="15" s="1"/>
  <c r="BW68" i="15" a="1"/>
  <c r="BW68" i="15" s="1"/>
  <c r="BW69" i="15" a="1"/>
  <c r="BW69" i="15" s="1"/>
  <c r="BW70" i="15" a="1"/>
  <c r="BW70" i="15" s="1"/>
  <c r="BW71" i="15" a="1"/>
  <c r="BW71" i="15" s="1"/>
  <c r="BW72" i="15" a="1"/>
  <c r="BW72" i="15" s="1"/>
  <c r="BW73" i="15" a="1"/>
  <c r="BW73" i="15" s="1"/>
  <c r="BW74" i="15" a="1"/>
  <c r="BW74" i="15" s="1"/>
  <c r="BW75" i="15" a="1"/>
  <c r="BW75" i="15" s="1"/>
  <c r="BW76" i="15" a="1"/>
  <c r="BW76" i="15" s="1"/>
  <c r="BW77" i="15" a="1"/>
  <c r="BW77" i="15" s="1"/>
  <c r="BW78" i="15" a="1"/>
  <c r="BW78" i="15" s="1"/>
  <c r="BW79" i="15" a="1"/>
  <c r="BW79" i="15" s="1"/>
  <c r="BW80" i="15" a="1"/>
  <c r="BW80" i="15" s="1"/>
  <c r="BW81" i="15" a="1"/>
  <c r="BW81" i="15" s="1"/>
  <c r="BW82" i="15" a="1"/>
  <c r="BW82" i="15" s="1"/>
  <c r="BW83" i="15" a="1"/>
  <c r="BW83" i="15" s="1"/>
  <c r="BW84" i="15" a="1"/>
  <c r="BW84" i="15" s="1"/>
  <c r="BW85" i="15" a="1"/>
  <c r="BW85" i="15"/>
  <c r="BW86" i="15" a="1"/>
  <c r="BW86" i="15" s="1"/>
  <c r="BW87" i="15" a="1"/>
  <c r="BW87" i="15" s="1"/>
  <c r="BW88" i="15" a="1"/>
  <c r="BW88" i="15" s="1"/>
  <c r="BW89" i="15" a="1"/>
  <c r="BW89" i="15" s="1"/>
  <c r="BW90" i="15" a="1"/>
  <c r="BW90" i="15" s="1"/>
  <c r="BW91" i="15" a="1"/>
  <c r="BW91" i="15"/>
  <c r="BW92" i="15" a="1"/>
  <c r="BW92" i="15" s="1"/>
  <c r="BW93" i="15" a="1"/>
  <c r="BW93" i="15" s="1"/>
  <c r="BW94" i="15" a="1"/>
  <c r="BW94" i="15" s="1"/>
  <c r="BW95" i="15" a="1"/>
  <c r="BW95" i="15" s="1"/>
  <c r="BW96" i="15" a="1"/>
  <c r="BW96" i="15" s="1"/>
  <c r="BW97" i="15" a="1"/>
  <c r="BW97" i="15"/>
  <c r="BW98" i="15" a="1"/>
  <c r="BW98" i="15" s="1"/>
  <c r="BW99" i="15" a="1"/>
  <c r="BW99" i="15" s="1"/>
  <c r="BW100" i="15" a="1"/>
  <c r="BW100" i="15" s="1"/>
  <c r="BW101" i="15" a="1"/>
  <c r="BW101" i="15" s="1"/>
  <c r="BW102" i="15" a="1"/>
  <c r="BW102" i="15" s="1"/>
  <c r="BW103" i="15" a="1"/>
  <c r="BW103" i="15" s="1"/>
  <c r="BW104" i="15" a="1"/>
  <c r="BW104" i="15" s="1"/>
  <c r="BW105" i="15" a="1"/>
  <c r="BW105" i="15" s="1"/>
  <c r="BW106" i="15" a="1"/>
  <c r="BW106" i="15" s="1"/>
  <c r="BW107" i="15" a="1"/>
  <c r="BW107" i="15" s="1"/>
  <c r="BW108" i="15" a="1"/>
  <c r="BW108" i="15" s="1"/>
  <c r="BW109" i="15" a="1"/>
  <c r="BW109" i="15"/>
  <c r="BW110" i="15" a="1"/>
  <c r="BW110" i="15" s="1"/>
  <c r="BW111" i="15" a="1"/>
  <c r="BW111" i="15" s="1"/>
  <c r="BW112" i="15" a="1"/>
  <c r="BW112" i="15" s="1"/>
  <c r="BW113" i="15" a="1"/>
  <c r="BW113" i="15" s="1"/>
  <c r="BW114" i="15" a="1"/>
  <c r="BW114" i="15" s="1"/>
  <c r="BW115" i="15" a="1"/>
  <c r="BW115" i="15"/>
  <c r="BW116" i="15" a="1"/>
  <c r="BW116" i="15" s="1"/>
  <c r="BW117" i="15" a="1"/>
  <c r="BW117" i="15" s="1"/>
  <c r="BW118" i="15" a="1"/>
  <c r="BW118" i="15" s="1"/>
  <c r="BW119" i="15" a="1"/>
  <c r="BW119" i="15" s="1"/>
  <c r="BW120" i="15" a="1"/>
  <c r="BW120" i="15" s="1"/>
  <c r="BW121" i="15" a="1"/>
  <c r="BW121" i="15"/>
  <c r="BW122" i="15" a="1"/>
  <c r="BW122" i="15" s="1"/>
  <c r="BW123" i="15" a="1"/>
  <c r="BW123" i="15" s="1"/>
  <c r="BW124" i="15" a="1"/>
  <c r="BW124" i="15" s="1"/>
  <c r="BW125" i="15" a="1"/>
  <c r="BW125" i="15" s="1"/>
  <c r="BW126" i="15" a="1"/>
  <c r="BW126" i="15" s="1"/>
  <c r="BW127" i="15" a="1"/>
  <c r="BW127" i="15"/>
  <c r="BW128" i="15" a="1"/>
  <c r="BW128" i="15" s="1"/>
  <c r="BW129" i="15" a="1"/>
  <c r="BW129" i="15" s="1"/>
  <c r="BW130" i="15" a="1"/>
  <c r="BW130" i="15" s="1"/>
  <c r="BW131" i="15" a="1"/>
  <c r="BW131" i="15" s="1"/>
  <c r="BW132" i="15" a="1"/>
  <c r="BW132" i="15" s="1"/>
  <c r="BW133" i="15" a="1"/>
  <c r="BW133" i="15" s="1"/>
  <c r="BW134" i="15" a="1"/>
  <c r="BW134" i="15" s="1"/>
  <c r="BW135" i="15" a="1"/>
  <c r="BW135" i="15" s="1"/>
  <c r="BW136" i="15" a="1"/>
  <c r="BW136" i="15" s="1"/>
  <c r="BW137" i="15" a="1"/>
  <c r="BW137" i="15" s="1"/>
  <c r="BW138" i="15" a="1"/>
  <c r="BW138" i="15" s="1"/>
  <c r="BW139" i="15" a="1"/>
  <c r="BW139" i="15" s="1"/>
  <c r="BW140" i="15" a="1"/>
  <c r="BW140" i="15" s="1"/>
  <c r="BW141" i="15" a="1"/>
  <c r="BW141" i="15" s="1"/>
  <c r="BW142" i="15" a="1"/>
  <c r="BW142" i="15" s="1"/>
  <c r="BW143" i="15" a="1"/>
  <c r="BW143" i="15" s="1"/>
  <c r="BW144" i="15" a="1"/>
  <c r="BW144" i="15" s="1"/>
  <c r="BW145" i="15" a="1"/>
  <c r="BW145" i="15" s="1"/>
  <c r="BW146" i="15" a="1"/>
  <c r="BW146" i="15" s="1"/>
  <c r="BW147" i="15" a="1"/>
  <c r="BW147" i="15" s="1"/>
  <c r="BW148" i="15" a="1"/>
  <c r="BW148" i="15" s="1"/>
  <c r="BW149" i="15" a="1"/>
  <c r="BW149" i="15" s="1"/>
  <c r="BW150" i="15" a="1"/>
  <c r="BW150" i="15" s="1"/>
  <c r="BW151" i="15" a="1"/>
  <c r="BW151" i="15" s="1"/>
  <c r="BW152" i="15" a="1"/>
  <c r="BW152" i="15" s="1"/>
  <c r="BW153" i="15" a="1"/>
  <c r="BW153" i="15" s="1"/>
  <c r="BW154" i="15" a="1"/>
  <c r="BW154" i="15" s="1"/>
  <c r="BW155" i="15" a="1"/>
  <c r="BW155" i="15" s="1"/>
  <c r="BW156" i="15" a="1"/>
  <c r="BW156" i="15" s="1"/>
  <c r="BW157" i="15" a="1"/>
  <c r="BW157" i="15"/>
  <c r="BW158" i="15" a="1"/>
  <c r="BW158" i="15" s="1"/>
  <c r="BW159" i="15" a="1"/>
  <c r="BW159" i="15" s="1"/>
  <c r="BW160" i="15" a="1"/>
  <c r="BW160" i="15" s="1"/>
  <c r="BW161" i="15" a="1"/>
  <c r="BW161" i="15" s="1"/>
  <c r="BW162" i="15" a="1"/>
  <c r="BW162" i="15" s="1"/>
  <c r="BW163" i="15" a="1"/>
  <c r="BW163" i="15"/>
  <c r="BW164" i="15" a="1"/>
  <c r="BW164" i="15" s="1"/>
  <c r="BW165" i="15" a="1"/>
  <c r="BW165" i="15" s="1"/>
  <c r="BW166" i="15" a="1"/>
  <c r="BW166" i="15" s="1"/>
  <c r="BW167" i="15" a="1"/>
  <c r="BW167" i="15" s="1"/>
  <c r="BW168" i="15" a="1"/>
  <c r="BW168" i="15" s="1"/>
  <c r="BW169" i="15" a="1"/>
  <c r="BW169" i="15"/>
  <c r="BW170" i="15" a="1"/>
  <c r="BW170" i="15" s="1"/>
  <c r="BW171" i="15" a="1"/>
  <c r="BW171" i="15" s="1"/>
  <c r="BW172" i="15" a="1"/>
  <c r="BW172" i="15" s="1"/>
  <c r="BW173" i="15" a="1"/>
  <c r="BW173" i="15" s="1"/>
  <c r="BW174" i="15" a="1"/>
  <c r="BW174" i="15" s="1"/>
  <c r="BW175" i="15" a="1"/>
  <c r="BW175" i="15" s="1"/>
  <c r="BW176" i="15" a="1"/>
  <c r="BW176" i="15" s="1"/>
  <c r="BW177" i="15" a="1"/>
  <c r="BW177" i="15" s="1"/>
  <c r="BW178" i="15" a="1"/>
  <c r="BW178" i="15" s="1"/>
  <c r="BW179" i="15" a="1"/>
  <c r="BW179" i="15" s="1"/>
  <c r="BW180" i="15" a="1"/>
  <c r="BW180" i="15" s="1"/>
  <c r="BW181" i="15" a="1"/>
  <c r="BW181" i="15"/>
  <c r="BW182" i="15" a="1"/>
  <c r="BW182" i="15" s="1"/>
  <c r="BW183" i="15" a="1"/>
  <c r="BW183" i="15" s="1"/>
  <c r="BW184" i="15" a="1"/>
  <c r="BW184" i="15" s="1"/>
  <c r="BW185" i="15" a="1"/>
  <c r="BW185" i="15" s="1"/>
  <c r="BW186" i="15" a="1"/>
  <c r="BW186" i="15" s="1"/>
  <c r="BW187" i="15" a="1"/>
  <c r="BW187" i="15"/>
  <c r="BW188" i="15" a="1"/>
  <c r="BW188" i="15" s="1"/>
  <c r="BW189" i="15" a="1"/>
  <c r="BW189" i="15" s="1"/>
  <c r="BW190" i="15" a="1"/>
  <c r="BW190" i="15" s="1"/>
  <c r="BW191" i="15" a="1"/>
  <c r="BW191" i="15" s="1"/>
  <c r="BW192" i="15" a="1"/>
  <c r="BW192" i="15" s="1"/>
  <c r="BW193" i="15" a="1"/>
  <c r="BW193" i="15"/>
  <c r="BW194" i="15" a="1"/>
  <c r="BW194" i="15" s="1"/>
  <c r="BW195" i="15" a="1"/>
  <c r="BW195" i="15" s="1"/>
  <c r="BW196" i="15" a="1"/>
  <c r="BW196" i="15" s="1"/>
  <c r="BW197" i="15" a="1"/>
  <c r="BW197" i="15" s="1"/>
  <c r="BW198" i="15" a="1"/>
  <c r="BW198" i="15" s="1"/>
  <c r="BW199" i="15" a="1"/>
  <c r="BW199" i="15"/>
  <c r="BW200" i="15" a="1"/>
  <c r="BW200" i="15" s="1"/>
  <c r="BW3" i="15" a="1"/>
  <c r="BW3" i="15" s="1"/>
  <c r="BX3" i="15" a="1"/>
  <c r="BX3" i="15" s="1"/>
  <c r="CA3" i="15"/>
  <c r="CV4" i="15"/>
  <c r="CV5" i="15"/>
  <c r="CV6" i="15"/>
  <c r="CV7" i="15"/>
  <c r="CV8" i="15"/>
  <c r="CV9" i="15"/>
  <c r="CV10" i="15"/>
  <c r="CV11" i="15"/>
  <c r="CV12" i="15"/>
  <c r="CV13" i="15"/>
  <c r="CV14" i="15"/>
  <c r="CV15" i="15"/>
  <c r="CV16" i="15"/>
  <c r="CV17" i="15"/>
  <c r="CV18" i="15"/>
  <c r="CV19" i="15"/>
  <c r="CV20" i="15"/>
  <c r="CV21" i="15"/>
  <c r="CV22" i="15"/>
  <c r="CV23" i="15"/>
  <c r="CV24" i="15"/>
  <c r="CV25" i="15"/>
  <c r="CV26" i="15"/>
  <c r="CV27" i="15"/>
  <c r="CV28" i="15"/>
  <c r="CV29" i="15"/>
  <c r="CV30" i="15"/>
  <c r="CV31" i="15"/>
  <c r="CV32" i="15"/>
  <c r="CV33" i="15"/>
  <c r="CV34" i="15"/>
  <c r="CV35" i="15"/>
  <c r="CV36" i="15"/>
  <c r="CV37" i="15"/>
  <c r="CV38" i="15"/>
  <c r="CV39" i="15"/>
  <c r="CV40" i="15"/>
  <c r="CV41" i="15"/>
  <c r="CV42" i="15"/>
  <c r="CV43" i="15"/>
  <c r="CV44" i="15"/>
  <c r="CV45" i="15"/>
  <c r="CV46" i="15"/>
  <c r="CV47" i="15"/>
  <c r="CV48" i="15"/>
  <c r="CV49" i="15"/>
  <c r="CV50" i="15"/>
  <c r="CV51" i="15"/>
  <c r="CV52" i="15"/>
  <c r="CV53" i="15"/>
  <c r="CV54" i="15"/>
  <c r="CV55" i="15"/>
  <c r="CV56" i="15"/>
  <c r="CV57" i="15"/>
  <c r="CV58" i="15"/>
  <c r="CV59" i="15"/>
  <c r="CV60" i="15"/>
  <c r="CV61" i="15"/>
  <c r="CV62" i="15"/>
  <c r="CV63" i="15"/>
  <c r="CV64" i="15"/>
  <c r="CV65" i="15"/>
  <c r="CV66" i="15"/>
  <c r="CV67" i="15"/>
  <c r="CV68" i="15"/>
  <c r="CV69" i="15"/>
  <c r="CV70" i="15"/>
  <c r="CV71" i="15"/>
  <c r="CV72" i="15"/>
  <c r="CV73" i="15"/>
  <c r="CV74" i="15"/>
  <c r="CV75" i="15"/>
  <c r="CV76" i="15"/>
  <c r="CV77" i="15"/>
  <c r="CV78" i="15"/>
  <c r="CV79" i="15"/>
  <c r="CV80" i="15"/>
  <c r="CV81" i="15"/>
  <c r="CV82" i="15"/>
  <c r="CV83" i="15"/>
  <c r="CV84" i="15"/>
  <c r="CV85" i="15"/>
  <c r="CV86" i="15"/>
  <c r="CV87" i="15"/>
  <c r="CV88" i="15"/>
  <c r="CV89" i="15"/>
  <c r="CV90" i="15"/>
  <c r="CV91" i="15"/>
  <c r="CV92" i="15"/>
  <c r="CV93" i="15"/>
  <c r="CV94" i="15"/>
  <c r="CV95" i="15"/>
  <c r="CV96" i="15"/>
  <c r="CV97" i="15"/>
  <c r="CV98" i="15"/>
  <c r="CV99" i="15"/>
  <c r="CV100" i="15"/>
  <c r="CV101" i="15"/>
  <c r="CV102" i="15"/>
  <c r="CV103" i="15"/>
  <c r="CV104" i="15"/>
  <c r="CV105" i="15"/>
  <c r="CV106" i="15"/>
  <c r="CV107" i="15"/>
  <c r="CV108" i="15"/>
  <c r="CV109" i="15"/>
  <c r="CV110" i="15"/>
  <c r="CV111" i="15"/>
  <c r="CV112" i="15"/>
  <c r="CV113" i="15"/>
  <c r="CV114" i="15"/>
  <c r="CV115" i="15"/>
  <c r="CV116" i="15"/>
  <c r="CV117" i="15"/>
  <c r="CV118" i="15"/>
  <c r="CV119" i="15"/>
  <c r="CV120" i="15"/>
  <c r="CV121" i="15"/>
  <c r="CV122" i="15"/>
  <c r="CV123" i="15"/>
  <c r="CV124" i="15"/>
  <c r="CV125" i="15"/>
  <c r="CV126" i="15"/>
  <c r="CV127" i="15"/>
  <c r="CV128" i="15"/>
  <c r="CV129" i="15"/>
  <c r="CV130" i="15"/>
  <c r="CV131" i="15"/>
  <c r="CV132" i="15"/>
  <c r="CV133" i="15"/>
  <c r="CV134" i="15"/>
  <c r="CV135" i="15"/>
  <c r="CV136" i="15"/>
  <c r="CV137" i="15"/>
  <c r="CV138" i="15"/>
  <c r="CV139" i="15"/>
  <c r="CV140" i="15"/>
  <c r="CV141" i="15"/>
  <c r="CV142" i="15"/>
  <c r="CV143" i="15"/>
  <c r="CV144" i="15"/>
  <c r="CV145" i="15"/>
  <c r="CV146" i="15"/>
  <c r="CV147" i="15"/>
  <c r="CV148" i="15"/>
  <c r="CV149" i="15"/>
  <c r="CV150" i="15"/>
  <c r="CV151" i="15"/>
  <c r="CV152" i="15"/>
  <c r="CV153" i="15"/>
  <c r="CV154" i="15"/>
  <c r="CV155" i="15"/>
  <c r="CV156" i="15"/>
  <c r="CV157" i="15"/>
  <c r="CV158" i="15"/>
  <c r="CV159" i="15"/>
  <c r="CV160" i="15"/>
  <c r="CV161" i="15"/>
  <c r="CV162" i="15"/>
  <c r="CV163" i="15"/>
  <c r="CV164" i="15"/>
  <c r="CV165" i="15"/>
  <c r="CV166" i="15"/>
  <c r="CV167" i="15"/>
  <c r="CV168" i="15"/>
  <c r="CV169" i="15"/>
  <c r="CV170" i="15"/>
  <c r="CV171" i="15"/>
  <c r="CV172" i="15"/>
  <c r="CV173" i="15"/>
  <c r="CV174" i="15"/>
  <c r="CV175" i="15"/>
  <c r="CV176" i="15"/>
  <c r="CV177" i="15"/>
  <c r="CV178" i="15"/>
  <c r="CV179" i="15"/>
  <c r="CV180" i="15"/>
  <c r="CV181" i="15"/>
  <c r="CV182" i="15"/>
  <c r="CV183" i="15"/>
  <c r="CV184" i="15"/>
  <c r="CV185" i="15"/>
  <c r="CV186" i="15"/>
  <c r="CV187" i="15"/>
  <c r="CV188" i="15"/>
  <c r="CV189" i="15"/>
  <c r="CV190" i="15"/>
  <c r="CV191" i="15"/>
  <c r="CV192" i="15"/>
  <c r="CV193" i="15"/>
  <c r="CV194" i="15"/>
  <c r="CV195" i="15"/>
  <c r="CV196" i="15"/>
  <c r="CV197" i="15"/>
  <c r="CV198" i="15"/>
  <c r="CV199" i="15"/>
  <c r="CV200" i="15"/>
  <c r="CU4" i="15"/>
  <c r="CU5" i="15"/>
  <c r="CU6" i="15"/>
  <c r="CU7" i="15"/>
  <c r="CU8" i="15"/>
  <c r="CU9" i="15"/>
  <c r="CU10" i="15"/>
  <c r="CU11" i="15"/>
  <c r="CU12" i="15"/>
  <c r="CU13" i="15"/>
  <c r="CU14" i="15"/>
  <c r="CU15" i="15"/>
  <c r="CU16" i="15"/>
  <c r="CU17" i="15"/>
  <c r="CU18" i="15"/>
  <c r="CU19" i="15"/>
  <c r="CU20" i="15"/>
  <c r="CU21" i="15"/>
  <c r="CU22" i="15"/>
  <c r="CU23" i="15"/>
  <c r="CU24" i="15"/>
  <c r="CU25" i="15"/>
  <c r="CU26" i="15"/>
  <c r="CU27" i="15"/>
  <c r="CU28" i="15"/>
  <c r="CU29" i="15"/>
  <c r="CU30" i="15"/>
  <c r="CU31" i="15"/>
  <c r="CU32" i="15"/>
  <c r="CU33" i="15"/>
  <c r="CU34" i="15"/>
  <c r="CU35" i="15"/>
  <c r="CU36" i="15"/>
  <c r="CU37" i="15"/>
  <c r="CU38" i="15"/>
  <c r="CU39" i="15"/>
  <c r="CU40" i="15"/>
  <c r="CU41" i="15"/>
  <c r="CU42" i="15"/>
  <c r="CU43" i="15"/>
  <c r="CU44" i="15"/>
  <c r="CU45" i="15"/>
  <c r="CU46" i="15"/>
  <c r="CU47" i="15"/>
  <c r="CU48" i="15"/>
  <c r="CU49" i="15"/>
  <c r="CU50" i="15"/>
  <c r="CU51" i="15"/>
  <c r="CU52" i="15"/>
  <c r="CU53" i="15"/>
  <c r="CU54" i="15"/>
  <c r="CU55" i="15"/>
  <c r="CU56" i="15"/>
  <c r="CU57" i="15"/>
  <c r="CU58" i="15"/>
  <c r="CU59" i="15"/>
  <c r="CU60" i="15"/>
  <c r="CU61" i="15"/>
  <c r="CU62" i="15"/>
  <c r="CU63" i="15"/>
  <c r="CU64" i="15"/>
  <c r="CU65" i="15"/>
  <c r="CU66" i="15"/>
  <c r="CU67" i="15"/>
  <c r="CU68" i="15"/>
  <c r="CU69" i="15"/>
  <c r="CU70" i="15"/>
  <c r="CU71" i="15"/>
  <c r="CU72" i="15"/>
  <c r="CU73" i="15"/>
  <c r="CU74" i="15"/>
  <c r="CU75" i="15"/>
  <c r="CU76" i="15"/>
  <c r="CU77" i="15"/>
  <c r="CU78" i="15"/>
  <c r="CU79" i="15"/>
  <c r="CU80" i="15"/>
  <c r="CU81" i="15"/>
  <c r="CU82" i="15"/>
  <c r="CU83" i="15"/>
  <c r="CU84" i="15"/>
  <c r="CU85" i="15"/>
  <c r="CU86" i="15"/>
  <c r="CU87" i="15"/>
  <c r="CU88" i="15"/>
  <c r="CU89" i="15"/>
  <c r="CU90" i="15"/>
  <c r="CU91" i="15"/>
  <c r="CU92" i="15"/>
  <c r="CU93" i="15"/>
  <c r="CU94" i="15"/>
  <c r="CU95" i="15"/>
  <c r="CU96" i="15"/>
  <c r="CU97" i="15"/>
  <c r="CU98" i="15"/>
  <c r="CU99" i="15"/>
  <c r="CU100" i="15"/>
  <c r="CU101" i="15"/>
  <c r="CU102" i="15"/>
  <c r="CU103" i="15"/>
  <c r="CU104" i="15"/>
  <c r="CU105" i="15"/>
  <c r="CU106" i="15"/>
  <c r="CU107" i="15"/>
  <c r="CU108" i="15"/>
  <c r="CU109" i="15"/>
  <c r="CU110" i="15"/>
  <c r="CU111" i="15"/>
  <c r="CU112" i="15"/>
  <c r="CU113" i="15"/>
  <c r="CU114" i="15"/>
  <c r="CU115" i="15"/>
  <c r="CU116" i="15"/>
  <c r="CU117" i="15"/>
  <c r="CU118" i="15"/>
  <c r="CU119" i="15"/>
  <c r="CU120" i="15"/>
  <c r="CU121" i="15"/>
  <c r="CU122" i="15"/>
  <c r="CU123" i="15"/>
  <c r="CU124" i="15"/>
  <c r="CU125" i="15"/>
  <c r="CU126" i="15"/>
  <c r="CU127" i="15"/>
  <c r="CU128" i="15"/>
  <c r="CU129" i="15"/>
  <c r="CU130" i="15"/>
  <c r="CU131" i="15"/>
  <c r="CU132" i="15"/>
  <c r="CU133" i="15"/>
  <c r="CU134" i="15"/>
  <c r="CU135" i="15"/>
  <c r="CU136" i="15"/>
  <c r="CU137" i="15"/>
  <c r="CU138" i="15"/>
  <c r="CU139" i="15"/>
  <c r="CU140" i="15"/>
  <c r="CU141" i="15"/>
  <c r="CU142" i="15"/>
  <c r="CU143" i="15"/>
  <c r="CU144" i="15"/>
  <c r="CU145" i="15"/>
  <c r="CU146" i="15"/>
  <c r="CU147" i="15"/>
  <c r="CU148" i="15"/>
  <c r="CU149" i="15"/>
  <c r="CU150" i="15"/>
  <c r="CU151" i="15"/>
  <c r="CU152" i="15"/>
  <c r="CU153" i="15"/>
  <c r="CU154" i="15"/>
  <c r="CU155" i="15"/>
  <c r="CU156" i="15"/>
  <c r="CU157" i="15"/>
  <c r="CU158" i="15"/>
  <c r="CU159" i="15"/>
  <c r="CU160" i="15"/>
  <c r="CU161" i="15"/>
  <c r="CU162" i="15"/>
  <c r="CU163" i="15"/>
  <c r="CU164" i="15"/>
  <c r="CU165" i="15"/>
  <c r="CU166" i="15"/>
  <c r="CU167" i="15"/>
  <c r="CU168" i="15"/>
  <c r="CU169" i="15"/>
  <c r="CU170" i="15"/>
  <c r="CU171" i="15"/>
  <c r="CU172" i="15"/>
  <c r="CU173" i="15"/>
  <c r="CU174" i="15"/>
  <c r="CU175" i="15"/>
  <c r="CU176" i="15"/>
  <c r="CU177" i="15"/>
  <c r="CU178" i="15"/>
  <c r="CU179" i="15"/>
  <c r="CU180" i="15"/>
  <c r="CU181" i="15"/>
  <c r="CU182" i="15"/>
  <c r="CU183" i="15"/>
  <c r="CU184" i="15"/>
  <c r="CU185" i="15"/>
  <c r="CU186" i="15"/>
  <c r="CU187" i="15"/>
  <c r="CU188" i="15"/>
  <c r="CU189" i="15"/>
  <c r="CU190" i="15"/>
  <c r="CU191" i="15"/>
  <c r="CU192" i="15"/>
  <c r="CU193" i="15"/>
  <c r="CU194" i="15"/>
  <c r="CU195" i="15"/>
  <c r="CU196" i="15"/>
  <c r="CU197" i="15"/>
  <c r="CU198" i="15"/>
  <c r="CU199" i="15"/>
  <c r="CU200" i="15"/>
  <c r="CT4" i="15"/>
  <c r="CT5" i="15"/>
  <c r="CT6" i="15"/>
  <c r="CT7" i="15"/>
  <c r="CT8" i="15"/>
  <c r="CT9" i="15"/>
  <c r="CT10" i="15"/>
  <c r="CT11" i="15"/>
  <c r="CT12" i="15"/>
  <c r="CT13" i="15"/>
  <c r="CT14" i="15"/>
  <c r="CT15" i="15"/>
  <c r="CT16" i="15"/>
  <c r="CT17" i="15"/>
  <c r="CT18" i="15"/>
  <c r="CT19" i="15"/>
  <c r="CT20" i="15"/>
  <c r="CT21" i="15"/>
  <c r="CT22" i="15"/>
  <c r="CT23" i="15"/>
  <c r="CT24" i="15"/>
  <c r="CT25" i="15"/>
  <c r="CT26" i="15"/>
  <c r="CT27" i="15"/>
  <c r="CT28" i="15"/>
  <c r="CT29" i="15"/>
  <c r="CT30" i="15"/>
  <c r="CT31" i="15"/>
  <c r="CT32" i="15"/>
  <c r="CT33" i="15"/>
  <c r="CT34" i="15"/>
  <c r="CT35" i="15"/>
  <c r="CT36" i="15"/>
  <c r="CT37" i="15"/>
  <c r="CT38" i="15"/>
  <c r="CT39" i="15"/>
  <c r="CT40" i="15"/>
  <c r="CT41" i="15"/>
  <c r="CT42" i="15"/>
  <c r="CT43" i="15"/>
  <c r="CT44" i="15"/>
  <c r="CT45" i="15"/>
  <c r="CT46" i="15"/>
  <c r="CT47" i="15"/>
  <c r="CT48" i="15"/>
  <c r="CT49" i="15"/>
  <c r="CT50" i="15"/>
  <c r="CT51" i="15"/>
  <c r="CT52" i="15"/>
  <c r="CT53" i="15"/>
  <c r="CT54" i="15"/>
  <c r="CT55" i="15"/>
  <c r="CT56" i="15"/>
  <c r="CT57" i="15"/>
  <c r="CT58" i="15"/>
  <c r="CT59" i="15"/>
  <c r="CT60" i="15"/>
  <c r="CT61" i="15"/>
  <c r="CT62" i="15"/>
  <c r="CT63" i="15"/>
  <c r="CT64" i="15"/>
  <c r="CT65" i="15"/>
  <c r="CT66" i="15"/>
  <c r="CT67" i="15"/>
  <c r="CT68" i="15"/>
  <c r="CT69" i="15"/>
  <c r="CT70" i="15"/>
  <c r="CT71" i="15"/>
  <c r="CT72" i="15"/>
  <c r="CT73" i="15"/>
  <c r="CT74" i="15"/>
  <c r="CT75" i="15"/>
  <c r="CT76" i="15"/>
  <c r="CT77" i="15"/>
  <c r="CT78" i="15"/>
  <c r="CT79" i="15"/>
  <c r="CT80" i="15"/>
  <c r="CT81" i="15"/>
  <c r="CT82" i="15"/>
  <c r="CT83" i="15"/>
  <c r="CT84" i="15"/>
  <c r="CT85" i="15"/>
  <c r="CT86" i="15"/>
  <c r="CT87" i="15"/>
  <c r="CT88" i="15"/>
  <c r="CT89" i="15"/>
  <c r="CT90" i="15"/>
  <c r="CT91" i="15"/>
  <c r="CT92" i="15"/>
  <c r="CT93" i="15"/>
  <c r="CT94" i="15"/>
  <c r="CT95" i="15"/>
  <c r="CT96" i="15"/>
  <c r="CT97" i="15"/>
  <c r="CT98" i="15"/>
  <c r="CT99" i="15"/>
  <c r="CT100" i="15"/>
  <c r="CT101" i="15"/>
  <c r="CT102" i="15"/>
  <c r="CT103" i="15"/>
  <c r="CT104" i="15"/>
  <c r="CT105" i="15"/>
  <c r="CT106" i="15"/>
  <c r="CT107" i="15"/>
  <c r="CT108" i="15"/>
  <c r="CT109" i="15"/>
  <c r="CT110" i="15"/>
  <c r="CT111" i="15"/>
  <c r="CT112" i="15"/>
  <c r="CT113" i="15"/>
  <c r="CT114" i="15"/>
  <c r="CT115" i="15"/>
  <c r="CT116" i="15"/>
  <c r="CT117" i="15"/>
  <c r="CT118" i="15"/>
  <c r="CT119" i="15"/>
  <c r="CT120" i="15"/>
  <c r="CT121" i="15"/>
  <c r="CT122" i="15"/>
  <c r="CT123" i="15"/>
  <c r="CT124" i="15"/>
  <c r="CT125" i="15"/>
  <c r="CT126" i="15"/>
  <c r="CT127" i="15"/>
  <c r="CT128" i="15"/>
  <c r="CT129" i="15"/>
  <c r="CT130" i="15"/>
  <c r="CT131" i="15"/>
  <c r="CT132" i="15"/>
  <c r="CT133" i="15"/>
  <c r="CT134" i="15"/>
  <c r="CT135" i="15"/>
  <c r="CT136" i="15"/>
  <c r="CT137" i="15"/>
  <c r="CT138" i="15"/>
  <c r="CT139" i="15"/>
  <c r="CT140" i="15"/>
  <c r="CT141" i="15"/>
  <c r="CT142" i="15"/>
  <c r="CT143" i="15"/>
  <c r="CT144" i="15"/>
  <c r="CT145" i="15"/>
  <c r="CT146" i="15"/>
  <c r="CT147" i="15"/>
  <c r="CT148" i="15"/>
  <c r="CT149" i="15"/>
  <c r="CT150" i="15"/>
  <c r="CT151" i="15"/>
  <c r="CT152" i="15"/>
  <c r="CT153" i="15"/>
  <c r="CT154" i="15"/>
  <c r="CT155" i="15"/>
  <c r="CT156" i="15"/>
  <c r="CT157" i="15"/>
  <c r="CT158" i="15"/>
  <c r="CT159" i="15"/>
  <c r="CT160" i="15"/>
  <c r="CT161" i="15"/>
  <c r="CT162" i="15"/>
  <c r="CT163" i="15"/>
  <c r="CT164" i="15"/>
  <c r="CT165" i="15"/>
  <c r="CT166" i="15"/>
  <c r="CT167" i="15"/>
  <c r="CT168" i="15"/>
  <c r="CT169" i="15"/>
  <c r="CT170" i="15"/>
  <c r="CT171" i="15"/>
  <c r="CT172" i="15"/>
  <c r="CT173" i="15"/>
  <c r="CT174" i="15"/>
  <c r="CT175" i="15"/>
  <c r="CT176" i="15"/>
  <c r="CT177" i="15"/>
  <c r="CT178" i="15"/>
  <c r="CT179" i="15"/>
  <c r="CT180" i="15"/>
  <c r="CT181" i="15"/>
  <c r="CT182" i="15"/>
  <c r="CT183" i="15"/>
  <c r="CT184" i="15"/>
  <c r="CT185" i="15"/>
  <c r="CT186" i="15"/>
  <c r="CT187" i="15"/>
  <c r="CT188" i="15"/>
  <c r="CT189" i="15"/>
  <c r="CT190" i="15"/>
  <c r="CT191" i="15"/>
  <c r="CT192" i="15"/>
  <c r="CT193" i="15"/>
  <c r="CT194" i="15"/>
  <c r="CT195" i="15"/>
  <c r="CT196" i="15"/>
  <c r="CT197" i="15"/>
  <c r="CT198" i="15"/>
  <c r="CT199" i="15"/>
  <c r="CT200" i="15"/>
  <c r="CT3" i="15"/>
  <c r="CU3" i="15"/>
  <c r="CV3" i="15"/>
  <c r="CX4" i="15"/>
  <c r="CX5" i="15"/>
  <c r="CX6" i="15"/>
  <c r="CX7" i="15"/>
  <c r="CX8" i="15"/>
  <c r="CX9" i="15"/>
  <c r="CX10" i="15"/>
  <c r="CX11" i="15"/>
  <c r="CX12" i="15"/>
  <c r="CX13" i="15"/>
  <c r="CX14" i="15"/>
  <c r="CX15" i="15"/>
  <c r="CX16" i="15"/>
  <c r="CX17" i="15"/>
  <c r="CX18" i="15"/>
  <c r="CX19" i="15"/>
  <c r="CX20" i="15"/>
  <c r="CX21" i="15"/>
  <c r="CX22" i="15"/>
  <c r="CX23" i="15"/>
  <c r="CX24" i="15"/>
  <c r="CX25" i="15"/>
  <c r="CX26" i="15"/>
  <c r="CX27" i="15"/>
  <c r="CX28" i="15"/>
  <c r="CX29" i="15"/>
  <c r="CX30" i="15"/>
  <c r="CX31" i="15"/>
  <c r="CX32" i="15"/>
  <c r="CX33" i="15"/>
  <c r="CX34" i="15"/>
  <c r="CX35" i="15"/>
  <c r="CX36" i="15"/>
  <c r="CX37" i="15"/>
  <c r="CX38" i="15"/>
  <c r="CX39" i="15"/>
  <c r="CX40" i="15"/>
  <c r="CX41" i="15"/>
  <c r="CX42" i="15"/>
  <c r="CX43" i="15"/>
  <c r="CX44" i="15"/>
  <c r="CX45" i="15"/>
  <c r="CX46" i="15"/>
  <c r="CX47" i="15"/>
  <c r="CX48" i="15"/>
  <c r="CX49" i="15"/>
  <c r="CX50" i="15"/>
  <c r="CX51" i="15"/>
  <c r="CX52" i="15"/>
  <c r="CX53" i="15"/>
  <c r="CX54" i="15"/>
  <c r="CX55" i="15"/>
  <c r="CX56" i="15"/>
  <c r="CX57" i="15"/>
  <c r="CX58" i="15"/>
  <c r="CX59" i="15"/>
  <c r="CX60" i="15"/>
  <c r="CX61" i="15"/>
  <c r="CX62" i="15"/>
  <c r="CX63" i="15"/>
  <c r="CX64" i="15"/>
  <c r="CX65" i="15"/>
  <c r="CX66" i="15"/>
  <c r="CX67" i="15"/>
  <c r="CX68" i="15"/>
  <c r="CX69" i="15"/>
  <c r="CX70" i="15"/>
  <c r="CX71" i="15"/>
  <c r="CX72" i="15"/>
  <c r="CX73" i="15"/>
  <c r="CX74" i="15"/>
  <c r="CX75" i="15"/>
  <c r="CX76" i="15"/>
  <c r="CX77" i="15"/>
  <c r="CX78" i="15"/>
  <c r="CX79" i="15"/>
  <c r="CX80" i="15"/>
  <c r="CX81" i="15"/>
  <c r="CX82" i="15"/>
  <c r="CX83" i="15"/>
  <c r="CX84" i="15"/>
  <c r="CX85" i="15"/>
  <c r="CX86" i="15"/>
  <c r="CX87" i="15"/>
  <c r="CX88" i="15"/>
  <c r="CX89" i="15"/>
  <c r="CX90" i="15"/>
  <c r="CX91" i="15"/>
  <c r="CX92" i="15"/>
  <c r="CX93" i="15"/>
  <c r="CX94" i="15"/>
  <c r="CX95" i="15"/>
  <c r="CX96" i="15"/>
  <c r="CX97" i="15"/>
  <c r="CX98" i="15"/>
  <c r="CX99" i="15"/>
  <c r="CX100" i="15"/>
  <c r="CX101" i="15"/>
  <c r="CX102" i="15"/>
  <c r="CX103" i="15"/>
  <c r="CX104" i="15"/>
  <c r="CX105" i="15"/>
  <c r="CX106" i="15"/>
  <c r="CX107" i="15"/>
  <c r="CX108" i="15"/>
  <c r="CX109" i="15"/>
  <c r="CX110" i="15"/>
  <c r="CX111" i="15"/>
  <c r="CX112" i="15"/>
  <c r="CX113" i="15"/>
  <c r="CX114" i="15"/>
  <c r="CX115" i="15"/>
  <c r="CX116" i="15"/>
  <c r="CX117" i="15"/>
  <c r="CX118" i="15"/>
  <c r="CX119" i="15"/>
  <c r="CX120" i="15"/>
  <c r="CX121" i="15"/>
  <c r="CX122" i="15"/>
  <c r="CX123" i="15"/>
  <c r="CX124" i="15"/>
  <c r="CX125" i="15"/>
  <c r="CX126" i="15"/>
  <c r="CX127" i="15"/>
  <c r="CX128" i="15"/>
  <c r="CX129" i="15"/>
  <c r="CX130" i="15"/>
  <c r="CX131" i="15"/>
  <c r="CX132" i="15"/>
  <c r="CX133" i="15"/>
  <c r="CX134" i="15"/>
  <c r="CX135" i="15"/>
  <c r="CX136" i="15"/>
  <c r="CX137" i="15"/>
  <c r="CX138" i="15"/>
  <c r="CX139" i="15"/>
  <c r="CX140" i="15"/>
  <c r="CX141" i="15"/>
  <c r="CX142" i="15"/>
  <c r="CX143" i="15"/>
  <c r="CX144" i="15"/>
  <c r="CX145" i="15"/>
  <c r="CX146" i="15"/>
  <c r="CX147" i="15"/>
  <c r="CX148" i="15"/>
  <c r="CX149" i="15"/>
  <c r="CX150" i="15"/>
  <c r="CX151" i="15"/>
  <c r="CX152" i="15"/>
  <c r="CX153" i="15"/>
  <c r="CX154" i="15"/>
  <c r="CX155" i="15"/>
  <c r="CX156" i="15"/>
  <c r="CX157" i="15"/>
  <c r="CX158" i="15"/>
  <c r="CX159" i="15"/>
  <c r="CX160" i="15"/>
  <c r="CX161" i="15"/>
  <c r="CX162" i="15"/>
  <c r="CX163" i="15"/>
  <c r="CX164" i="15"/>
  <c r="CX165" i="15"/>
  <c r="CX166" i="15"/>
  <c r="CX167" i="15"/>
  <c r="CX168" i="15"/>
  <c r="CX169" i="15"/>
  <c r="CX170" i="15"/>
  <c r="CX171" i="15"/>
  <c r="CX172" i="15"/>
  <c r="CX173" i="15"/>
  <c r="CX174" i="15"/>
  <c r="CX175" i="15"/>
  <c r="CX176" i="15"/>
  <c r="CX177" i="15"/>
  <c r="CX178" i="15"/>
  <c r="CX179" i="15"/>
  <c r="CX180" i="15"/>
  <c r="CX181" i="15"/>
  <c r="CX182" i="15"/>
  <c r="CX183" i="15"/>
  <c r="CX184" i="15"/>
  <c r="CX185" i="15"/>
  <c r="CX186" i="15"/>
  <c r="CX187" i="15"/>
  <c r="CX188" i="15"/>
  <c r="CX189" i="15"/>
  <c r="CX190" i="15"/>
  <c r="CX191" i="15"/>
  <c r="CX192" i="15"/>
  <c r="CX193" i="15"/>
  <c r="CX194" i="15"/>
  <c r="CX195" i="15"/>
  <c r="CX196" i="15"/>
  <c r="CX197" i="15"/>
  <c r="CX198" i="15"/>
  <c r="CX199" i="15"/>
  <c r="CX200" i="15"/>
  <c r="CX3" i="15"/>
  <c r="DG4" i="15"/>
  <c r="DG5" i="15"/>
  <c r="DG6" i="15"/>
  <c r="DG7" i="15"/>
  <c r="DG8" i="15"/>
  <c r="DG9" i="15"/>
  <c r="DG10" i="15"/>
  <c r="DG11" i="15"/>
  <c r="DG12" i="15"/>
  <c r="DG13" i="15"/>
  <c r="DG14" i="15"/>
  <c r="DG15" i="15"/>
  <c r="DG16" i="15"/>
  <c r="DG17" i="15"/>
  <c r="DG18" i="15"/>
  <c r="DG19" i="15"/>
  <c r="DG20" i="15"/>
  <c r="DG21" i="15"/>
  <c r="DG22" i="15"/>
  <c r="DG23" i="15"/>
  <c r="DG24" i="15"/>
  <c r="DG25" i="15"/>
  <c r="DG26" i="15"/>
  <c r="DG27" i="15"/>
  <c r="DG28" i="15"/>
  <c r="DG29" i="15"/>
  <c r="DG30" i="15"/>
  <c r="DG31" i="15"/>
  <c r="DG32" i="15"/>
  <c r="DG33" i="15"/>
  <c r="DG34" i="15"/>
  <c r="DG35" i="15"/>
  <c r="DG36" i="15"/>
  <c r="DG37" i="15"/>
  <c r="DG38" i="15"/>
  <c r="DG39" i="15"/>
  <c r="DG40" i="15"/>
  <c r="DG41" i="15"/>
  <c r="DG42" i="15"/>
  <c r="DG43" i="15"/>
  <c r="DG44" i="15"/>
  <c r="DG45" i="15"/>
  <c r="DG46" i="15"/>
  <c r="DG47" i="15"/>
  <c r="DG48" i="15"/>
  <c r="DG49" i="15"/>
  <c r="DG50" i="15"/>
  <c r="DG51" i="15"/>
  <c r="DG52" i="15"/>
  <c r="DG53" i="15"/>
  <c r="DG54" i="15"/>
  <c r="DG55" i="15"/>
  <c r="DG56" i="15"/>
  <c r="DG57" i="15"/>
  <c r="DG58" i="15"/>
  <c r="DG59" i="15"/>
  <c r="DG60" i="15"/>
  <c r="DG61" i="15"/>
  <c r="DG62" i="15"/>
  <c r="DG63" i="15"/>
  <c r="DG64" i="15"/>
  <c r="DG65" i="15"/>
  <c r="DG66" i="15"/>
  <c r="DG67" i="15"/>
  <c r="DG68" i="15"/>
  <c r="DG69" i="15"/>
  <c r="DG70" i="15"/>
  <c r="DG71" i="15"/>
  <c r="DG72" i="15"/>
  <c r="DG73" i="15"/>
  <c r="DG74" i="15"/>
  <c r="DG75" i="15"/>
  <c r="DG76" i="15"/>
  <c r="DG77" i="15"/>
  <c r="DG78" i="15"/>
  <c r="DG79" i="15"/>
  <c r="DG80" i="15"/>
  <c r="DG81" i="15"/>
  <c r="DG82" i="15"/>
  <c r="DG83" i="15"/>
  <c r="DG84" i="15"/>
  <c r="DG85" i="15"/>
  <c r="DG86" i="15"/>
  <c r="DG87" i="15"/>
  <c r="DG88" i="15"/>
  <c r="DG89" i="15"/>
  <c r="DG90" i="15"/>
  <c r="DG91" i="15"/>
  <c r="DG92" i="15"/>
  <c r="DG93" i="15"/>
  <c r="DG94" i="15"/>
  <c r="DG95" i="15"/>
  <c r="DG96" i="15"/>
  <c r="DG97" i="15"/>
  <c r="DG98" i="15"/>
  <c r="DG99" i="15"/>
  <c r="DG100" i="15"/>
  <c r="DG101" i="15"/>
  <c r="DG102" i="15"/>
  <c r="DG103" i="15"/>
  <c r="DG104" i="15"/>
  <c r="DG105" i="15"/>
  <c r="DG106" i="15"/>
  <c r="DG107" i="15"/>
  <c r="DG108" i="15"/>
  <c r="DG109" i="15"/>
  <c r="DG110" i="15"/>
  <c r="DG111" i="15"/>
  <c r="DG112" i="15"/>
  <c r="DG113" i="15"/>
  <c r="DG114" i="15"/>
  <c r="DG115" i="15"/>
  <c r="DG116" i="15"/>
  <c r="DG117" i="15"/>
  <c r="DG118" i="15"/>
  <c r="DG119" i="15"/>
  <c r="DG120" i="15"/>
  <c r="DG121" i="15"/>
  <c r="DG122" i="15"/>
  <c r="DG123" i="15"/>
  <c r="DG124" i="15"/>
  <c r="DG125" i="15"/>
  <c r="DG126" i="15"/>
  <c r="DG127" i="15"/>
  <c r="DG128" i="15"/>
  <c r="DG129" i="15"/>
  <c r="DG130" i="15"/>
  <c r="DG131" i="15"/>
  <c r="DG132" i="15"/>
  <c r="DG133" i="15"/>
  <c r="DG134" i="15"/>
  <c r="DG135" i="15"/>
  <c r="DG136" i="15"/>
  <c r="DG137" i="15"/>
  <c r="DG138" i="15"/>
  <c r="DG139" i="15"/>
  <c r="DG140" i="15"/>
  <c r="DG141" i="15"/>
  <c r="DG142" i="15"/>
  <c r="DG143" i="15"/>
  <c r="DG144" i="15"/>
  <c r="DG145" i="15"/>
  <c r="DG146" i="15"/>
  <c r="DG147" i="15"/>
  <c r="DG148" i="15"/>
  <c r="DG149" i="15"/>
  <c r="DG150" i="15"/>
  <c r="DG151" i="15"/>
  <c r="DG152" i="15"/>
  <c r="DG153" i="15"/>
  <c r="DG154" i="15"/>
  <c r="DG155" i="15"/>
  <c r="DG156" i="15"/>
  <c r="DG157" i="15"/>
  <c r="DG158" i="15"/>
  <c r="DG159" i="15"/>
  <c r="DG160" i="15"/>
  <c r="DG161" i="15"/>
  <c r="DG162" i="15"/>
  <c r="DG163" i="15"/>
  <c r="DG164" i="15"/>
  <c r="DG165" i="15"/>
  <c r="DG166" i="15"/>
  <c r="DG167" i="15"/>
  <c r="DG168" i="15"/>
  <c r="DG169" i="15"/>
  <c r="DG170" i="15"/>
  <c r="DG171" i="15"/>
  <c r="DG172" i="15"/>
  <c r="DG173" i="15"/>
  <c r="DG174" i="15"/>
  <c r="DG175" i="15"/>
  <c r="DG176" i="15"/>
  <c r="DG177" i="15"/>
  <c r="DG178" i="15"/>
  <c r="DG179" i="15"/>
  <c r="DG180" i="15"/>
  <c r="DG181" i="15"/>
  <c r="DG182" i="15"/>
  <c r="DG183" i="15"/>
  <c r="DG184" i="15"/>
  <c r="DG185" i="15"/>
  <c r="DG186" i="15"/>
  <c r="DG187" i="15"/>
  <c r="DG188" i="15"/>
  <c r="DG189" i="15"/>
  <c r="DG190" i="15"/>
  <c r="DG191" i="15"/>
  <c r="DG192" i="15"/>
  <c r="DG193" i="15"/>
  <c r="DG194" i="15"/>
  <c r="DG195" i="15"/>
  <c r="DG196" i="15"/>
  <c r="DG197" i="15"/>
  <c r="DG198" i="15"/>
  <c r="DG199" i="15"/>
  <c r="DG200" i="15"/>
  <c r="DG3" i="15"/>
  <c r="BV8" i="15" a="1"/>
  <c r="BV8" i="15"/>
  <c r="AA17" i="15"/>
  <c r="CG4" i="15"/>
  <c r="CG5" i="15"/>
  <c r="CG6" i="15"/>
  <c r="CG7" i="15"/>
  <c r="CG8" i="15"/>
  <c r="CG9" i="15"/>
  <c r="CG10" i="15"/>
  <c r="CG11" i="15"/>
  <c r="CG12" i="15"/>
  <c r="CG13" i="15"/>
  <c r="CG14" i="15"/>
  <c r="CG15" i="15"/>
  <c r="CG16" i="15"/>
  <c r="CG17" i="15"/>
  <c r="CG18" i="15"/>
  <c r="CG19" i="15"/>
  <c r="CG20" i="15"/>
  <c r="CG21" i="15"/>
  <c r="CG22" i="15"/>
  <c r="CG23" i="15"/>
  <c r="CG24" i="15"/>
  <c r="CG25" i="15"/>
  <c r="CG26" i="15"/>
  <c r="CG27" i="15"/>
  <c r="CG28" i="15"/>
  <c r="CG29" i="15"/>
  <c r="CG30" i="15"/>
  <c r="CG31" i="15"/>
  <c r="CG32" i="15"/>
  <c r="CG33" i="15"/>
  <c r="CG34" i="15"/>
  <c r="CG35" i="15"/>
  <c r="CG36" i="15"/>
  <c r="CG37" i="15"/>
  <c r="CG38" i="15"/>
  <c r="CG39" i="15"/>
  <c r="CG40" i="15"/>
  <c r="CG41" i="15"/>
  <c r="CG42" i="15"/>
  <c r="CG43" i="15"/>
  <c r="CG44" i="15"/>
  <c r="CG45" i="15"/>
  <c r="CG46" i="15"/>
  <c r="CG47" i="15"/>
  <c r="CG48" i="15"/>
  <c r="CG49" i="15"/>
  <c r="CG50" i="15"/>
  <c r="CG51" i="15"/>
  <c r="CG52" i="15"/>
  <c r="CG53" i="15"/>
  <c r="CG54" i="15"/>
  <c r="CG55" i="15"/>
  <c r="CG56" i="15"/>
  <c r="CG57" i="15"/>
  <c r="CG58" i="15"/>
  <c r="CG59" i="15"/>
  <c r="CG60" i="15"/>
  <c r="CG61" i="15"/>
  <c r="CG62" i="15"/>
  <c r="CG63" i="15"/>
  <c r="CG64" i="15"/>
  <c r="CG65" i="15"/>
  <c r="CG66" i="15"/>
  <c r="CG67" i="15"/>
  <c r="CG68" i="15"/>
  <c r="CG69" i="15"/>
  <c r="CG70" i="15"/>
  <c r="CG71" i="15"/>
  <c r="CG72" i="15"/>
  <c r="CG73" i="15"/>
  <c r="CG74" i="15"/>
  <c r="CG75" i="15"/>
  <c r="CG76" i="15"/>
  <c r="CG77" i="15"/>
  <c r="CG78" i="15"/>
  <c r="CG79" i="15"/>
  <c r="CG80" i="15"/>
  <c r="CG81" i="15"/>
  <c r="CG82" i="15"/>
  <c r="CG83" i="15"/>
  <c r="CG84" i="15"/>
  <c r="CG85" i="15"/>
  <c r="CG86" i="15"/>
  <c r="CG87" i="15"/>
  <c r="CG88" i="15"/>
  <c r="CG89" i="15"/>
  <c r="CG90" i="15"/>
  <c r="CG91" i="15"/>
  <c r="CG92" i="15"/>
  <c r="CG93" i="15"/>
  <c r="CG94" i="15"/>
  <c r="CG95" i="15"/>
  <c r="CG96" i="15"/>
  <c r="CG97" i="15"/>
  <c r="CG98" i="15"/>
  <c r="CG99" i="15"/>
  <c r="CG100" i="15"/>
  <c r="CG101" i="15"/>
  <c r="CG102" i="15"/>
  <c r="CG103" i="15"/>
  <c r="CG104" i="15"/>
  <c r="CG105" i="15"/>
  <c r="CG106" i="15"/>
  <c r="CG107" i="15"/>
  <c r="CG108" i="15"/>
  <c r="CG109" i="15"/>
  <c r="CG110" i="15"/>
  <c r="CG111" i="15"/>
  <c r="CG112" i="15"/>
  <c r="CG113" i="15"/>
  <c r="CG114" i="15"/>
  <c r="CG115" i="15"/>
  <c r="CG116" i="15"/>
  <c r="CG117" i="15"/>
  <c r="CG118" i="15"/>
  <c r="CG119" i="15"/>
  <c r="CG120" i="15"/>
  <c r="CG121" i="15"/>
  <c r="CG122" i="15"/>
  <c r="CG123" i="15"/>
  <c r="CG124" i="15"/>
  <c r="CG125" i="15"/>
  <c r="CG126" i="15"/>
  <c r="CG127" i="15"/>
  <c r="CG128" i="15"/>
  <c r="CG129" i="15"/>
  <c r="CG130" i="15"/>
  <c r="CG131" i="15"/>
  <c r="CG132" i="15"/>
  <c r="CG133" i="15"/>
  <c r="CG134" i="15"/>
  <c r="CG135" i="15"/>
  <c r="CG136" i="15"/>
  <c r="CG137" i="15"/>
  <c r="CG138" i="15"/>
  <c r="CG139" i="15"/>
  <c r="CG140" i="15"/>
  <c r="CG141" i="15"/>
  <c r="CG142" i="15"/>
  <c r="CG143" i="15"/>
  <c r="CG144" i="15"/>
  <c r="CG145" i="15"/>
  <c r="CG146" i="15"/>
  <c r="CG147" i="15"/>
  <c r="CG148" i="15"/>
  <c r="CG149" i="15"/>
  <c r="CG150" i="15"/>
  <c r="CG151" i="15"/>
  <c r="CG152" i="15"/>
  <c r="CG153" i="15"/>
  <c r="CG154" i="15"/>
  <c r="CG155" i="15"/>
  <c r="CG156" i="15"/>
  <c r="CG157" i="15"/>
  <c r="CG158" i="15"/>
  <c r="CG159" i="15"/>
  <c r="CG160" i="15"/>
  <c r="CG161" i="15"/>
  <c r="CG162" i="15"/>
  <c r="CG163" i="15"/>
  <c r="CG164" i="15"/>
  <c r="CG165" i="15"/>
  <c r="CG166" i="15"/>
  <c r="CG167" i="15"/>
  <c r="CG168" i="15"/>
  <c r="CG169" i="15"/>
  <c r="CG170" i="15"/>
  <c r="CG171" i="15"/>
  <c r="CG172" i="15"/>
  <c r="CG173" i="15"/>
  <c r="CG174" i="15"/>
  <c r="CG175" i="15"/>
  <c r="CG176" i="15"/>
  <c r="CG177" i="15"/>
  <c r="CG178" i="15"/>
  <c r="CG179" i="15"/>
  <c r="CG180" i="15"/>
  <c r="CG181" i="15"/>
  <c r="CG182" i="15"/>
  <c r="CG183" i="15"/>
  <c r="CG184" i="15"/>
  <c r="CG185" i="15"/>
  <c r="CG186" i="15"/>
  <c r="CG187" i="15"/>
  <c r="CG188" i="15"/>
  <c r="CG189" i="15"/>
  <c r="CG190" i="15"/>
  <c r="CG191" i="15"/>
  <c r="CG192" i="15"/>
  <c r="CG193" i="15"/>
  <c r="CG194" i="15"/>
  <c r="CG195" i="15"/>
  <c r="CG196" i="15"/>
  <c r="CG197" i="15"/>
  <c r="CG198" i="15"/>
  <c r="CG199" i="15"/>
  <c r="CG200" i="15"/>
  <c r="CG3" i="15"/>
  <c r="CF4" i="15"/>
  <c r="CF5" i="15"/>
  <c r="CF6" i="15"/>
  <c r="CF7" i="15"/>
  <c r="CF8" i="15"/>
  <c r="CF9" i="15"/>
  <c r="CF10" i="15"/>
  <c r="CF11" i="15"/>
  <c r="CF12" i="15"/>
  <c r="CF13" i="15"/>
  <c r="CF14" i="15"/>
  <c r="CF15" i="15"/>
  <c r="CF16" i="15"/>
  <c r="CF17" i="15"/>
  <c r="CF18" i="15"/>
  <c r="CF19" i="15"/>
  <c r="CF20" i="15"/>
  <c r="CF21" i="15"/>
  <c r="CF22" i="15"/>
  <c r="CF23" i="15"/>
  <c r="CF24" i="15"/>
  <c r="CF25" i="15"/>
  <c r="CF26" i="15"/>
  <c r="CF27" i="15"/>
  <c r="CF28" i="15"/>
  <c r="CF29" i="15"/>
  <c r="CF30" i="15"/>
  <c r="CF31" i="15"/>
  <c r="CF32" i="15"/>
  <c r="CF33" i="15"/>
  <c r="CF34" i="15"/>
  <c r="CF35" i="15"/>
  <c r="CF36" i="15"/>
  <c r="CF37" i="15"/>
  <c r="CF38" i="15"/>
  <c r="CF39" i="15"/>
  <c r="CF40" i="15"/>
  <c r="CF41" i="15"/>
  <c r="CF42" i="15"/>
  <c r="CF43" i="15"/>
  <c r="CF44" i="15"/>
  <c r="CF45" i="15"/>
  <c r="CF46" i="15"/>
  <c r="CF47" i="15"/>
  <c r="CF48" i="15"/>
  <c r="CF49" i="15"/>
  <c r="CF50" i="15"/>
  <c r="CF51" i="15"/>
  <c r="CF52" i="15"/>
  <c r="CF53" i="15"/>
  <c r="CF54" i="15"/>
  <c r="CF55" i="15"/>
  <c r="CF56" i="15"/>
  <c r="CF57" i="15"/>
  <c r="CF58" i="15"/>
  <c r="CF59" i="15"/>
  <c r="CF60" i="15"/>
  <c r="CF61" i="15"/>
  <c r="CF62" i="15"/>
  <c r="CF63" i="15"/>
  <c r="CF64" i="15"/>
  <c r="CF65" i="15"/>
  <c r="CF66" i="15"/>
  <c r="CF67" i="15"/>
  <c r="CF68" i="15"/>
  <c r="CF69" i="15"/>
  <c r="CF70" i="15"/>
  <c r="CF71" i="15"/>
  <c r="CF72" i="15"/>
  <c r="CF73" i="15"/>
  <c r="CF74" i="15"/>
  <c r="CF75" i="15"/>
  <c r="CF76" i="15"/>
  <c r="CF77" i="15"/>
  <c r="CF78" i="15"/>
  <c r="CF79" i="15"/>
  <c r="CF80" i="15"/>
  <c r="CF81" i="15"/>
  <c r="CF82" i="15"/>
  <c r="CF83" i="15"/>
  <c r="CF84" i="15"/>
  <c r="CF85" i="15"/>
  <c r="CF86" i="15"/>
  <c r="CF87" i="15"/>
  <c r="CF88" i="15"/>
  <c r="CF89" i="15"/>
  <c r="CF90" i="15"/>
  <c r="CF91" i="15"/>
  <c r="CF92" i="15"/>
  <c r="CF93" i="15"/>
  <c r="CF94" i="15"/>
  <c r="CF95" i="15"/>
  <c r="CF96" i="15"/>
  <c r="CF97" i="15"/>
  <c r="CF98" i="15"/>
  <c r="CF99" i="15"/>
  <c r="CF100" i="15"/>
  <c r="CF101" i="15"/>
  <c r="CF102" i="15"/>
  <c r="CF103" i="15"/>
  <c r="CF104" i="15"/>
  <c r="CF105" i="15"/>
  <c r="CF106" i="15"/>
  <c r="CF107" i="15"/>
  <c r="CF108" i="15"/>
  <c r="CF109" i="15"/>
  <c r="CF110" i="15"/>
  <c r="CF111" i="15"/>
  <c r="CF112" i="15"/>
  <c r="CF113" i="15"/>
  <c r="CF114" i="15"/>
  <c r="CF115" i="15"/>
  <c r="CF116" i="15"/>
  <c r="CF117" i="15"/>
  <c r="CF118" i="15"/>
  <c r="CF119" i="15"/>
  <c r="CF120" i="15"/>
  <c r="CF121" i="15"/>
  <c r="CF122" i="15"/>
  <c r="CF123" i="15"/>
  <c r="CF124" i="15"/>
  <c r="CF125" i="15"/>
  <c r="CF126" i="15"/>
  <c r="CF127" i="15"/>
  <c r="CF128" i="15"/>
  <c r="CF129" i="15"/>
  <c r="CF130" i="15"/>
  <c r="CF131" i="15"/>
  <c r="CF132" i="15"/>
  <c r="CF133" i="15"/>
  <c r="CF134" i="15"/>
  <c r="CF135" i="15"/>
  <c r="CF136" i="15"/>
  <c r="CF137" i="15"/>
  <c r="CF138" i="15"/>
  <c r="CF139" i="15"/>
  <c r="CF140" i="15"/>
  <c r="CF141" i="15"/>
  <c r="CF142" i="15"/>
  <c r="CF143" i="15"/>
  <c r="CF144" i="15"/>
  <c r="CF145" i="15"/>
  <c r="CF146" i="15"/>
  <c r="CF147" i="15"/>
  <c r="CF148" i="15"/>
  <c r="CF149" i="15"/>
  <c r="CF150" i="15"/>
  <c r="CF151" i="15"/>
  <c r="CF152" i="15"/>
  <c r="CF153" i="15"/>
  <c r="CF154" i="15"/>
  <c r="CF155" i="15"/>
  <c r="CF156" i="15"/>
  <c r="CF157" i="15"/>
  <c r="CF158" i="15"/>
  <c r="CF159" i="15"/>
  <c r="CF160" i="15"/>
  <c r="CF161" i="15"/>
  <c r="CF162" i="15"/>
  <c r="CF163" i="15"/>
  <c r="CF164" i="15"/>
  <c r="CF165" i="15"/>
  <c r="CF166" i="15"/>
  <c r="CF167" i="15"/>
  <c r="CF168" i="15"/>
  <c r="CF169" i="15"/>
  <c r="CF170" i="15"/>
  <c r="CF171" i="15"/>
  <c r="CF172" i="15"/>
  <c r="CF173" i="15"/>
  <c r="CF174" i="15"/>
  <c r="CF175" i="15"/>
  <c r="CF176" i="15"/>
  <c r="CF177" i="15"/>
  <c r="CF178" i="15"/>
  <c r="CF179" i="15"/>
  <c r="CF180" i="15"/>
  <c r="CF181" i="15"/>
  <c r="CF182" i="15"/>
  <c r="CF183" i="15"/>
  <c r="CF184" i="15"/>
  <c r="CF185" i="15"/>
  <c r="CF186" i="15"/>
  <c r="CF187" i="15"/>
  <c r="CF188" i="15"/>
  <c r="CF189" i="15"/>
  <c r="CF190" i="15"/>
  <c r="CF191" i="15"/>
  <c r="CF192" i="15"/>
  <c r="CF193" i="15"/>
  <c r="CF194" i="15"/>
  <c r="CF195" i="15"/>
  <c r="CF196" i="15"/>
  <c r="CF197" i="15"/>
  <c r="CF198" i="15"/>
  <c r="CF199" i="15"/>
  <c r="CF200" i="15"/>
  <c r="CE4" i="15"/>
  <c r="CE5" i="15"/>
  <c r="CE6" i="15"/>
  <c r="CE7" i="15"/>
  <c r="CE8" i="15"/>
  <c r="CE9" i="15"/>
  <c r="CE10" i="15"/>
  <c r="CE11" i="15"/>
  <c r="CE12" i="15"/>
  <c r="CE13" i="15"/>
  <c r="CE14" i="15"/>
  <c r="CE15" i="15"/>
  <c r="CE16" i="15"/>
  <c r="CE17" i="15"/>
  <c r="CE18" i="15"/>
  <c r="CE19" i="15"/>
  <c r="CE20" i="15"/>
  <c r="CE21" i="15"/>
  <c r="CE22" i="15"/>
  <c r="CE23" i="15"/>
  <c r="CE24" i="15"/>
  <c r="CE25" i="15"/>
  <c r="CE26" i="15"/>
  <c r="CE27" i="15"/>
  <c r="CE28" i="15"/>
  <c r="CE29" i="15"/>
  <c r="CE30" i="15"/>
  <c r="CE31" i="15"/>
  <c r="CE32" i="15"/>
  <c r="CE33" i="15"/>
  <c r="CE34" i="15"/>
  <c r="CE35" i="15"/>
  <c r="CE36" i="15"/>
  <c r="CE37" i="15"/>
  <c r="CE38" i="15"/>
  <c r="CE39" i="15"/>
  <c r="CE40" i="15"/>
  <c r="CE41" i="15"/>
  <c r="CE42" i="15"/>
  <c r="CE43" i="15"/>
  <c r="CE44" i="15"/>
  <c r="CE45" i="15"/>
  <c r="CE46" i="15"/>
  <c r="CE47" i="15"/>
  <c r="CE48" i="15"/>
  <c r="CE49" i="15"/>
  <c r="CE50" i="15"/>
  <c r="CE51" i="15"/>
  <c r="CE52" i="15"/>
  <c r="CE53" i="15"/>
  <c r="CE54" i="15"/>
  <c r="CE55" i="15"/>
  <c r="CE56" i="15"/>
  <c r="CE57" i="15"/>
  <c r="CE58" i="15"/>
  <c r="CE59" i="15"/>
  <c r="CE60" i="15"/>
  <c r="CE61" i="15"/>
  <c r="CE62" i="15"/>
  <c r="CE63" i="15"/>
  <c r="CE64" i="15"/>
  <c r="CE65" i="15"/>
  <c r="CE66" i="15"/>
  <c r="CE67" i="15"/>
  <c r="CE68" i="15"/>
  <c r="CE69" i="15"/>
  <c r="CE70" i="15"/>
  <c r="CE71" i="15"/>
  <c r="CE72" i="15"/>
  <c r="CE73" i="15"/>
  <c r="CE74" i="15"/>
  <c r="CE75" i="15"/>
  <c r="CE76" i="15"/>
  <c r="CE77" i="15"/>
  <c r="CE78" i="15"/>
  <c r="CE79" i="15"/>
  <c r="CE80" i="15"/>
  <c r="CE81" i="15"/>
  <c r="CE82" i="15"/>
  <c r="CE83" i="15"/>
  <c r="CE84" i="15"/>
  <c r="CE85" i="15"/>
  <c r="CE86" i="15"/>
  <c r="CE87" i="15"/>
  <c r="CE88" i="15"/>
  <c r="CE89" i="15"/>
  <c r="CE90" i="15"/>
  <c r="CE91" i="15"/>
  <c r="CE92" i="15"/>
  <c r="CE93" i="15"/>
  <c r="CE94" i="15"/>
  <c r="CE95" i="15"/>
  <c r="CE96" i="15"/>
  <c r="CE97" i="15"/>
  <c r="CE98" i="15"/>
  <c r="CE99" i="15"/>
  <c r="CE100" i="15"/>
  <c r="CE101" i="15"/>
  <c r="CE102" i="15"/>
  <c r="CE103" i="15"/>
  <c r="CE104" i="15"/>
  <c r="CE105" i="15"/>
  <c r="CE106" i="15"/>
  <c r="CE107" i="15"/>
  <c r="CE108" i="15"/>
  <c r="CE109" i="15"/>
  <c r="CE110" i="15"/>
  <c r="CE111" i="15"/>
  <c r="CE112" i="15"/>
  <c r="CE113" i="15"/>
  <c r="CE114" i="15"/>
  <c r="CE115" i="15"/>
  <c r="CE116" i="15"/>
  <c r="CE117" i="15"/>
  <c r="CE118" i="15"/>
  <c r="CE119" i="15"/>
  <c r="CE120" i="15"/>
  <c r="CE121" i="15"/>
  <c r="CE122" i="15"/>
  <c r="CE123" i="15"/>
  <c r="CE124" i="15"/>
  <c r="CE125" i="15"/>
  <c r="CE126" i="15"/>
  <c r="CE127" i="15"/>
  <c r="CE128" i="15"/>
  <c r="CE129" i="15"/>
  <c r="CE130" i="15"/>
  <c r="CE131" i="15"/>
  <c r="CE132" i="15"/>
  <c r="CE133" i="15"/>
  <c r="CE134" i="15"/>
  <c r="CE135" i="15"/>
  <c r="CE136" i="15"/>
  <c r="CE137" i="15"/>
  <c r="CE138" i="15"/>
  <c r="CE139" i="15"/>
  <c r="CE140" i="15"/>
  <c r="CE141" i="15"/>
  <c r="CE142" i="15"/>
  <c r="CE143" i="15"/>
  <c r="CE144" i="15"/>
  <c r="CE145" i="15"/>
  <c r="CE146" i="15"/>
  <c r="CE147" i="15"/>
  <c r="CE148" i="15"/>
  <c r="CE149" i="15"/>
  <c r="CE150" i="15"/>
  <c r="CE151" i="15"/>
  <c r="CE152" i="15"/>
  <c r="CE153" i="15"/>
  <c r="CE154" i="15"/>
  <c r="CE155" i="15"/>
  <c r="CE156" i="15"/>
  <c r="CE157" i="15"/>
  <c r="CE158" i="15"/>
  <c r="CE159" i="15"/>
  <c r="CE160" i="15"/>
  <c r="CE161" i="15"/>
  <c r="CE162" i="15"/>
  <c r="CE163" i="15"/>
  <c r="CE164" i="15"/>
  <c r="CE165" i="15"/>
  <c r="CE166" i="15"/>
  <c r="CE167" i="15"/>
  <c r="CE168" i="15"/>
  <c r="CE169" i="15"/>
  <c r="CE170" i="15"/>
  <c r="CE171" i="15"/>
  <c r="CE172" i="15"/>
  <c r="CE173" i="15"/>
  <c r="CE174" i="15"/>
  <c r="CE175" i="15"/>
  <c r="CE176" i="15"/>
  <c r="CE177" i="15"/>
  <c r="CE178" i="15"/>
  <c r="CE179" i="15"/>
  <c r="CE180" i="15"/>
  <c r="CE181" i="15"/>
  <c r="CE182" i="15"/>
  <c r="CE183" i="15"/>
  <c r="CE184" i="15"/>
  <c r="CE185" i="15"/>
  <c r="CE186" i="15"/>
  <c r="CE187" i="15"/>
  <c r="CE188" i="15"/>
  <c r="CE189" i="15"/>
  <c r="CE190" i="15"/>
  <c r="CE191" i="15"/>
  <c r="CE192" i="15"/>
  <c r="CE193" i="15"/>
  <c r="CE194" i="15"/>
  <c r="CE195" i="15"/>
  <c r="CE196" i="15"/>
  <c r="CE197" i="15"/>
  <c r="CE198" i="15"/>
  <c r="CE199" i="15"/>
  <c r="CE200" i="15"/>
  <c r="CD4" i="15" a="1"/>
  <c r="CD4" i="15" s="1"/>
  <c r="CD5" i="15" a="1"/>
  <c r="CD5" i="15" s="1"/>
  <c r="CD6" i="15" a="1"/>
  <c r="CD6" i="15" s="1"/>
  <c r="CD7" i="15" a="1"/>
  <c r="CD7" i="15" s="1"/>
  <c r="CD8" i="15" a="1"/>
  <c r="CD8" i="15" s="1"/>
  <c r="CD9" i="15" a="1"/>
  <c r="CD9" i="15" s="1"/>
  <c r="CD10" i="15" a="1"/>
  <c r="CD10" i="15" s="1"/>
  <c r="CD11" i="15" a="1"/>
  <c r="CD11" i="15" s="1"/>
  <c r="CD12" i="15" a="1"/>
  <c r="CD12" i="15" s="1"/>
  <c r="CD13" i="15" a="1"/>
  <c r="CD13" i="15" s="1"/>
  <c r="CD14" i="15" a="1"/>
  <c r="CD14" i="15" s="1"/>
  <c r="CD15" i="15" a="1"/>
  <c r="CD15" i="15" s="1"/>
  <c r="CD16" i="15" a="1"/>
  <c r="CD16" i="15" s="1"/>
  <c r="CD17" i="15" a="1"/>
  <c r="CD17" i="15" s="1"/>
  <c r="CD18" i="15" a="1"/>
  <c r="CD18" i="15" s="1"/>
  <c r="CD19" i="15" a="1"/>
  <c r="CD19" i="15" s="1"/>
  <c r="CD20" i="15" a="1"/>
  <c r="CD20" i="15" s="1"/>
  <c r="CD21" i="15" a="1"/>
  <c r="CD21" i="15"/>
  <c r="CD22" i="15" a="1"/>
  <c r="CD22" i="15" s="1"/>
  <c r="CD23" i="15" a="1"/>
  <c r="CD23" i="15" s="1"/>
  <c r="CD24" i="15" a="1"/>
  <c r="CD24" i="15" s="1"/>
  <c r="CD25" i="15" a="1"/>
  <c r="CD25" i="15" s="1"/>
  <c r="CD26" i="15" a="1"/>
  <c r="CD26" i="15" s="1"/>
  <c r="CD27" i="15" a="1"/>
  <c r="CD27" i="15"/>
  <c r="CD28" i="15" a="1"/>
  <c r="CD28" i="15" s="1"/>
  <c r="CD29" i="15" a="1"/>
  <c r="CD29" i="15" s="1"/>
  <c r="CD30" i="15" a="1"/>
  <c r="CD30" i="15" s="1"/>
  <c r="CD31" i="15" a="1"/>
  <c r="CD31" i="15" s="1"/>
  <c r="CD32" i="15" a="1"/>
  <c r="CD32" i="15" s="1"/>
  <c r="CD33" i="15" a="1"/>
  <c r="CD33" i="15" s="1"/>
  <c r="CD34" i="15" a="1"/>
  <c r="CD34" i="15" s="1"/>
  <c r="CD35" i="15" a="1"/>
  <c r="CD35" i="15" s="1"/>
  <c r="CD36" i="15" a="1"/>
  <c r="CD36" i="15" s="1"/>
  <c r="CD37" i="15" a="1"/>
  <c r="CD37" i="15" s="1"/>
  <c r="CD38" i="15" a="1"/>
  <c r="CD38" i="15" s="1"/>
  <c r="CD39" i="15" a="1"/>
  <c r="CD39" i="15" s="1"/>
  <c r="CD40" i="15" a="1"/>
  <c r="CD40" i="15" s="1"/>
  <c r="CD41" i="15" a="1"/>
  <c r="CD41" i="15" s="1"/>
  <c r="CD42" i="15" a="1"/>
  <c r="CD42" i="15" s="1"/>
  <c r="CD43" i="15" a="1"/>
  <c r="CD43" i="15" s="1"/>
  <c r="CD44" i="15" a="1"/>
  <c r="CD44" i="15" s="1"/>
  <c r="CD45" i="15" a="1"/>
  <c r="CD45" i="15" s="1"/>
  <c r="CD46" i="15" a="1"/>
  <c r="CD46" i="15" s="1"/>
  <c r="CD47" i="15" a="1"/>
  <c r="CD47" i="15" s="1"/>
  <c r="CD48" i="15" a="1"/>
  <c r="CD48" i="15" s="1"/>
  <c r="CD49" i="15" a="1"/>
  <c r="CD49" i="15" s="1"/>
  <c r="CD50" i="15" a="1"/>
  <c r="CD50" i="15" s="1"/>
  <c r="CD51" i="15" a="1"/>
  <c r="CD51" i="15"/>
  <c r="CD52" i="15" a="1"/>
  <c r="CD52" i="15" s="1"/>
  <c r="CD53" i="15" a="1"/>
  <c r="CD53" i="15" s="1"/>
  <c r="CD54" i="15" a="1"/>
  <c r="CD54" i="15" s="1"/>
  <c r="CD55" i="15" a="1"/>
  <c r="CD55" i="15" s="1"/>
  <c r="CD56" i="15" a="1"/>
  <c r="CD56" i="15" s="1"/>
  <c r="CD57" i="15" a="1"/>
  <c r="CD57" i="15" s="1"/>
  <c r="CD58" i="15" a="1"/>
  <c r="CD58" i="15" s="1"/>
  <c r="CD59" i="15" a="1"/>
  <c r="CD59" i="15" s="1"/>
  <c r="CD60" i="15" a="1"/>
  <c r="CD60" i="15" s="1"/>
  <c r="CD61" i="15" a="1"/>
  <c r="CD61" i="15" s="1"/>
  <c r="CD62" i="15" a="1"/>
  <c r="CD62" i="15" s="1"/>
  <c r="CD63" i="15" a="1"/>
  <c r="CD63" i="15" s="1"/>
  <c r="CD64" i="15" a="1"/>
  <c r="CD64" i="15" s="1"/>
  <c r="CD65" i="15" a="1"/>
  <c r="CD65" i="15" s="1"/>
  <c r="CD66" i="15" a="1"/>
  <c r="CD66" i="15" s="1"/>
  <c r="CD67" i="15" a="1"/>
  <c r="CD67" i="15" s="1"/>
  <c r="CD68" i="15" a="1"/>
  <c r="CD68" i="15" s="1"/>
  <c r="CD69" i="15" a="1"/>
  <c r="CD69" i="15"/>
  <c r="CD70" i="15" a="1"/>
  <c r="CD70" i="15" s="1"/>
  <c r="CD71" i="15" a="1"/>
  <c r="CD71" i="15" s="1"/>
  <c r="CD72" i="15" a="1"/>
  <c r="CD72" i="15" s="1"/>
  <c r="CD73" i="15" a="1"/>
  <c r="CD73" i="15" s="1"/>
  <c r="CD74" i="15" a="1"/>
  <c r="CD74" i="15" s="1"/>
  <c r="CD75" i="15" a="1"/>
  <c r="CD75" i="15"/>
  <c r="CD76" i="15" a="1"/>
  <c r="CD76" i="15" s="1"/>
  <c r="CD77" i="15" a="1"/>
  <c r="CD77" i="15" s="1"/>
  <c r="CD78" i="15" a="1"/>
  <c r="CD78" i="15" s="1"/>
  <c r="CD79" i="15" a="1"/>
  <c r="CD79" i="15" s="1"/>
  <c r="CD80" i="15" a="1"/>
  <c r="CD80" i="15" s="1"/>
  <c r="CD81" i="15" a="1"/>
  <c r="CD81" i="15" s="1"/>
  <c r="CD82" i="15" a="1"/>
  <c r="CD82" i="15" s="1"/>
  <c r="CD83" i="15" a="1"/>
  <c r="CD83" i="15" s="1"/>
  <c r="CD84" i="15" a="1"/>
  <c r="CD84" i="15" s="1"/>
  <c r="CD85" i="15" a="1"/>
  <c r="CD85" i="15" s="1"/>
  <c r="CD86" i="15" a="1"/>
  <c r="CD86" i="15" s="1"/>
  <c r="CD87" i="15" a="1"/>
  <c r="CD87" i="15" s="1"/>
  <c r="CD88" i="15" a="1"/>
  <c r="CD88" i="15" s="1"/>
  <c r="CD89" i="15" a="1"/>
  <c r="CD89" i="15" s="1"/>
  <c r="CD90" i="15" a="1"/>
  <c r="CD90" i="15" s="1"/>
  <c r="CD91" i="15" a="1"/>
  <c r="CD91" i="15" s="1"/>
  <c r="CD92" i="15" a="1"/>
  <c r="CD92" i="15" s="1"/>
  <c r="CD93" i="15" a="1"/>
  <c r="CD93" i="15"/>
  <c r="CD94" i="15" a="1"/>
  <c r="CD94" i="15" s="1"/>
  <c r="CD95" i="15" a="1"/>
  <c r="CD95" i="15" s="1"/>
  <c r="CD96" i="15" a="1"/>
  <c r="CD96" i="15" s="1"/>
  <c r="CD97" i="15" a="1"/>
  <c r="CD97" i="15" s="1"/>
  <c r="CD98" i="15" a="1"/>
  <c r="CD98" i="15" s="1"/>
  <c r="CD99" i="15" a="1"/>
  <c r="CD99" i="15"/>
  <c r="CD100" i="15" a="1"/>
  <c r="CD100" i="15" s="1"/>
  <c r="CD101" i="15" a="1"/>
  <c r="CD101" i="15" s="1"/>
  <c r="CD102" i="15" a="1"/>
  <c r="CD102" i="15" s="1"/>
  <c r="CD103" i="15" a="1"/>
  <c r="CD103" i="15" s="1"/>
  <c r="CD104" i="15" a="1"/>
  <c r="CD104" i="15" s="1"/>
  <c r="CD105" i="15" a="1"/>
  <c r="CD105" i="15" s="1"/>
  <c r="CD106" i="15" a="1"/>
  <c r="CD106" i="15" s="1"/>
  <c r="CD107" i="15" a="1"/>
  <c r="CD107" i="15" s="1"/>
  <c r="CD108" i="15" a="1"/>
  <c r="CD108" i="15" s="1"/>
  <c r="CD109" i="15" a="1"/>
  <c r="CD109" i="15" s="1"/>
  <c r="CD110" i="15" a="1"/>
  <c r="CD110" i="15" s="1"/>
  <c r="CD111" i="15" a="1"/>
  <c r="CD111" i="15" s="1"/>
  <c r="CD112" i="15" a="1"/>
  <c r="CD112" i="15" s="1"/>
  <c r="CD113" i="15" a="1"/>
  <c r="CD113" i="15" s="1"/>
  <c r="CD114" i="15" a="1"/>
  <c r="CD114" i="15" s="1"/>
  <c r="CD115" i="15" a="1"/>
  <c r="CD115" i="15" s="1"/>
  <c r="CD116" i="15" a="1"/>
  <c r="CD116" i="15" s="1"/>
  <c r="CD117" i="15" a="1"/>
  <c r="CD117" i="15" s="1"/>
  <c r="CD118" i="15" a="1"/>
  <c r="CD118" i="15" s="1"/>
  <c r="CD119" i="15" a="1"/>
  <c r="CD119" i="15" s="1"/>
  <c r="CD120" i="15" a="1"/>
  <c r="CD120" i="15" s="1"/>
  <c r="CD121" i="15" a="1"/>
  <c r="CD121" i="15" s="1"/>
  <c r="CD122" i="15" a="1"/>
  <c r="CD122" i="15" s="1"/>
  <c r="CD123" i="15" a="1"/>
  <c r="CD123" i="15"/>
  <c r="CD124" i="15" a="1"/>
  <c r="CD124" i="15" s="1"/>
  <c r="CD125" i="15" a="1"/>
  <c r="CD125" i="15" s="1"/>
  <c r="CD126" i="15" a="1"/>
  <c r="CD126" i="15" s="1"/>
  <c r="CD127" i="15" a="1"/>
  <c r="CD127" i="15" s="1"/>
  <c r="CD128" i="15" a="1"/>
  <c r="CD128" i="15" s="1"/>
  <c r="CD129" i="15" a="1"/>
  <c r="CD129" i="15" s="1"/>
  <c r="CD130" i="15" a="1"/>
  <c r="CD130" i="15" s="1"/>
  <c r="CD131" i="15" a="1"/>
  <c r="CD131" i="15" s="1"/>
  <c r="CD132" i="15" a="1"/>
  <c r="CD132" i="15" s="1"/>
  <c r="CD133" i="15" a="1"/>
  <c r="CD133" i="15" s="1"/>
  <c r="CD134" i="15" a="1"/>
  <c r="CD134" i="15" s="1"/>
  <c r="CD135" i="15" a="1"/>
  <c r="CD135" i="15" s="1"/>
  <c r="CD136" i="15" a="1"/>
  <c r="CD136" i="15" s="1"/>
  <c r="CD137" i="15" a="1"/>
  <c r="CD137" i="15" s="1"/>
  <c r="CD138" i="15" a="1"/>
  <c r="CD138" i="15" s="1"/>
  <c r="CD139" i="15" a="1"/>
  <c r="CD139" i="15" s="1"/>
  <c r="CD140" i="15" a="1"/>
  <c r="CD140" i="15" s="1"/>
  <c r="CD141" i="15" a="1"/>
  <c r="CD141" i="15" s="1"/>
  <c r="CD142" i="15" a="1"/>
  <c r="CD142" i="15" s="1"/>
  <c r="CD143" i="15" a="1"/>
  <c r="CD143" i="15" s="1"/>
  <c r="CD144" i="15" a="1"/>
  <c r="CD144" i="15" s="1"/>
  <c r="CD145" i="15" a="1"/>
  <c r="CD145" i="15" s="1"/>
  <c r="CD146" i="15" a="1"/>
  <c r="CD146" i="15" s="1"/>
  <c r="CD147" i="15" a="1"/>
  <c r="CD147" i="15"/>
  <c r="CD148" i="15" a="1"/>
  <c r="CD148" i="15" s="1"/>
  <c r="CD149" i="15" a="1"/>
  <c r="CD149" i="15" s="1"/>
  <c r="CD150" i="15" a="1"/>
  <c r="CD150" i="15" s="1"/>
  <c r="CD151" i="15" a="1"/>
  <c r="CD151" i="15" s="1"/>
  <c r="CD152" i="15" a="1"/>
  <c r="CD152" i="15" s="1"/>
  <c r="CD153" i="15" a="1"/>
  <c r="CD153" i="15" s="1"/>
  <c r="CD154" i="15" a="1"/>
  <c r="CD154" i="15" s="1"/>
  <c r="CD155" i="15" a="1"/>
  <c r="CD155" i="15" s="1"/>
  <c r="CD156" i="15" a="1"/>
  <c r="CD156" i="15" s="1"/>
  <c r="CD157" i="15" a="1"/>
  <c r="CD157" i="15" s="1"/>
  <c r="CD158" i="15" a="1"/>
  <c r="CD158" i="15" s="1"/>
  <c r="CD159" i="15" a="1"/>
  <c r="CD159" i="15" s="1"/>
  <c r="CD160" i="15" a="1"/>
  <c r="CD160" i="15" s="1"/>
  <c r="CD161" i="15" a="1"/>
  <c r="CD161" i="15" s="1"/>
  <c r="CD162" i="15" a="1"/>
  <c r="CD162" i="15" s="1"/>
  <c r="CD163" i="15" a="1"/>
  <c r="CD163" i="15" s="1"/>
  <c r="CD164" i="15" a="1"/>
  <c r="CD164" i="15" s="1"/>
  <c r="CD165" i="15" a="1"/>
  <c r="CD165" i="15"/>
  <c r="CD166" i="15" a="1"/>
  <c r="CD166" i="15" s="1"/>
  <c r="CD167" i="15" a="1"/>
  <c r="CD167" i="15" s="1"/>
  <c r="CD168" i="15" a="1"/>
  <c r="CD168" i="15" s="1"/>
  <c r="CD169" i="15" a="1"/>
  <c r="CD169" i="15" s="1"/>
  <c r="CD170" i="15" a="1"/>
  <c r="CD170" i="15" s="1"/>
  <c r="CD171" i="15" a="1"/>
  <c r="CD171" i="15" s="1"/>
  <c r="CD172" i="15" a="1"/>
  <c r="CD172" i="15" s="1"/>
  <c r="CD173" i="15" a="1"/>
  <c r="CD173" i="15" s="1"/>
  <c r="CD174" i="15" a="1"/>
  <c r="CD174" i="15" s="1"/>
  <c r="CD175" i="15" a="1"/>
  <c r="CD175" i="15" s="1"/>
  <c r="CD176" i="15" a="1"/>
  <c r="CD176" i="15" s="1"/>
  <c r="CD177" i="15" a="1"/>
  <c r="CD177" i="15" s="1"/>
  <c r="CD178" i="15" a="1"/>
  <c r="CD178" i="15" s="1"/>
  <c r="CD179" i="15" a="1"/>
  <c r="CD179" i="15" s="1"/>
  <c r="CD180" i="15" a="1"/>
  <c r="CD180" i="15" s="1"/>
  <c r="CD181" i="15" a="1"/>
  <c r="CD181" i="15" s="1"/>
  <c r="CD182" i="15" a="1"/>
  <c r="CD182" i="15" s="1"/>
  <c r="CD183" i="15" a="1"/>
  <c r="CD183" i="15"/>
  <c r="CD184" i="15" a="1"/>
  <c r="CD184" i="15" s="1"/>
  <c r="CD185" i="15" a="1"/>
  <c r="CD185" i="15" s="1"/>
  <c r="CD186" i="15" a="1"/>
  <c r="CD186" i="15" s="1"/>
  <c r="CD187" i="15" a="1"/>
  <c r="CD187" i="15" s="1"/>
  <c r="CD188" i="15" a="1"/>
  <c r="CD188" i="15" s="1"/>
  <c r="CD189" i="15" a="1"/>
  <c r="CD189" i="15" s="1"/>
  <c r="CD190" i="15" a="1"/>
  <c r="CD190" i="15" s="1"/>
  <c r="CD191" i="15" a="1"/>
  <c r="CD191" i="15" s="1"/>
  <c r="CD192" i="15" a="1"/>
  <c r="CD192" i="15" s="1"/>
  <c r="CD193" i="15" a="1"/>
  <c r="CD193" i="15" s="1"/>
  <c r="CD194" i="15" a="1"/>
  <c r="CD194" i="15" s="1"/>
  <c r="CD195" i="15" a="1"/>
  <c r="CD195" i="15" s="1"/>
  <c r="CD196" i="15" a="1"/>
  <c r="CD196" i="15" s="1"/>
  <c r="CD197" i="15" a="1"/>
  <c r="CD197" i="15" s="1"/>
  <c r="CD198" i="15" a="1"/>
  <c r="CD198" i="15" s="1"/>
  <c r="CD199" i="15" a="1"/>
  <c r="CD199" i="15" s="1"/>
  <c r="CD200" i="15" a="1"/>
  <c r="CD200" i="15" s="1"/>
  <c r="CC4" i="15" a="1"/>
  <c r="CC4" i="15" s="1"/>
  <c r="CC5" i="15" a="1"/>
  <c r="CC5" i="15" s="1"/>
  <c r="CC6" i="15" a="1"/>
  <c r="CC6" i="15" s="1"/>
  <c r="CC7" i="15" a="1"/>
  <c r="CC7" i="15"/>
  <c r="CC8" i="15" a="1"/>
  <c r="CC8" i="15" s="1"/>
  <c r="CC9" i="15" a="1"/>
  <c r="CC9" i="15" s="1"/>
  <c r="CC10" i="15" a="1"/>
  <c r="CC10" i="15" s="1"/>
  <c r="CC11" i="15" a="1"/>
  <c r="CC11" i="15" s="1"/>
  <c r="CC12" i="15" a="1"/>
  <c r="CC12" i="15" s="1"/>
  <c r="CC13" i="15" a="1"/>
  <c r="CC13" i="15"/>
  <c r="CC14" i="15" a="1"/>
  <c r="CC14" i="15" s="1"/>
  <c r="CC15" i="15" a="1"/>
  <c r="CC15" i="15" s="1"/>
  <c r="CC16" i="15" a="1"/>
  <c r="CC16" i="15" s="1"/>
  <c r="CC17" i="15" a="1"/>
  <c r="CC17" i="15" s="1"/>
  <c r="CC18" i="15" a="1"/>
  <c r="CC18" i="15" s="1"/>
  <c r="CC19" i="15" a="1"/>
  <c r="CC19" i="15" s="1"/>
  <c r="CC20" i="15" a="1"/>
  <c r="CC20" i="15" s="1"/>
  <c r="CC21" i="15" a="1"/>
  <c r="CC21" i="15" s="1"/>
  <c r="CC22" i="15" a="1"/>
  <c r="CC22" i="15" s="1"/>
  <c r="CC23" i="15" a="1"/>
  <c r="CC23" i="15" s="1"/>
  <c r="CC24" i="15" a="1"/>
  <c r="CC24" i="15"/>
  <c r="CC25" i="15" a="1"/>
  <c r="CC25" i="15"/>
  <c r="CC26" i="15" a="1"/>
  <c r="CC26" i="15" s="1"/>
  <c r="CC27" i="15" a="1"/>
  <c r="CC27" i="15" s="1"/>
  <c r="CC28" i="15" a="1"/>
  <c r="CC28" i="15" s="1"/>
  <c r="CC29" i="15" a="1"/>
  <c r="CC29" i="15" s="1"/>
  <c r="CC30" i="15" a="1"/>
  <c r="CC30" i="15" s="1"/>
  <c r="CC31" i="15" a="1"/>
  <c r="CC31" i="15" s="1"/>
  <c r="CC32" i="15" a="1"/>
  <c r="CC32" i="15" s="1"/>
  <c r="CC33" i="15" a="1"/>
  <c r="CC33" i="15" s="1"/>
  <c r="CC34" i="15" a="1"/>
  <c r="CC34" i="15" s="1"/>
  <c r="CC35" i="15" a="1"/>
  <c r="CC35" i="15" s="1"/>
  <c r="CC36" i="15" a="1"/>
  <c r="CC36" i="15" s="1"/>
  <c r="CC37" i="15" a="1"/>
  <c r="CC37" i="15"/>
  <c r="CC38" i="15" a="1"/>
  <c r="CC38" i="15" s="1"/>
  <c r="CC39" i="15" a="1"/>
  <c r="CC39" i="15"/>
  <c r="CC40" i="15" a="1"/>
  <c r="CC40" i="15" s="1"/>
  <c r="CC41" i="15" a="1"/>
  <c r="CC41" i="15" s="1"/>
  <c r="CC42" i="15" a="1"/>
  <c r="CC42" i="15" s="1"/>
  <c r="CC43" i="15" a="1"/>
  <c r="CC43" i="15" s="1"/>
  <c r="CC44" i="15" a="1"/>
  <c r="CC44" i="15" s="1"/>
  <c r="CC45" i="15" a="1"/>
  <c r="CC45" i="15" s="1"/>
  <c r="CC46" i="15" a="1"/>
  <c r="CC46" i="15" s="1"/>
  <c r="CC47" i="15" a="1"/>
  <c r="CC47" i="15" s="1"/>
  <c r="CC48" i="15" a="1"/>
  <c r="CC48" i="15"/>
  <c r="CC49" i="15" a="1"/>
  <c r="CC49" i="15"/>
  <c r="CC50" i="15" a="1"/>
  <c r="CC50" i="15" s="1"/>
  <c r="CC51" i="15" a="1"/>
  <c r="CC51" i="15" s="1"/>
  <c r="CC52" i="15" a="1"/>
  <c r="CC52" i="15" s="1"/>
  <c r="CC53" i="15" a="1"/>
  <c r="CC53" i="15" s="1"/>
  <c r="CC54" i="15" a="1"/>
  <c r="CC54" i="15" s="1"/>
  <c r="CC55" i="15" a="1"/>
  <c r="CC55" i="15" s="1"/>
  <c r="CC56" i="15" a="1"/>
  <c r="CC56" i="15" s="1"/>
  <c r="CC57" i="15" a="1"/>
  <c r="CC57" i="15" s="1"/>
  <c r="CC58" i="15" a="1"/>
  <c r="CC58" i="15" s="1"/>
  <c r="CC59" i="15" a="1"/>
  <c r="CC59" i="15" s="1"/>
  <c r="CC60" i="15" a="1"/>
  <c r="CC60" i="15" s="1"/>
  <c r="CC61" i="15" a="1"/>
  <c r="CC61" i="15"/>
  <c r="CC62" i="15" a="1"/>
  <c r="CC62" i="15" s="1"/>
  <c r="CC63" i="15" a="1"/>
  <c r="CC63" i="15" s="1"/>
  <c r="CC64" i="15" a="1"/>
  <c r="CC64" i="15" s="1"/>
  <c r="CC65" i="15" a="1"/>
  <c r="CC65" i="15" s="1"/>
  <c r="CC66" i="15" a="1"/>
  <c r="CC66" i="15"/>
  <c r="CC67" i="15" a="1"/>
  <c r="CC67" i="15"/>
  <c r="CC68" i="15" a="1"/>
  <c r="CC68" i="15" s="1"/>
  <c r="CC69" i="15" a="1"/>
  <c r="CC69" i="15" s="1"/>
  <c r="CC70" i="15" a="1"/>
  <c r="CC70" i="15" s="1"/>
  <c r="CC71" i="15" a="1"/>
  <c r="CC71" i="15" s="1"/>
  <c r="CC72" i="15" a="1"/>
  <c r="CC72" i="15" s="1"/>
  <c r="CC73" i="15" a="1"/>
  <c r="CC73" i="15"/>
  <c r="CC74" i="15" a="1"/>
  <c r="CC74" i="15" s="1"/>
  <c r="CC75" i="15" a="1"/>
  <c r="CC75" i="15" s="1"/>
  <c r="CC76" i="15" a="1"/>
  <c r="CC76" i="15" s="1"/>
  <c r="CC77" i="15" a="1"/>
  <c r="CC77" i="15" s="1"/>
  <c r="CC78" i="15" a="1"/>
  <c r="CC78" i="15"/>
  <c r="CC79" i="15" a="1"/>
  <c r="CC79" i="15" s="1"/>
  <c r="CC80" i="15" a="1"/>
  <c r="CC80" i="15" s="1"/>
  <c r="CC81" i="15" a="1"/>
  <c r="CC81" i="15" s="1"/>
  <c r="CC82" i="15" a="1"/>
  <c r="CC82" i="15" s="1"/>
  <c r="CC83" i="15" a="1"/>
  <c r="CC83" i="15" s="1"/>
  <c r="CC84" i="15" a="1"/>
  <c r="CC84" i="15" s="1"/>
  <c r="CC85" i="15" a="1"/>
  <c r="CC85" i="15"/>
  <c r="CC86" i="15" a="1"/>
  <c r="CC86" i="15" s="1"/>
  <c r="CC87" i="15" a="1"/>
  <c r="CC87" i="15" s="1"/>
  <c r="CC88" i="15" a="1"/>
  <c r="CC88" i="15" s="1"/>
  <c r="CC89" i="15" a="1"/>
  <c r="CC89" i="15" s="1"/>
  <c r="CC90" i="15" a="1"/>
  <c r="CC90" i="15" s="1"/>
  <c r="CC91" i="15" a="1"/>
  <c r="CC91" i="15"/>
  <c r="CC92" i="15" a="1"/>
  <c r="CC92" i="15" s="1"/>
  <c r="CC93" i="15" a="1"/>
  <c r="CC93" i="15" s="1"/>
  <c r="CC94" i="15" a="1"/>
  <c r="CC94" i="15" s="1"/>
  <c r="CC95" i="15" a="1"/>
  <c r="CC95" i="15" s="1"/>
  <c r="CC96" i="15" a="1"/>
  <c r="CC96" i="15"/>
  <c r="CC97" i="15" a="1"/>
  <c r="CC97" i="15" s="1"/>
  <c r="CC98" i="15" a="1"/>
  <c r="CC98" i="15" s="1"/>
  <c r="CC99" i="15" a="1"/>
  <c r="CC99" i="15" s="1"/>
  <c r="CC100" i="15" a="1"/>
  <c r="CC100" i="15" s="1"/>
  <c r="CC101" i="15" a="1"/>
  <c r="CC101" i="15" s="1"/>
  <c r="CC102" i="15" a="1"/>
  <c r="CC102" i="15"/>
  <c r="CC103" i="15" a="1"/>
  <c r="CC103" i="15" s="1"/>
  <c r="CC104" i="15" a="1"/>
  <c r="CC104" i="15" s="1"/>
  <c r="CC105" i="15" a="1"/>
  <c r="CC105" i="15" s="1"/>
  <c r="CC106" i="15" a="1"/>
  <c r="CC106" i="15" s="1"/>
  <c r="CC107" i="15" a="1"/>
  <c r="CC107" i="15" s="1"/>
  <c r="CC108" i="15" a="1"/>
  <c r="CC108" i="15" s="1"/>
  <c r="CC109" i="15" a="1"/>
  <c r="CC109" i="15" s="1"/>
  <c r="CC110" i="15" a="1"/>
  <c r="CC110" i="15" s="1"/>
  <c r="CC111" i="15" a="1"/>
  <c r="CC111" i="15" s="1"/>
  <c r="CC112" i="15" a="1"/>
  <c r="CC112" i="15" s="1"/>
  <c r="CC113" i="15" a="1"/>
  <c r="CC113" i="15" s="1"/>
  <c r="CC114" i="15" a="1"/>
  <c r="CC114" i="15" s="1"/>
  <c r="CC115" i="15" a="1"/>
  <c r="CC115" i="15" s="1"/>
  <c r="CC116" i="15" a="1"/>
  <c r="CC116" i="15" s="1"/>
  <c r="CC117" i="15" a="1"/>
  <c r="CC117" i="15" s="1"/>
  <c r="CC118" i="15" a="1"/>
  <c r="CC118" i="15" s="1"/>
  <c r="CC119" i="15" a="1"/>
  <c r="CC119" i="15" s="1"/>
  <c r="CC120" i="15" a="1"/>
  <c r="CC120" i="15" s="1"/>
  <c r="CC121" i="15" a="1"/>
  <c r="CC121" i="15" s="1"/>
  <c r="CC122" i="15" a="1"/>
  <c r="CC122" i="15" s="1"/>
  <c r="CC123" i="15" a="1"/>
  <c r="CC123" i="15" s="1"/>
  <c r="CC124" i="15" a="1"/>
  <c r="CC124" i="15" s="1"/>
  <c r="CC125" i="15" a="1"/>
  <c r="CC125" i="15" s="1"/>
  <c r="CC126" i="15" a="1"/>
  <c r="CC126" i="15"/>
  <c r="CC127" i="15" a="1"/>
  <c r="CC127" i="15"/>
  <c r="CC128" i="15" a="1"/>
  <c r="CC128" i="15" s="1"/>
  <c r="CC129" i="15" a="1"/>
  <c r="CC129" i="15" s="1"/>
  <c r="CC130" i="15" a="1"/>
  <c r="CC130" i="15" s="1"/>
  <c r="CC131" i="15" a="1"/>
  <c r="CC131" i="15" s="1"/>
  <c r="CC132" i="15" a="1"/>
  <c r="CC132" i="15"/>
  <c r="CC133" i="15" a="1"/>
  <c r="CC133" i="15" s="1"/>
  <c r="CC134" i="15" a="1"/>
  <c r="CC134" i="15" s="1"/>
  <c r="CC135" i="15" a="1"/>
  <c r="CC135" i="15" s="1"/>
  <c r="CC136" i="15" a="1"/>
  <c r="CC136" i="15" s="1"/>
  <c r="CC137" i="15" a="1"/>
  <c r="CC137" i="15" s="1"/>
  <c r="CC138" i="15" a="1"/>
  <c r="CC138" i="15" s="1"/>
  <c r="CC139" i="15" a="1"/>
  <c r="CC139" i="15" s="1"/>
  <c r="CC140" i="15" a="1"/>
  <c r="CC140" i="15" s="1"/>
  <c r="CC141" i="15" a="1"/>
  <c r="CC141" i="15" s="1"/>
  <c r="CC142" i="15" a="1"/>
  <c r="CC142" i="15" s="1"/>
  <c r="CC143" i="15" a="1"/>
  <c r="CC143" i="15" s="1"/>
  <c r="CC144" i="15" a="1"/>
  <c r="CC144" i="15" s="1"/>
  <c r="CC145" i="15" a="1"/>
  <c r="CC145" i="15" s="1"/>
  <c r="CC146" i="15" a="1"/>
  <c r="CC146" i="15" s="1"/>
  <c r="CC147" i="15" a="1"/>
  <c r="CC147" i="15" s="1"/>
  <c r="CC148" i="15" a="1"/>
  <c r="CC148" i="15" s="1"/>
  <c r="CC149" i="15" a="1"/>
  <c r="CC149" i="15" s="1"/>
  <c r="CC150" i="15" a="1"/>
  <c r="CC150" i="15" s="1"/>
  <c r="CC151" i="15" a="1"/>
  <c r="CC151" i="15" s="1"/>
  <c r="CC152" i="15" a="1"/>
  <c r="CC152" i="15" s="1"/>
  <c r="CC153" i="15" a="1"/>
  <c r="CC153" i="15" s="1"/>
  <c r="CC154" i="15" a="1"/>
  <c r="CC154" i="15" s="1"/>
  <c r="CC155" i="15" a="1"/>
  <c r="CC155" i="15" s="1"/>
  <c r="CC156" i="15" a="1"/>
  <c r="CC156" i="15"/>
  <c r="CC157" i="15" a="1"/>
  <c r="CC157" i="15"/>
  <c r="CC158" i="15" a="1"/>
  <c r="CC158" i="15" s="1"/>
  <c r="CC159" i="15" a="1"/>
  <c r="CC159" i="15" s="1"/>
  <c r="CC160" i="15" a="1"/>
  <c r="CC160" i="15" s="1"/>
  <c r="CC161" i="15" a="1"/>
  <c r="CC161" i="15" s="1"/>
  <c r="CC162" i="15" a="1"/>
  <c r="CC162" i="15"/>
  <c r="CC163" i="15" a="1"/>
  <c r="CC163" i="15"/>
  <c r="CC164" i="15" a="1"/>
  <c r="CC164" i="15" s="1"/>
  <c r="CC165" i="15" a="1"/>
  <c r="CC165" i="15" s="1"/>
  <c r="CC166" i="15" a="1"/>
  <c r="CC166" i="15" s="1"/>
  <c r="CC167" i="15" a="1"/>
  <c r="CC167" i="15" s="1"/>
  <c r="CC168" i="15" a="1"/>
  <c r="CC168" i="15"/>
  <c r="CC169" i="15" a="1"/>
  <c r="CC169" i="15" s="1"/>
  <c r="CC170" i="15" a="1"/>
  <c r="CC170" i="15" s="1"/>
  <c r="CC171" i="15" a="1"/>
  <c r="CC171" i="15" s="1"/>
  <c r="CC172" i="15" a="1"/>
  <c r="CC172" i="15" s="1"/>
  <c r="CC173" i="15" a="1"/>
  <c r="CC173" i="15" s="1"/>
  <c r="CC174" i="15" a="1"/>
  <c r="CC174" i="15" s="1"/>
  <c r="CC175" i="15" a="1"/>
  <c r="CC175" i="15" s="1"/>
  <c r="CC176" i="15" a="1"/>
  <c r="CC176" i="15" s="1"/>
  <c r="CC177" i="15" a="1"/>
  <c r="CC177" i="15" s="1"/>
  <c r="CC178" i="15" a="1"/>
  <c r="CC178" i="15" s="1"/>
  <c r="CC179" i="15" a="1"/>
  <c r="CC179" i="15" s="1"/>
  <c r="CC180" i="15" a="1"/>
  <c r="CC180" i="15" s="1"/>
  <c r="CC181" i="15" a="1"/>
  <c r="CC181" i="15"/>
  <c r="CC182" i="15" a="1"/>
  <c r="CC182" i="15" s="1"/>
  <c r="CC183" i="15" a="1"/>
  <c r="CC183" i="15" s="1"/>
  <c r="CC184" i="15" a="1"/>
  <c r="CC184" i="15" s="1"/>
  <c r="CC185" i="15" a="1"/>
  <c r="CC185" i="15" s="1"/>
  <c r="CC186" i="15" a="1"/>
  <c r="CC186" i="15"/>
  <c r="CC187" i="15" a="1"/>
  <c r="CC187" i="15" s="1"/>
  <c r="CC188" i="15" a="1"/>
  <c r="CC188" i="15" s="1"/>
  <c r="CC189" i="15" a="1"/>
  <c r="CC189" i="15" s="1"/>
  <c r="CC190" i="15" a="1"/>
  <c r="CC190" i="15" s="1"/>
  <c r="CC191" i="15" a="1"/>
  <c r="CC191" i="15" s="1"/>
  <c r="CC192" i="15" a="1"/>
  <c r="CC192" i="15"/>
  <c r="CC193" i="15" a="1"/>
  <c r="CC193" i="15"/>
  <c r="CC194" i="15" a="1"/>
  <c r="CC194" i="15" s="1"/>
  <c r="CC195" i="15" a="1"/>
  <c r="CC195" i="15" s="1"/>
  <c r="CC196" i="15" a="1"/>
  <c r="CC196" i="15" s="1"/>
  <c r="CC197" i="15" a="1"/>
  <c r="CC197" i="15" s="1"/>
  <c r="CC198" i="15" a="1"/>
  <c r="CC198" i="15"/>
  <c r="CC199" i="15" a="1"/>
  <c r="CC199" i="15" s="1"/>
  <c r="CC200" i="15" a="1"/>
  <c r="CC200" i="15" s="1"/>
  <c r="CF3" i="15"/>
  <c r="BZ3" i="15"/>
  <c r="CE3" i="15"/>
  <c r="BY3" i="15"/>
  <c r="CD3" i="15" a="1"/>
  <c r="CD3" i="15" s="1"/>
  <c r="CC3" i="15" a="1"/>
  <c r="CC3" i="15" s="1"/>
  <c r="CB4" i="15" a="1"/>
  <c r="CB4" i="15" s="1"/>
  <c r="CB5" i="15" a="1"/>
  <c r="CB5" i="15" s="1"/>
  <c r="CB6" i="15" a="1"/>
  <c r="CB6" i="15" s="1"/>
  <c r="CB7" i="15" a="1"/>
  <c r="CB7" i="15" s="1"/>
  <c r="CB8" i="15" a="1"/>
  <c r="CB8" i="15"/>
  <c r="CB9" i="15" a="1"/>
  <c r="CB9" i="15"/>
  <c r="CB10" i="15" a="1"/>
  <c r="CB10" i="15" s="1"/>
  <c r="CB11" i="15" a="1"/>
  <c r="CB11" i="15" s="1"/>
  <c r="CB12" i="15" a="1"/>
  <c r="CB12" i="15" s="1"/>
  <c r="CB13" i="15" a="1"/>
  <c r="CB13" i="15"/>
  <c r="CB14" i="15" a="1"/>
  <c r="CB14" i="15" s="1"/>
  <c r="CB15" i="15" a="1"/>
  <c r="CB15" i="15"/>
  <c r="CB16" i="15" a="1"/>
  <c r="CB16" i="15" s="1"/>
  <c r="CB17" i="15" a="1"/>
  <c r="CB17" i="15" s="1"/>
  <c r="CB18" i="15" a="1"/>
  <c r="CB18" i="15" s="1"/>
  <c r="CB19" i="15" a="1"/>
  <c r="CB19" i="15"/>
  <c r="CB20" i="15" a="1"/>
  <c r="CB20" i="15" s="1"/>
  <c r="CB21" i="15" a="1"/>
  <c r="CB21" i="15"/>
  <c r="CB22" i="15" a="1"/>
  <c r="CB22" i="15" s="1"/>
  <c r="CB23" i="15" a="1"/>
  <c r="CB23" i="15" s="1"/>
  <c r="CB24" i="15" a="1"/>
  <c r="CB24" i="15" s="1"/>
  <c r="CB25" i="15" a="1"/>
  <c r="CB25" i="15" s="1"/>
  <c r="CB26" i="15" a="1"/>
  <c r="CB26" i="15" s="1"/>
  <c r="CB27" i="15" a="1"/>
  <c r="CB27" i="15"/>
  <c r="CB28" i="15" a="1"/>
  <c r="CB28" i="15" s="1"/>
  <c r="CB29" i="15" a="1"/>
  <c r="CB29" i="15" s="1"/>
  <c r="CB30" i="15" a="1"/>
  <c r="CB30" i="15" s="1"/>
  <c r="CB31" i="15" a="1"/>
  <c r="CB31" i="15"/>
  <c r="CB32" i="15" a="1"/>
  <c r="CB32" i="15" s="1"/>
  <c r="CB33" i="15" a="1"/>
  <c r="CB33" i="15" s="1"/>
  <c r="CB34" i="15" a="1"/>
  <c r="CB34" i="15" s="1"/>
  <c r="CB35" i="15" a="1"/>
  <c r="CB35" i="15" s="1"/>
  <c r="CB36" i="15" a="1"/>
  <c r="CB36" i="15" s="1"/>
  <c r="CB37" i="15" a="1"/>
  <c r="CB37" i="15" s="1"/>
  <c r="CB38" i="15" a="1"/>
  <c r="CB38" i="15"/>
  <c r="CB39" i="15" a="1"/>
  <c r="CB39" i="15"/>
  <c r="CB40" i="15" a="1"/>
  <c r="CB40" i="15" s="1"/>
  <c r="CB41" i="15" a="1"/>
  <c r="CB41" i="15" s="1"/>
  <c r="CB42" i="15" a="1"/>
  <c r="CB42" i="15" s="1"/>
  <c r="CB43" i="15" a="1"/>
  <c r="CB43" i="15"/>
  <c r="CB44" i="15" a="1"/>
  <c r="CB44" i="15"/>
  <c r="CB45" i="15" a="1"/>
  <c r="CB45" i="15" s="1"/>
  <c r="CB46" i="15" a="1"/>
  <c r="CB46" i="15" s="1"/>
  <c r="CB47" i="15" a="1"/>
  <c r="CB47" i="15" s="1"/>
  <c r="CB48" i="15" a="1"/>
  <c r="CB48" i="15" s="1"/>
  <c r="CB49" i="15" a="1"/>
  <c r="CB49" i="15"/>
  <c r="CB50" i="15" a="1"/>
  <c r="CB50" i="15" s="1"/>
  <c r="CB51" i="15" a="1"/>
  <c r="CB51" i="15" s="1"/>
  <c r="CB52" i="15" a="1"/>
  <c r="CB52" i="15" s="1"/>
  <c r="CB53" i="15" a="1"/>
  <c r="CB53" i="15" s="1"/>
  <c r="CB54" i="15" a="1"/>
  <c r="CB54" i="15" s="1"/>
  <c r="CB55" i="15" a="1"/>
  <c r="CB55" i="15" s="1"/>
  <c r="CB56" i="15" a="1"/>
  <c r="CB56" i="15"/>
  <c r="CB57" i="15" a="1"/>
  <c r="CB57" i="15"/>
  <c r="CB58" i="15" a="1"/>
  <c r="CB58" i="15" s="1"/>
  <c r="CB59" i="15" a="1"/>
  <c r="CB59" i="15" s="1"/>
  <c r="CB60" i="15" a="1"/>
  <c r="CB60" i="15" s="1"/>
  <c r="CB61" i="15" a="1"/>
  <c r="CB61" i="15"/>
  <c r="CB62" i="15" a="1"/>
  <c r="CB62" i="15"/>
  <c r="CB63" i="15" a="1"/>
  <c r="CB63" i="15"/>
  <c r="CB64" i="15" a="1"/>
  <c r="CB64" i="15" s="1"/>
  <c r="CB65" i="15" a="1"/>
  <c r="CB65" i="15" s="1"/>
  <c r="CB66" i="15" a="1"/>
  <c r="CB66" i="15" s="1"/>
  <c r="CB67" i="15" a="1"/>
  <c r="CB67" i="15" s="1"/>
  <c r="CB68" i="15" a="1"/>
  <c r="CB68" i="15"/>
  <c r="CB69" i="15" a="1"/>
  <c r="CB69" i="15" s="1"/>
  <c r="CB70" i="15" a="1"/>
  <c r="CB70" i="15" s="1"/>
  <c r="CB71" i="15" a="1"/>
  <c r="CB71" i="15" s="1"/>
  <c r="CB72" i="15" a="1"/>
  <c r="CB72" i="15" s="1"/>
  <c r="CB73" i="15" a="1"/>
  <c r="CB73" i="15"/>
  <c r="CB74" i="15" a="1"/>
  <c r="CB74" i="15" s="1"/>
  <c r="CB75" i="15" a="1"/>
  <c r="CB75" i="15"/>
  <c r="CB76" i="15" a="1"/>
  <c r="CB76" i="15" s="1"/>
  <c r="CB77" i="15" a="1"/>
  <c r="CB77" i="15" s="1"/>
  <c r="CB78" i="15" a="1"/>
  <c r="CB78" i="15" s="1"/>
  <c r="CB79" i="15" a="1"/>
  <c r="CB79" i="15"/>
  <c r="CB80" i="15" a="1"/>
  <c r="CB80" i="15" s="1"/>
  <c r="CB81" i="15" a="1"/>
  <c r="CB81" i="15"/>
  <c r="CB82" i="15" a="1"/>
  <c r="CB82" i="15" s="1"/>
  <c r="CB83" i="15" a="1"/>
  <c r="CB83" i="15" s="1"/>
  <c r="CB84" i="15" a="1"/>
  <c r="CB84" i="15" s="1"/>
  <c r="CB85" i="15" a="1"/>
  <c r="CB85" i="15"/>
  <c r="CB86" i="15" a="1"/>
  <c r="CB86" i="15" s="1"/>
  <c r="CB87" i="15" a="1"/>
  <c r="CB87" i="15" s="1"/>
  <c r="CB88" i="15" a="1"/>
  <c r="CB88" i="15" s="1"/>
  <c r="CB89" i="15" a="1"/>
  <c r="CB89" i="15" s="1"/>
  <c r="CB90" i="15" a="1"/>
  <c r="CB90" i="15" s="1"/>
  <c r="CB91" i="15" a="1"/>
  <c r="CB91" i="15" s="1"/>
  <c r="CB92" i="15" a="1"/>
  <c r="CB92" i="15" s="1"/>
  <c r="CB93" i="15" a="1"/>
  <c r="CB93" i="15" s="1"/>
  <c r="CB94" i="15" a="1"/>
  <c r="CB94" i="15" s="1"/>
  <c r="CB95" i="15" a="1"/>
  <c r="CB95" i="15" s="1"/>
  <c r="CB96" i="15" a="1"/>
  <c r="CB96" i="15" s="1"/>
  <c r="CB97" i="15" a="1"/>
  <c r="CB97" i="15"/>
  <c r="CB98" i="15" a="1"/>
  <c r="CB98" i="15"/>
  <c r="CB99" i="15" a="1"/>
  <c r="CB99" i="15" s="1"/>
  <c r="CB100" i="15" a="1"/>
  <c r="CB100" i="15" s="1"/>
  <c r="CB101" i="15" a="1"/>
  <c r="CB101" i="15" s="1"/>
  <c r="CB102" i="15" a="1"/>
  <c r="CB102" i="15" s="1"/>
  <c r="CB103" i="15" a="1"/>
  <c r="CB103" i="15"/>
  <c r="CB104" i="15" a="1"/>
  <c r="CB104" i="15" s="1"/>
  <c r="CB105" i="15" a="1"/>
  <c r="CB105" i="15"/>
  <c r="CB106" i="15" a="1"/>
  <c r="CB106" i="15" s="1"/>
  <c r="CB107" i="15" a="1"/>
  <c r="CB107" i="15" s="1"/>
  <c r="CB108" i="15" a="1"/>
  <c r="CB108" i="15" s="1"/>
  <c r="CB109" i="15" a="1"/>
  <c r="CB109" i="15"/>
  <c r="CB110" i="15" a="1"/>
  <c r="CB110" i="15"/>
  <c r="CB111" i="15" a="1"/>
  <c r="CB111" i="15" s="1"/>
  <c r="CB112" i="15" a="1"/>
  <c r="CB112" i="15" s="1"/>
  <c r="CB113" i="15" a="1"/>
  <c r="CB113" i="15" s="1"/>
  <c r="CB114" i="15" a="1"/>
  <c r="CB114" i="15" s="1"/>
  <c r="CB115" i="15" a="1"/>
  <c r="CB115" i="15" s="1"/>
  <c r="CB116" i="15" a="1"/>
  <c r="CB116" i="15"/>
  <c r="CB117" i="15" a="1"/>
  <c r="CB117" i="15"/>
  <c r="CB118" i="15" a="1"/>
  <c r="CB118" i="15" s="1"/>
  <c r="CB119" i="15" a="1"/>
  <c r="CB119" i="15" s="1"/>
  <c r="CB120" i="15" a="1"/>
  <c r="CB120" i="15" s="1"/>
  <c r="CB121" i="15" a="1"/>
  <c r="CB121" i="15" s="1"/>
  <c r="CB122" i="15" a="1"/>
  <c r="CB122" i="15"/>
  <c r="CB123" i="15" a="1"/>
  <c r="CB123" i="15"/>
  <c r="CB124" i="15" a="1"/>
  <c r="CB124" i="15" s="1"/>
  <c r="CB125" i="15" a="1"/>
  <c r="CB125" i="15" s="1"/>
  <c r="CB126" i="15" a="1"/>
  <c r="CB126" i="15" s="1"/>
  <c r="CB127" i="15" a="1"/>
  <c r="CB127" i="15"/>
  <c r="CB128" i="15" a="1"/>
  <c r="CB128" i="15" s="1"/>
  <c r="CB129" i="15" a="1"/>
  <c r="CB129" i="15" s="1"/>
  <c r="CB130" i="15" a="1"/>
  <c r="CB130" i="15" s="1"/>
  <c r="CB131" i="15" a="1"/>
  <c r="CB131" i="15" s="1"/>
  <c r="CB132" i="15" a="1"/>
  <c r="CB132" i="15" s="1"/>
  <c r="CB133" i="15" a="1"/>
  <c r="CB133" i="15" s="1"/>
  <c r="CB134" i="15" a="1"/>
  <c r="CB134" i="15" s="1"/>
  <c r="CB135" i="15" a="1"/>
  <c r="CB135" i="15"/>
  <c r="CB136" i="15" a="1"/>
  <c r="CB136" i="15" s="1"/>
  <c r="CB137" i="15" a="1"/>
  <c r="CB137" i="15" s="1"/>
  <c r="CB138" i="15" a="1"/>
  <c r="CB138" i="15" s="1"/>
  <c r="CB139" i="15" a="1"/>
  <c r="CB139" i="15" s="1"/>
  <c r="CB140" i="15" a="1"/>
  <c r="CB140" i="15" s="1"/>
  <c r="CB141" i="15" a="1"/>
  <c r="CB141" i="15" s="1"/>
  <c r="CB142" i="15" a="1"/>
  <c r="CB142" i="15" s="1"/>
  <c r="CB143" i="15" a="1"/>
  <c r="CB143" i="15" s="1"/>
  <c r="CB144" i="15" a="1"/>
  <c r="CB144" i="15" s="1"/>
  <c r="CB145" i="15" a="1"/>
  <c r="CB145" i="15" s="1"/>
  <c r="CB146" i="15" a="1"/>
  <c r="CB146" i="15"/>
  <c r="CB147" i="15" a="1"/>
  <c r="CB147" i="15"/>
  <c r="CB148" i="15" a="1"/>
  <c r="CB148" i="15" s="1"/>
  <c r="CB149" i="15" a="1"/>
  <c r="CB149" i="15" s="1"/>
  <c r="CB150" i="15" a="1"/>
  <c r="CB150" i="15" s="1"/>
  <c r="CB151" i="15" a="1"/>
  <c r="CB151" i="15" s="1"/>
  <c r="CB152" i="15" a="1"/>
  <c r="CB152" i="15"/>
  <c r="CB153" i="15" a="1"/>
  <c r="CB153" i="15" s="1"/>
  <c r="CB154" i="15" a="1"/>
  <c r="CB154" i="15" s="1"/>
  <c r="CB155" i="15" a="1"/>
  <c r="CB155" i="15" s="1"/>
  <c r="CB156" i="15" a="1"/>
  <c r="CB156" i="15" s="1"/>
  <c r="CB157" i="15" a="1"/>
  <c r="CB157" i="15"/>
  <c r="CB158" i="15" a="1"/>
  <c r="CB158" i="15" s="1"/>
  <c r="CB159" i="15" a="1"/>
  <c r="CB159" i="15"/>
  <c r="CB160" i="15" a="1"/>
  <c r="CB160" i="15" s="1"/>
  <c r="CB161" i="15" a="1"/>
  <c r="CB161" i="15" s="1"/>
  <c r="CB162" i="15" a="1"/>
  <c r="CB162" i="15" s="1"/>
  <c r="CB163" i="15" a="1"/>
  <c r="CB163" i="15" s="1"/>
  <c r="CB164" i="15" a="1"/>
  <c r="CB164" i="15"/>
  <c r="CB165" i="15" a="1"/>
  <c r="CB165" i="15"/>
  <c r="CB166" i="15" a="1"/>
  <c r="CB166" i="15" s="1"/>
  <c r="CB167" i="15" a="1"/>
  <c r="CB167" i="15" s="1"/>
  <c r="CB168" i="15" a="1"/>
  <c r="CB168" i="15" s="1"/>
  <c r="CB169" i="15" a="1"/>
  <c r="CB169" i="15"/>
  <c r="CB170" i="15" a="1"/>
  <c r="CB170" i="15" s="1"/>
  <c r="CB171" i="15" a="1"/>
  <c r="CB171" i="15" s="1"/>
  <c r="CB172" i="15" a="1"/>
  <c r="CB172" i="15" s="1"/>
  <c r="CB173" i="15" a="1"/>
  <c r="CB173" i="15" s="1"/>
  <c r="CB174" i="15" a="1"/>
  <c r="CB174" i="15" s="1"/>
  <c r="CB175" i="15" a="1"/>
  <c r="CB175" i="15" s="1"/>
  <c r="CB176" i="15" a="1"/>
  <c r="CB176" i="15" s="1"/>
  <c r="CB177" i="15" a="1"/>
  <c r="CB177" i="15"/>
  <c r="CB178" i="15" a="1"/>
  <c r="CB178" i="15" s="1"/>
  <c r="CB179" i="15" a="1"/>
  <c r="CB179" i="15" s="1"/>
  <c r="CB180" i="15" a="1"/>
  <c r="CB180" i="15" s="1"/>
  <c r="CB181" i="15" a="1"/>
  <c r="CB181" i="15"/>
  <c r="CB182" i="15" a="1"/>
  <c r="CB182" i="15"/>
  <c r="CB183" i="15" a="1"/>
  <c r="CB183" i="15"/>
  <c r="CB184" i="15" a="1"/>
  <c r="CB184" i="15" s="1"/>
  <c r="CB185" i="15" a="1"/>
  <c r="CB185" i="15" s="1"/>
  <c r="CB186" i="15" a="1"/>
  <c r="CB186" i="15" s="1"/>
  <c r="CB187" i="15" a="1"/>
  <c r="CB187" i="15"/>
  <c r="CB188" i="15" a="1"/>
  <c r="CB188" i="15" s="1"/>
  <c r="CB189" i="15" a="1"/>
  <c r="CB189" i="15"/>
  <c r="CB190" i="15" a="1"/>
  <c r="CB190" i="15" s="1"/>
  <c r="CB191" i="15" a="1"/>
  <c r="CB191" i="15" s="1"/>
  <c r="CB192" i="15" a="1"/>
  <c r="CB192" i="15" s="1"/>
  <c r="CB193" i="15" a="1"/>
  <c r="CB193" i="15" s="1"/>
  <c r="CB194" i="15" a="1"/>
  <c r="CB194" i="15" s="1"/>
  <c r="CB195" i="15" a="1"/>
  <c r="CB195" i="15" s="1"/>
  <c r="CB196" i="15" a="1"/>
  <c r="CB196" i="15" s="1"/>
  <c r="CB197" i="15" a="1"/>
  <c r="CB197" i="15" s="1"/>
  <c r="CB198" i="15" a="1"/>
  <c r="CB198" i="15" s="1"/>
  <c r="CB199" i="15" a="1"/>
  <c r="CB199" i="15"/>
  <c r="CB200" i="15" a="1"/>
  <c r="CB200" i="15"/>
  <c r="CB3" i="15" a="1"/>
  <c r="CB3" i="15" s="1"/>
  <c r="BV3" i="15" a="1"/>
  <c r="BV3" i="15" s="1"/>
  <c r="BZ4" i="15"/>
  <c r="BZ5" i="15"/>
  <c r="BZ6" i="15"/>
  <c r="BZ7" i="15"/>
  <c r="BZ8" i="15"/>
  <c r="BZ9" i="15"/>
  <c r="BZ10" i="15"/>
  <c r="BZ11" i="15"/>
  <c r="BZ12" i="15"/>
  <c r="BZ13" i="15"/>
  <c r="BZ14" i="15"/>
  <c r="BZ15" i="15"/>
  <c r="BZ16" i="15"/>
  <c r="BZ17" i="15"/>
  <c r="BZ18" i="15"/>
  <c r="BZ19" i="15"/>
  <c r="BZ20" i="15"/>
  <c r="BZ21" i="15"/>
  <c r="BZ22" i="15"/>
  <c r="BZ23" i="15"/>
  <c r="BZ24" i="15"/>
  <c r="BZ25" i="15"/>
  <c r="BZ26" i="15"/>
  <c r="BZ27" i="15"/>
  <c r="BZ28" i="15"/>
  <c r="BZ29" i="15"/>
  <c r="BZ30" i="15"/>
  <c r="BZ31" i="15"/>
  <c r="BZ32" i="15"/>
  <c r="BZ33" i="15"/>
  <c r="BZ34" i="15"/>
  <c r="BZ35" i="15"/>
  <c r="BZ36" i="15"/>
  <c r="BZ37" i="15"/>
  <c r="BZ38" i="15"/>
  <c r="BZ39" i="15"/>
  <c r="BZ40" i="15"/>
  <c r="BZ41" i="15"/>
  <c r="BZ42" i="15"/>
  <c r="BZ43" i="15"/>
  <c r="BZ44" i="15"/>
  <c r="BZ45" i="15"/>
  <c r="BZ46" i="15"/>
  <c r="BZ47" i="15"/>
  <c r="BZ48" i="15"/>
  <c r="BZ49" i="15"/>
  <c r="BZ50" i="15"/>
  <c r="BZ51" i="15"/>
  <c r="BZ52" i="15"/>
  <c r="BZ53" i="15"/>
  <c r="BZ54" i="15"/>
  <c r="BZ55" i="15"/>
  <c r="BZ56" i="15"/>
  <c r="BZ57" i="15"/>
  <c r="BZ58" i="15"/>
  <c r="BZ59" i="15"/>
  <c r="BZ60" i="15"/>
  <c r="BZ61" i="15"/>
  <c r="BZ62" i="15"/>
  <c r="BZ63" i="15"/>
  <c r="BZ64" i="15"/>
  <c r="BZ65" i="15"/>
  <c r="BZ66" i="15"/>
  <c r="BZ67" i="15"/>
  <c r="BZ68" i="15"/>
  <c r="BZ69" i="15"/>
  <c r="BZ70" i="15"/>
  <c r="BZ71" i="15"/>
  <c r="BZ72" i="15"/>
  <c r="BZ73" i="15"/>
  <c r="BZ74" i="15"/>
  <c r="BZ75" i="15"/>
  <c r="BZ76" i="15"/>
  <c r="BZ77" i="15"/>
  <c r="BZ78" i="15"/>
  <c r="BZ79" i="15"/>
  <c r="BZ80" i="15"/>
  <c r="BZ81" i="15"/>
  <c r="BZ82" i="15"/>
  <c r="BZ83" i="15"/>
  <c r="BZ84" i="15"/>
  <c r="BZ85" i="15"/>
  <c r="BZ86" i="15"/>
  <c r="BZ87" i="15"/>
  <c r="BZ88" i="15"/>
  <c r="BZ89" i="15"/>
  <c r="BZ90" i="15"/>
  <c r="BZ91" i="15"/>
  <c r="BZ92" i="15"/>
  <c r="BZ93" i="15"/>
  <c r="BZ94" i="15"/>
  <c r="BZ95" i="15"/>
  <c r="BZ96" i="15"/>
  <c r="BZ97" i="15"/>
  <c r="BZ98" i="15"/>
  <c r="BZ99" i="15"/>
  <c r="BZ100" i="15"/>
  <c r="BZ101" i="15"/>
  <c r="BZ102" i="15"/>
  <c r="BZ103" i="15"/>
  <c r="BZ104" i="15"/>
  <c r="BZ105" i="15"/>
  <c r="BZ106" i="15"/>
  <c r="BZ107" i="15"/>
  <c r="BZ108" i="15"/>
  <c r="BZ109" i="15"/>
  <c r="BZ110" i="15"/>
  <c r="BZ111" i="15"/>
  <c r="BZ112" i="15"/>
  <c r="BZ113" i="15"/>
  <c r="BZ114" i="15"/>
  <c r="BZ115" i="15"/>
  <c r="BZ116" i="15"/>
  <c r="BZ117" i="15"/>
  <c r="BZ118" i="15"/>
  <c r="BZ119" i="15"/>
  <c r="BZ120" i="15"/>
  <c r="BZ121" i="15"/>
  <c r="BZ122" i="15"/>
  <c r="BZ123" i="15"/>
  <c r="BZ124" i="15"/>
  <c r="BZ125" i="15"/>
  <c r="BZ126" i="15"/>
  <c r="BZ127" i="15"/>
  <c r="BZ128" i="15"/>
  <c r="BZ129" i="15"/>
  <c r="BZ130" i="15"/>
  <c r="BZ131" i="15"/>
  <c r="BZ132" i="15"/>
  <c r="BZ133" i="15"/>
  <c r="BZ134" i="15"/>
  <c r="BZ135" i="15"/>
  <c r="BZ136" i="15"/>
  <c r="BZ137" i="15"/>
  <c r="BZ138" i="15"/>
  <c r="BZ139" i="15"/>
  <c r="BZ140" i="15"/>
  <c r="BZ141" i="15"/>
  <c r="BZ142" i="15"/>
  <c r="BZ143" i="15"/>
  <c r="BZ144" i="15"/>
  <c r="BZ145" i="15"/>
  <c r="BZ146" i="15"/>
  <c r="BZ147" i="15"/>
  <c r="BZ148" i="15"/>
  <c r="BZ149" i="15"/>
  <c r="BZ150" i="15"/>
  <c r="BZ151" i="15"/>
  <c r="BZ152" i="15"/>
  <c r="BZ153" i="15"/>
  <c r="BZ154" i="15"/>
  <c r="BZ155" i="15"/>
  <c r="BZ156" i="15"/>
  <c r="BZ157" i="15"/>
  <c r="BZ158" i="15"/>
  <c r="BZ159" i="15"/>
  <c r="BZ160" i="15"/>
  <c r="BZ161" i="15"/>
  <c r="BZ162" i="15"/>
  <c r="BZ163" i="15"/>
  <c r="BZ164" i="15"/>
  <c r="BZ165" i="15"/>
  <c r="BZ166" i="15"/>
  <c r="BZ167" i="15"/>
  <c r="BZ168" i="15"/>
  <c r="BZ169" i="15"/>
  <c r="BZ170" i="15"/>
  <c r="BZ171" i="15"/>
  <c r="BZ172" i="15"/>
  <c r="BZ173" i="15"/>
  <c r="BZ174" i="15"/>
  <c r="BZ175" i="15"/>
  <c r="BZ176" i="15"/>
  <c r="BZ177" i="15"/>
  <c r="BZ178" i="15"/>
  <c r="BZ179" i="15"/>
  <c r="BZ180" i="15"/>
  <c r="BZ181" i="15"/>
  <c r="BZ182" i="15"/>
  <c r="BZ183" i="15"/>
  <c r="BZ184" i="15"/>
  <c r="BZ185" i="15"/>
  <c r="BZ186" i="15"/>
  <c r="BZ187" i="15"/>
  <c r="BZ188" i="15"/>
  <c r="BZ189" i="15"/>
  <c r="BZ190" i="15"/>
  <c r="BZ191" i="15"/>
  <c r="BZ192" i="15"/>
  <c r="BZ193" i="15"/>
  <c r="BZ194" i="15"/>
  <c r="BZ195" i="15"/>
  <c r="BZ196" i="15"/>
  <c r="BZ197" i="15"/>
  <c r="BZ198" i="15"/>
  <c r="BZ199" i="15"/>
  <c r="BZ200" i="15"/>
  <c r="BY4" i="15"/>
  <c r="BY5" i="15"/>
  <c r="BY6" i="15"/>
  <c r="BY7" i="15"/>
  <c r="BY8" i="15"/>
  <c r="BY9" i="15"/>
  <c r="BY10" i="15"/>
  <c r="BY11" i="15"/>
  <c r="BY12" i="15"/>
  <c r="BY13" i="15"/>
  <c r="BY14" i="15"/>
  <c r="BY15" i="15"/>
  <c r="BY16" i="15"/>
  <c r="BY17" i="15"/>
  <c r="BY18" i="15"/>
  <c r="BY19" i="15"/>
  <c r="BY20" i="15"/>
  <c r="BY21" i="15"/>
  <c r="BY22" i="15"/>
  <c r="BY23" i="15"/>
  <c r="BY24" i="15"/>
  <c r="BY25" i="15"/>
  <c r="BY26" i="15"/>
  <c r="BY27" i="15"/>
  <c r="BY28" i="15"/>
  <c r="BY29" i="15"/>
  <c r="BY30" i="15"/>
  <c r="BY31" i="15"/>
  <c r="BY32" i="15"/>
  <c r="BY33" i="15"/>
  <c r="BY34" i="15"/>
  <c r="BY35" i="15"/>
  <c r="BY36" i="15"/>
  <c r="BY37" i="15"/>
  <c r="BY38" i="15"/>
  <c r="BY39" i="15"/>
  <c r="BY40" i="15"/>
  <c r="BY41" i="15"/>
  <c r="BY42" i="15"/>
  <c r="BY43" i="15"/>
  <c r="BY44" i="15"/>
  <c r="BY45" i="15"/>
  <c r="BY46" i="15"/>
  <c r="BY47" i="15"/>
  <c r="BY48" i="15"/>
  <c r="BY49" i="15"/>
  <c r="BY50" i="15"/>
  <c r="BY51" i="15"/>
  <c r="BY52" i="15"/>
  <c r="BY53" i="15"/>
  <c r="BY54" i="15"/>
  <c r="BY55" i="15"/>
  <c r="BY56" i="15"/>
  <c r="BY57" i="15"/>
  <c r="BY58" i="15"/>
  <c r="BY59" i="15"/>
  <c r="BY60" i="15"/>
  <c r="BY61" i="15"/>
  <c r="BY62" i="15"/>
  <c r="BY63" i="15"/>
  <c r="BY64" i="15"/>
  <c r="BY65" i="15"/>
  <c r="BY66" i="15"/>
  <c r="BY67" i="15"/>
  <c r="BY68" i="15"/>
  <c r="BY69" i="15"/>
  <c r="BY70" i="15"/>
  <c r="BY71" i="15"/>
  <c r="BY72" i="15"/>
  <c r="BY73" i="15"/>
  <c r="BY74" i="15"/>
  <c r="BY75" i="15"/>
  <c r="BY76" i="15"/>
  <c r="BY77" i="15"/>
  <c r="BY78" i="15"/>
  <c r="BY79" i="15"/>
  <c r="BY80" i="15"/>
  <c r="BY81" i="15"/>
  <c r="BY82" i="15"/>
  <c r="BY83" i="15"/>
  <c r="BY84" i="15"/>
  <c r="BY85" i="15"/>
  <c r="BY86" i="15"/>
  <c r="BY87" i="15"/>
  <c r="BY88" i="15"/>
  <c r="BY89" i="15"/>
  <c r="BY90" i="15"/>
  <c r="BY91" i="15"/>
  <c r="BY92" i="15"/>
  <c r="BY93" i="15"/>
  <c r="BY94" i="15"/>
  <c r="BY95" i="15"/>
  <c r="BY96" i="15"/>
  <c r="BY97" i="15"/>
  <c r="BY98" i="15"/>
  <c r="BY99" i="15"/>
  <c r="BY100" i="15"/>
  <c r="BY101" i="15"/>
  <c r="BY102" i="15"/>
  <c r="BY103" i="15"/>
  <c r="BY104" i="15"/>
  <c r="BY105" i="15"/>
  <c r="BY106" i="15"/>
  <c r="BY107" i="15"/>
  <c r="BY108" i="15"/>
  <c r="BY109" i="15"/>
  <c r="BY110" i="15"/>
  <c r="BY111" i="15"/>
  <c r="BY112" i="15"/>
  <c r="BY113" i="15"/>
  <c r="BY114" i="15"/>
  <c r="BY115" i="15"/>
  <c r="BY116" i="15"/>
  <c r="BY117" i="15"/>
  <c r="BY118" i="15"/>
  <c r="BY119" i="15"/>
  <c r="BY120" i="15"/>
  <c r="BY121" i="15"/>
  <c r="BY122" i="15"/>
  <c r="BY123" i="15"/>
  <c r="BY124" i="15"/>
  <c r="BY125" i="15"/>
  <c r="BY126" i="15"/>
  <c r="BY127" i="15"/>
  <c r="BY128" i="15"/>
  <c r="BY129" i="15"/>
  <c r="BY130" i="15"/>
  <c r="BY131" i="15"/>
  <c r="BY132" i="15"/>
  <c r="BY133" i="15"/>
  <c r="BY134" i="15"/>
  <c r="BY135" i="15"/>
  <c r="BY136" i="15"/>
  <c r="BY137" i="15"/>
  <c r="BY138" i="15"/>
  <c r="BY139" i="15"/>
  <c r="BY140" i="15"/>
  <c r="BY141" i="15"/>
  <c r="BY142" i="15"/>
  <c r="BY143" i="15"/>
  <c r="BY144" i="15"/>
  <c r="BY145" i="15"/>
  <c r="BY146" i="15"/>
  <c r="BY147" i="15"/>
  <c r="BY148" i="15"/>
  <c r="BY149" i="15"/>
  <c r="BY150" i="15"/>
  <c r="BY151" i="15"/>
  <c r="BY152" i="15"/>
  <c r="BY153" i="15"/>
  <c r="BY154" i="15"/>
  <c r="BY155" i="15"/>
  <c r="BY156" i="15"/>
  <c r="BY157" i="15"/>
  <c r="BY158" i="15"/>
  <c r="BY159" i="15"/>
  <c r="BY160" i="15"/>
  <c r="BY161" i="15"/>
  <c r="BY162" i="15"/>
  <c r="BY163" i="15"/>
  <c r="BY164" i="15"/>
  <c r="BY165" i="15"/>
  <c r="BY166" i="15"/>
  <c r="BY167" i="15"/>
  <c r="BY168" i="15"/>
  <c r="BY169" i="15"/>
  <c r="BY170" i="15"/>
  <c r="BY171" i="15"/>
  <c r="BY172" i="15"/>
  <c r="BY173" i="15"/>
  <c r="BY174" i="15"/>
  <c r="BY175" i="15"/>
  <c r="BY176" i="15"/>
  <c r="BY177" i="15"/>
  <c r="BY178" i="15"/>
  <c r="BY179" i="15"/>
  <c r="BY180" i="15"/>
  <c r="BY181" i="15"/>
  <c r="BY182" i="15"/>
  <c r="BY183" i="15"/>
  <c r="BY184" i="15"/>
  <c r="BY185" i="15"/>
  <c r="BY186" i="15"/>
  <c r="BY187" i="15"/>
  <c r="BY188" i="15"/>
  <c r="BY189" i="15"/>
  <c r="BY190" i="15"/>
  <c r="BY191" i="15"/>
  <c r="BY192" i="15"/>
  <c r="BY193" i="15"/>
  <c r="BY194" i="15"/>
  <c r="BY195" i="15"/>
  <c r="BY196" i="15"/>
  <c r="BY197" i="15"/>
  <c r="BY198" i="15"/>
  <c r="BY199" i="15"/>
  <c r="BY200" i="15"/>
  <c r="BV4" i="15" a="1"/>
  <c r="BV4" i="15" s="1"/>
  <c r="BV5" i="15" a="1"/>
  <c r="BV5" i="15" s="1"/>
  <c r="BV6" i="15" a="1"/>
  <c r="BV6" i="15" s="1"/>
  <c r="BV7" i="15" a="1"/>
  <c r="BV7" i="15" s="1"/>
  <c r="BV9" i="15" a="1"/>
  <c r="BV9" i="15"/>
  <c r="BV10" i="15" a="1"/>
  <c r="BV10" i="15" s="1"/>
  <c r="BV11" i="15" a="1"/>
  <c r="BV11" i="15" s="1"/>
  <c r="BV12" i="15" a="1"/>
  <c r="BV12" i="15" s="1"/>
  <c r="BV13" i="15" a="1"/>
  <c r="BV13" i="15" s="1"/>
  <c r="BV14" i="15" a="1"/>
  <c r="BV14" i="15" s="1"/>
  <c r="BV15" i="15" a="1"/>
  <c r="BV15" i="15" s="1"/>
  <c r="BV16" i="15" a="1"/>
  <c r="BV16" i="15" s="1"/>
  <c r="BV17" i="15" a="1"/>
  <c r="BV17" i="15" s="1"/>
  <c r="BV18" i="15" a="1"/>
  <c r="BV18" i="15" s="1"/>
  <c r="BV19" i="15" a="1"/>
  <c r="BV19" i="15" s="1"/>
  <c r="BV20" i="15" a="1"/>
  <c r="BV20" i="15" s="1"/>
  <c r="BV21" i="15" a="1"/>
  <c r="BV21" i="15" s="1"/>
  <c r="BV22" i="15" a="1"/>
  <c r="BV22" i="15" s="1"/>
  <c r="BV23" i="15" a="1"/>
  <c r="BV23" i="15" s="1"/>
  <c r="BV24" i="15" a="1"/>
  <c r="BV24" i="15" s="1"/>
  <c r="BV25" i="15" a="1"/>
  <c r="BV25" i="15" s="1"/>
  <c r="BV26" i="15" a="1"/>
  <c r="BV26" i="15" s="1"/>
  <c r="BV27" i="15" a="1"/>
  <c r="BV27" i="15"/>
  <c r="BV28" i="15" a="1"/>
  <c r="BV28" i="15" s="1"/>
  <c r="BV29" i="15" a="1"/>
  <c r="BV29" i="15" s="1"/>
  <c r="BV30" i="15" a="1"/>
  <c r="BV30" i="15" s="1"/>
  <c r="BV31" i="15" a="1"/>
  <c r="BV31" i="15" s="1"/>
  <c r="BV32" i="15" a="1"/>
  <c r="BV32" i="15"/>
  <c r="BV33" i="15" a="1"/>
  <c r="BV33" i="15"/>
  <c r="BV34" i="15" a="1"/>
  <c r="BV34" i="15" s="1"/>
  <c r="BV35" i="15" a="1"/>
  <c r="BV35" i="15" s="1"/>
  <c r="BV36" i="15" a="1"/>
  <c r="BV36" i="15" s="1"/>
  <c r="BV37" i="15" a="1"/>
  <c r="BV37" i="15" s="1"/>
  <c r="BV38" i="15" a="1"/>
  <c r="BV38" i="15"/>
  <c r="BV39" i="15" a="1"/>
  <c r="BV39" i="15" s="1"/>
  <c r="BV40" i="15" a="1"/>
  <c r="BV40" i="15" s="1"/>
  <c r="BV41" i="15" a="1"/>
  <c r="BV41" i="15" s="1"/>
  <c r="BV42" i="15" a="1"/>
  <c r="BV42" i="15" s="1"/>
  <c r="BV43" i="15" a="1"/>
  <c r="BV43" i="15" s="1"/>
  <c r="BV44" i="15" a="1"/>
  <c r="BV44" i="15" s="1"/>
  <c r="BV45" i="15" a="1"/>
  <c r="BV45" i="15"/>
  <c r="BV46" i="15" a="1"/>
  <c r="BV46" i="15" s="1"/>
  <c r="BV47" i="15" a="1"/>
  <c r="BV47" i="15" s="1"/>
  <c r="BV48" i="15" a="1"/>
  <c r="BV48" i="15" s="1"/>
  <c r="BV49" i="15" a="1"/>
  <c r="BV49" i="15" s="1"/>
  <c r="BV50" i="15" a="1"/>
  <c r="BV50" i="15" s="1"/>
  <c r="BV51" i="15" a="1"/>
  <c r="BV51" i="15" s="1"/>
  <c r="BV52" i="15" a="1"/>
  <c r="BV52" i="15" s="1"/>
  <c r="BV53" i="15" a="1"/>
  <c r="BV53" i="15" s="1"/>
  <c r="BV54" i="15" a="1"/>
  <c r="BV54" i="15" s="1"/>
  <c r="BV55" i="15" a="1"/>
  <c r="BV55" i="15" s="1"/>
  <c r="BV56" i="15" a="1"/>
  <c r="BV56" i="15" s="1"/>
  <c r="BV57" i="15" a="1"/>
  <c r="BV57" i="15"/>
  <c r="BV58" i="15" a="1"/>
  <c r="BV58" i="15" s="1"/>
  <c r="BV59" i="15" a="1"/>
  <c r="BV59" i="15" s="1"/>
  <c r="BV60" i="15" a="1"/>
  <c r="BV60" i="15" s="1"/>
  <c r="BV61" i="15" a="1"/>
  <c r="BV61" i="15" s="1"/>
  <c r="BV62" i="15" a="1"/>
  <c r="BV62" i="15" s="1"/>
  <c r="BV63" i="15" a="1"/>
  <c r="BV63" i="15" s="1"/>
  <c r="BV64" i="15" a="1"/>
  <c r="BV64" i="15" s="1"/>
  <c r="BV65" i="15" a="1"/>
  <c r="BV65" i="15" s="1"/>
  <c r="BV66" i="15" a="1"/>
  <c r="BV66" i="15" s="1"/>
  <c r="BV67" i="15" a="1"/>
  <c r="BV67" i="15" s="1"/>
  <c r="BV68" i="15" a="1"/>
  <c r="BV68" i="15"/>
  <c r="BV69" i="15" a="1"/>
  <c r="BV69" i="15"/>
  <c r="BV70" i="15" a="1"/>
  <c r="BV70" i="15" s="1"/>
  <c r="BV71" i="15" a="1"/>
  <c r="BV71" i="15" s="1"/>
  <c r="BV72" i="15" a="1"/>
  <c r="BV72" i="15" s="1"/>
  <c r="BV73" i="15" a="1"/>
  <c r="BV73" i="15" s="1"/>
  <c r="BV74" i="15" a="1"/>
  <c r="BV74" i="15"/>
  <c r="BV75" i="15" a="1"/>
  <c r="BV75" i="15" s="1"/>
  <c r="BV76" i="15" a="1"/>
  <c r="BV76" i="15" s="1"/>
  <c r="BV77" i="15" a="1"/>
  <c r="BV77" i="15" s="1"/>
  <c r="BV78" i="15" a="1"/>
  <c r="BV78" i="15" s="1"/>
  <c r="BV79" i="15" a="1"/>
  <c r="BV79" i="15" s="1"/>
  <c r="BV80" i="15" a="1"/>
  <c r="BV80" i="15" s="1"/>
  <c r="BV81" i="15" a="1"/>
  <c r="BV81" i="15"/>
  <c r="BV82" i="15" a="1"/>
  <c r="BV82" i="15" s="1"/>
  <c r="BV83" i="15" a="1"/>
  <c r="BV83" i="15" s="1"/>
  <c r="BV84" i="15" a="1"/>
  <c r="BV84" i="15" s="1"/>
  <c r="BV85" i="15" a="1"/>
  <c r="BV85" i="15" s="1"/>
  <c r="BV86" i="15" a="1"/>
  <c r="BV86" i="15"/>
  <c r="BV87" i="15" a="1"/>
  <c r="BV87" i="15" s="1"/>
  <c r="BV88" i="15" a="1"/>
  <c r="BV88" i="15" s="1"/>
  <c r="BV89" i="15" a="1"/>
  <c r="BV89" i="15" s="1"/>
  <c r="BV90" i="15" a="1"/>
  <c r="BV90" i="15" s="1"/>
  <c r="BV91" i="15" a="1"/>
  <c r="BV91" i="15" s="1"/>
  <c r="BV92" i="15" a="1"/>
  <c r="BV92" i="15"/>
  <c r="BV93" i="15" a="1"/>
  <c r="BV93" i="15"/>
  <c r="BV94" i="15" a="1"/>
  <c r="BV94" i="15" s="1"/>
  <c r="BV95" i="15" a="1"/>
  <c r="BV95" i="15" s="1"/>
  <c r="BV96" i="15" a="1"/>
  <c r="BV96" i="15" s="1"/>
  <c r="BV97" i="15" a="1"/>
  <c r="BV97" i="15" s="1"/>
  <c r="BV98" i="15" a="1"/>
  <c r="BV98" i="15" s="1"/>
  <c r="BV99" i="15" a="1"/>
  <c r="BV99" i="15" s="1"/>
  <c r="BV100" i="15" a="1"/>
  <c r="BV100" i="15" s="1"/>
  <c r="BV101" i="15" a="1"/>
  <c r="BV101" i="15" s="1"/>
  <c r="BV102" i="15" a="1"/>
  <c r="BV102" i="15" s="1"/>
  <c r="BV103" i="15" a="1"/>
  <c r="BV103" i="15" s="1"/>
  <c r="BV104" i="15" a="1"/>
  <c r="BV104" i="15" s="1"/>
  <c r="BV105" i="15" a="1"/>
  <c r="BV105" i="15"/>
  <c r="BV106" i="15" a="1"/>
  <c r="BV106" i="15" s="1"/>
  <c r="BV107" i="15" a="1"/>
  <c r="BV107" i="15" s="1"/>
  <c r="BV108" i="15" a="1"/>
  <c r="BV108" i="15" s="1"/>
  <c r="BV109" i="15" a="1"/>
  <c r="BV109" i="15" s="1"/>
  <c r="BV110" i="15" a="1"/>
  <c r="BV110" i="15" s="1"/>
  <c r="BV111" i="15" a="1"/>
  <c r="BV111" i="15"/>
  <c r="BV112" i="15" a="1"/>
  <c r="BV112" i="15" s="1"/>
  <c r="BV113" i="15" a="1"/>
  <c r="BV113" i="15" s="1"/>
  <c r="BV114" i="15" a="1"/>
  <c r="BV114" i="15" s="1"/>
  <c r="BV115" i="15" a="1"/>
  <c r="BV115" i="15" s="1"/>
  <c r="BV116" i="15" a="1"/>
  <c r="BV116" i="15" s="1"/>
  <c r="BV117" i="15" a="1"/>
  <c r="BV117" i="15" s="1"/>
  <c r="BV118" i="15" a="1"/>
  <c r="BV118" i="15" s="1"/>
  <c r="BV119" i="15" a="1"/>
  <c r="BV119" i="15" s="1"/>
  <c r="BV120" i="15" a="1"/>
  <c r="BV120" i="15" s="1"/>
  <c r="BV121" i="15" a="1"/>
  <c r="BV121" i="15" s="1"/>
  <c r="BV122" i="15" a="1"/>
  <c r="BV122" i="15"/>
  <c r="BV123" i="15" a="1"/>
  <c r="BV123" i="15"/>
  <c r="BV124" i="15" a="1"/>
  <c r="BV124" i="15" s="1"/>
  <c r="BV125" i="15" a="1"/>
  <c r="BV125" i="15" s="1"/>
  <c r="BV126" i="15" a="1"/>
  <c r="BV126" i="15" s="1"/>
  <c r="BV127" i="15" a="1"/>
  <c r="BV127" i="15" s="1"/>
  <c r="BV128" i="15" a="1"/>
  <c r="BV128" i="15"/>
  <c r="BV129" i="15" a="1"/>
  <c r="BV129" i="15"/>
  <c r="BV130" i="15" a="1"/>
  <c r="BV130" i="15" s="1"/>
  <c r="BV131" i="15" a="1"/>
  <c r="BV131" i="15" s="1"/>
  <c r="BV132" i="15" a="1"/>
  <c r="BV132" i="15" s="1"/>
  <c r="BV133" i="15" a="1"/>
  <c r="BV133" i="15" s="1"/>
  <c r="BV134" i="15" a="1"/>
  <c r="BV134" i="15" s="1"/>
  <c r="BV135" i="15" a="1"/>
  <c r="BV135" i="15"/>
  <c r="BV136" i="15" a="1"/>
  <c r="BV136" i="15" s="1"/>
  <c r="BV137" i="15" a="1"/>
  <c r="BV137" i="15" s="1"/>
  <c r="BV138" i="15" a="1"/>
  <c r="BV138" i="15" s="1"/>
  <c r="BV139" i="15" a="1"/>
  <c r="BV139" i="15" s="1"/>
  <c r="BV140" i="15" a="1"/>
  <c r="BV140" i="15"/>
  <c r="BV141" i="15" a="1"/>
  <c r="BV141" i="15"/>
  <c r="BV142" i="15" a="1"/>
  <c r="BV142" i="15" s="1"/>
  <c r="BV143" i="15" a="1"/>
  <c r="BV143" i="15" s="1"/>
  <c r="BV144" i="15" a="1"/>
  <c r="BV144" i="15" s="1"/>
  <c r="BV145" i="15" a="1"/>
  <c r="BV145" i="15" s="1"/>
  <c r="BV146" i="15" a="1"/>
  <c r="BV146" i="15"/>
  <c r="BV147" i="15" a="1"/>
  <c r="BV147" i="15" s="1"/>
  <c r="BV148" i="15" a="1"/>
  <c r="BV148" i="15" s="1"/>
  <c r="BV149" i="15" a="1"/>
  <c r="BV149" i="15" s="1"/>
  <c r="BV150" i="15" a="1"/>
  <c r="BV150" i="15" s="1"/>
  <c r="BV151" i="15" a="1"/>
  <c r="BV151" i="15" s="1"/>
  <c r="BV152" i="15" a="1"/>
  <c r="BV152" i="15" s="1"/>
  <c r="BV153" i="15" a="1"/>
  <c r="BV153" i="15" s="1"/>
  <c r="BV154" i="15" a="1"/>
  <c r="BV154" i="15" s="1"/>
  <c r="BV155" i="15" a="1"/>
  <c r="BV155" i="15" s="1"/>
  <c r="BV156" i="15" a="1"/>
  <c r="BV156" i="15" s="1"/>
  <c r="BV157" i="15" a="1"/>
  <c r="BV157" i="15" s="1"/>
  <c r="BV158" i="15" a="1"/>
  <c r="BV158" i="15"/>
  <c r="BV159" i="15" a="1"/>
  <c r="BV159" i="15"/>
  <c r="BV160" i="15" a="1"/>
  <c r="BV160" i="15" s="1"/>
  <c r="BV161" i="15" a="1"/>
  <c r="BV161" i="15" s="1"/>
  <c r="BV162" i="15" a="1"/>
  <c r="BV162" i="15" s="1"/>
  <c r="BV163" i="15" a="1"/>
  <c r="BV163" i="15" s="1"/>
  <c r="BV164" i="15" a="1"/>
  <c r="BV164" i="15" s="1"/>
  <c r="BV165" i="15" a="1"/>
  <c r="BV165" i="15"/>
  <c r="BV166" i="15" a="1"/>
  <c r="BV166" i="15" s="1"/>
  <c r="BV167" i="15" a="1"/>
  <c r="BV167" i="15" s="1"/>
  <c r="BV168" i="15" a="1"/>
  <c r="BV168" i="15" s="1"/>
  <c r="BV169" i="15" a="1"/>
  <c r="BV169" i="15" s="1"/>
  <c r="BV170" i="15" a="1"/>
  <c r="BV170" i="15" s="1"/>
  <c r="BV171" i="15" a="1"/>
  <c r="BV171" i="15"/>
  <c r="BV172" i="15" a="1"/>
  <c r="BV172" i="15" s="1"/>
  <c r="BV173" i="15" a="1"/>
  <c r="BV173" i="15" s="1"/>
  <c r="BV174" i="15" a="1"/>
  <c r="BV174" i="15" s="1"/>
  <c r="BV175" i="15" a="1"/>
  <c r="BV175" i="15" s="1"/>
  <c r="BV176" i="15" a="1"/>
  <c r="BV176" i="15" s="1"/>
  <c r="BV177" i="15" a="1"/>
  <c r="BV177" i="15"/>
  <c r="BV178" i="15" a="1"/>
  <c r="BV178" i="15" s="1"/>
  <c r="BV179" i="15" a="1"/>
  <c r="BV179" i="15" s="1"/>
  <c r="BV180" i="15" a="1"/>
  <c r="BV180" i="15" s="1"/>
  <c r="BV181" i="15" a="1"/>
  <c r="BV181" i="15" s="1"/>
  <c r="BV182" i="15" a="1"/>
  <c r="BV182" i="15" s="1"/>
  <c r="BV183" i="15" a="1"/>
  <c r="BV183" i="15" s="1"/>
  <c r="BV184" i="15" a="1"/>
  <c r="BV184" i="15" s="1"/>
  <c r="BV185" i="15" a="1"/>
  <c r="BV185" i="15" s="1"/>
  <c r="BV186" i="15" a="1"/>
  <c r="BV186" i="15" s="1"/>
  <c r="BV187" i="15" a="1"/>
  <c r="BV187" i="15" s="1"/>
  <c r="BV188" i="15" a="1"/>
  <c r="BV188" i="15"/>
  <c r="BV189" i="15" a="1"/>
  <c r="BV189" i="15" s="1"/>
  <c r="BV190" i="15" a="1"/>
  <c r="BV190" i="15" s="1"/>
  <c r="BV191" i="15" a="1"/>
  <c r="BV191" i="15" s="1"/>
  <c r="BV192" i="15" a="1"/>
  <c r="BV192" i="15" s="1"/>
  <c r="BV193" i="15" a="1"/>
  <c r="BV193" i="15" s="1"/>
  <c r="BV194" i="15" a="1"/>
  <c r="BV194" i="15" s="1"/>
  <c r="BV195" i="15" a="1"/>
  <c r="BV195" i="15"/>
  <c r="BV196" i="15" a="1"/>
  <c r="BV196" i="15" s="1"/>
  <c r="BV197" i="15" a="1"/>
  <c r="BV197" i="15" s="1"/>
  <c r="BV198" i="15" a="1"/>
  <c r="BV198" i="15" s="1"/>
  <c r="BV199" i="15" a="1"/>
  <c r="BV199" i="15" s="1"/>
  <c r="BV200" i="15" a="1"/>
  <c r="BV200" i="15" s="1"/>
  <c r="DF3" i="15"/>
  <c r="DE3" i="15"/>
  <c r="DD3" i="15"/>
  <c r="DC3" i="15"/>
  <c r="DB3" i="15"/>
  <c r="DA3" i="15"/>
  <c r="CS3" i="15"/>
  <c r="DB4" i="15"/>
  <c r="DB5" i="15"/>
  <c r="DB6" i="15"/>
  <c r="DB7" i="15"/>
  <c r="DB8" i="15"/>
  <c r="DB9" i="15"/>
  <c r="DB10" i="15"/>
  <c r="DB11" i="15"/>
  <c r="DB12" i="15"/>
  <c r="DB13" i="15"/>
  <c r="DB14" i="15"/>
  <c r="DB15" i="15"/>
  <c r="DB16" i="15"/>
  <c r="DB17" i="15"/>
  <c r="DB18" i="15"/>
  <c r="DB19" i="15"/>
  <c r="DB20" i="15"/>
  <c r="DB21" i="15"/>
  <c r="DB22" i="15"/>
  <c r="DB23" i="15"/>
  <c r="DB24" i="15"/>
  <c r="DB25" i="15"/>
  <c r="DB26" i="15"/>
  <c r="DB27" i="15"/>
  <c r="DB28" i="15"/>
  <c r="DB29" i="15"/>
  <c r="DB30" i="15"/>
  <c r="DB31" i="15"/>
  <c r="DB32" i="15"/>
  <c r="DB33" i="15"/>
  <c r="DB34" i="15"/>
  <c r="DB35" i="15"/>
  <c r="DB36" i="15"/>
  <c r="DB37" i="15"/>
  <c r="DB38" i="15"/>
  <c r="DB39" i="15"/>
  <c r="DB40" i="15"/>
  <c r="DB41" i="15"/>
  <c r="DB42" i="15"/>
  <c r="DB43" i="15"/>
  <c r="DB44" i="15"/>
  <c r="DB45" i="15"/>
  <c r="DB46" i="15"/>
  <c r="DB47" i="15"/>
  <c r="DB48" i="15"/>
  <c r="DB49" i="15"/>
  <c r="DB50" i="15"/>
  <c r="DB51" i="15"/>
  <c r="DB52" i="15"/>
  <c r="DB53" i="15"/>
  <c r="DB54" i="15"/>
  <c r="DB55" i="15"/>
  <c r="DB56" i="15"/>
  <c r="DB57" i="15"/>
  <c r="DB58" i="15"/>
  <c r="DB59" i="15"/>
  <c r="DB60" i="15"/>
  <c r="DB61" i="15"/>
  <c r="DB62" i="15"/>
  <c r="DB63" i="15"/>
  <c r="DB64" i="15"/>
  <c r="DB65" i="15"/>
  <c r="DB66" i="15"/>
  <c r="DB67" i="15"/>
  <c r="DB68" i="15"/>
  <c r="DB69" i="15"/>
  <c r="DB70" i="15"/>
  <c r="DB71" i="15"/>
  <c r="DB72" i="15"/>
  <c r="DB73" i="15"/>
  <c r="DB74" i="15"/>
  <c r="DB75" i="15"/>
  <c r="DB76" i="15"/>
  <c r="DB77" i="15"/>
  <c r="DB78" i="15"/>
  <c r="DB79" i="15"/>
  <c r="DB80" i="15"/>
  <c r="DB81" i="15"/>
  <c r="DB82" i="15"/>
  <c r="DB83" i="15"/>
  <c r="DB84" i="15"/>
  <c r="DB85" i="15"/>
  <c r="DB86" i="15"/>
  <c r="DB87" i="15"/>
  <c r="DB88" i="15"/>
  <c r="DB89" i="15"/>
  <c r="DB90" i="15"/>
  <c r="DB91" i="15"/>
  <c r="DB92" i="15"/>
  <c r="DB93" i="15"/>
  <c r="DB94" i="15"/>
  <c r="DB95" i="15"/>
  <c r="DB96" i="15"/>
  <c r="DB97" i="15"/>
  <c r="DB98" i="15"/>
  <c r="DB99" i="15"/>
  <c r="DB100" i="15"/>
  <c r="DB101" i="15"/>
  <c r="DB102" i="15"/>
  <c r="DB103" i="15"/>
  <c r="DB104" i="15"/>
  <c r="DB105" i="15"/>
  <c r="DB106" i="15"/>
  <c r="DB107" i="15"/>
  <c r="DB108" i="15"/>
  <c r="DB109" i="15"/>
  <c r="DB110" i="15"/>
  <c r="DB111" i="15"/>
  <c r="DB112" i="15"/>
  <c r="DB113" i="15"/>
  <c r="DB114" i="15"/>
  <c r="DB115" i="15"/>
  <c r="DB116" i="15"/>
  <c r="DB117" i="15"/>
  <c r="DB118" i="15"/>
  <c r="DB119" i="15"/>
  <c r="DB120" i="15"/>
  <c r="DB121" i="15"/>
  <c r="DB122" i="15"/>
  <c r="DB123" i="15"/>
  <c r="DB124" i="15"/>
  <c r="DB125" i="15"/>
  <c r="DB126" i="15"/>
  <c r="DB127" i="15"/>
  <c r="DB128" i="15"/>
  <c r="DB129" i="15"/>
  <c r="DB130" i="15"/>
  <c r="DB131" i="15"/>
  <c r="DB132" i="15"/>
  <c r="DB133" i="15"/>
  <c r="DB134" i="15"/>
  <c r="DB135" i="15"/>
  <c r="DB136" i="15"/>
  <c r="DB137" i="15"/>
  <c r="DB138" i="15"/>
  <c r="DB139" i="15"/>
  <c r="DB140" i="15"/>
  <c r="DB141" i="15"/>
  <c r="DB142" i="15"/>
  <c r="DB143" i="15"/>
  <c r="DB144" i="15"/>
  <c r="DB145" i="15"/>
  <c r="DB146" i="15"/>
  <c r="DB147" i="15"/>
  <c r="DB148" i="15"/>
  <c r="DB149" i="15"/>
  <c r="DB150" i="15"/>
  <c r="DB151" i="15"/>
  <c r="DB152" i="15"/>
  <c r="DB153" i="15"/>
  <c r="DB154" i="15"/>
  <c r="DB155" i="15"/>
  <c r="DB156" i="15"/>
  <c r="DB157" i="15"/>
  <c r="DB158" i="15"/>
  <c r="DB159" i="15"/>
  <c r="DB160" i="15"/>
  <c r="DB161" i="15"/>
  <c r="DB162" i="15"/>
  <c r="DB163" i="15"/>
  <c r="DB164" i="15"/>
  <c r="DB165" i="15"/>
  <c r="DB166" i="15"/>
  <c r="DB167" i="15"/>
  <c r="DB168" i="15"/>
  <c r="DB169" i="15"/>
  <c r="DB170" i="15"/>
  <c r="DB171" i="15"/>
  <c r="DB172" i="15"/>
  <c r="DB173" i="15"/>
  <c r="DB174" i="15"/>
  <c r="DB175" i="15"/>
  <c r="DB176" i="15"/>
  <c r="DB177" i="15"/>
  <c r="DB178" i="15"/>
  <c r="DB179" i="15"/>
  <c r="DB180" i="15"/>
  <c r="DB181" i="15"/>
  <c r="DB182" i="15"/>
  <c r="DB183" i="15"/>
  <c r="DB184" i="15"/>
  <c r="DB185" i="15"/>
  <c r="DB186" i="15"/>
  <c r="DB187" i="15"/>
  <c r="DB188" i="15"/>
  <c r="DB189" i="15"/>
  <c r="DB190" i="15"/>
  <c r="DB191" i="15"/>
  <c r="DB192" i="15"/>
  <c r="DB193" i="15"/>
  <c r="DB194" i="15"/>
  <c r="DB195" i="15"/>
  <c r="DB196" i="15"/>
  <c r="DB197" i="15"/>
  <c r="DB198" i="15"/>
  <c r="DB199" i="15"/>
  <c r="DB200" i="15"/>
  <c r="DA4" i="15"/>
  <c r="DA5" i="15"/>
  <c r="DA6" i="15"/>
  <c r="DA7" i="15"/>
  <c r="DA8" i="15"/>
  <c r="DA9" i="15"/>
  <c r="DA10" i="15"/>
  <c r="DA11" i="15"/>
  <c r="DA12" i="15"/>
  <c r="DA13" i="15"/>
  <c r="DA14" i="15"/>
  <c r="DA15" i="15"/>
  <c r="DA16" i="15"/>
  <c r="DA17" i="15"/>
  <c r="DA18" i="15"/>
  <c r="DA19" i="15"/>
  <c r="DA20" i="15"/>
  <c r="DA21" i="15"/>
  <c r="DA22" i="15"/>
  <c r="DA23" i="15"/>
  <c r="DA24" i="15"/>
  <c r="DA25" i="15"/>
  <c r="DA26" i="15"/>
  <c r="DA27" i="15"/>
  <c r="DA28" i="15"/>
  <c r="DA29" i="15"/>
  <c r="DA30" i="15"/>
  <c r="DA31" i="15"/>
  <c r="DA32" i="15"/>
  <c r="DA33" i="15"/>
  <c r="DA34" i="15"/>
  <c r="DA35" i="15"/>
  <c r="DA36" i="15"/>
  <c r="DA37" i="15"/>
  <c r="DA38" i="15"/>
  <c r="DA39" i="15"/>
  <c r="DA40" i="15"/>
  <c r="DA41" i="15"/>
  <c r="DA42" i="15"/>
  <c r="DA43" i="15"/>
  <c r="DA44" i="15"/>
  <c r="DA45" i="15"/>
  <c r="DA46" i="15"/>
  <c r="DA47" i="15"/>
  <c r="DA48" i="15"/>
  <c r="DA49" i="15"/>
  <c r="DA50" i="15"/>
  <c r="DA51" i="15"/>
  <c r="DA52" i="15"/>
  <c r="DA53" i="15"/>
  <c r="DA54" i="15"/>
  <c r="DA55" i="15"/>
  <c r="DA56" i="15"/>
  <c r="DA57" i="15"/>
  <c r="DA58" i="15"/>
  <c r="DA59" i="15"/>
  <c r="DA60" i="15"/>
  <c r="DA61" i="15"/>
  <c r="DA62" i="15"/>
  <c r="DA63" i="15"/>
  <c r="DA64" i="15"/>
  <c r="DA65" i="15"/>
  <c r="DA66" i="15"/>
  <c r="DA67" i="15"/>
  <c r="DA68" i="15"/>
  <c r="DA69" i="15"/>
  <c r="DA70" i="15"/>
  <c r="DA71" i="15"/>
  <c r="DA72" i="15"/>
  <c r="DA73" i="15"/>
  <c r="DA74" i="15"/>
  <c r="DA75" i="15"/>
  <c r="DA76" i="15"/>
  <c r="DA77" i="15"/>
  <c r="DA78" i="15"/>
  <c r="DA79" i="15"/>
  <c r="DA80" i="15"/>
  <c r="DA81" i="15"/>
  <c r="DA82" i="15"/>
  <c r="DA83" i="15"/>
  <c r="DA84" i="15"/>
  <c r="DA85" i="15"/>
  <c r="DA86" i="15"/>
  <c r="DA87" i="15"/>
  <c r="DA88" i="15"/>
  <c r="DA89" i="15"/>
  <c r="DA90" i="15"/>
  <c r="DA91" i="15"/>
  <c r="DA92" i="15"/>
  <c r="DA93" i="15"/>
  <c r="DA94" i="15"/>
  <c r="DA95" i="15"/>
  <c r="DA96" i="15"/>
  <c r="DA97" i="15"/>
  <c r="DA98" i="15"/>
  <c r="DA99" i="15"/>
  <c r="DA100" i="15"/>
  <c r="DA101" i="15"/>
  <c r="DA102" i="15"/>
  <c r="DA103" i="15"/>
  <c r="DA104" i="15"/>
  <c r="DA105" i="15"/>
  <c r="DA106" i="15"/>
  <c r="DA107" i="15"/>
  <c r="DA108" i="15"/>
  <c r="DA109" i="15"/>
  <c r="DA110" i="15"/>
  <c r="DA111" i="15"/>
  <c r="DA112" i="15"/>
  <c r="DA113" i="15"/>
  <c r="DA114" i="15"/>
  <c r="DA115" i="15"/>
  <c r="DA116" i="15"/>
  <c r="DA117" i="15"/>
  <c r="DA118" i="15"/>
  <c r="DA119" i="15"/>
  <c r="DA120" i="15"/>
  <c r="DA121" i="15"/>
  <c r="DA122" i="15"/>
  <c r="DA123" i="15"/>
  <c r="DA124" i="15"/>
  <c r="DA125" i="15"/>
  <c r="DA126" i="15"/>
  <c r="DA127" i="15"/>
  <c r="DA128" i="15"/>
  <c r="DA129" i="15"/>
  <c r="DA130" i="15"/>
  <c r="DA131" i="15"/>
  <c r="DA132" i="15"/>
  <c r="DA133" i="15"/>
  <c r="DA134" i="15"/>
  <c r="DA135" i="15"/>
  <c r="DA136" i="15"/>
  <c r="DA137" i="15"/>
  <c r="DA138" i="15"/>
  <c r="DA139" i="15"/>
  <c r="DA140" i="15"/>
  <c r="DA141" i="15"/>
  <c r="DA142" i="15"/>
  <c r="DA143" i="15"/>
  <c r="DA144" i="15"/>
  <c r="DA145" i="15"/>
  <c r="DA146" i="15"/>
  <c r="DA147" i="15"/>
  <c r="DA148" i="15"/>
  <c r="DA149" i="15"/>
  <c r="DA150" i="15"/>
  <c r="DA151" i="15"/>
  <c r="DA152" i="15"/>
  <c r="DA153" i="15"/>
  <c r="DA154" i="15"/>
  <c r="DA155" i="15"/>
  <c r="DA156" i="15"/>
  <c r="DA157" i="15"/>
  <c r="DA158" i="15"/>
  <c r="DA159" i="15"/>
  <c r="DA160" i="15"/>
  <c r="DA161" i="15"/>
  <c r="DA162" i="15"/>
  <c r="DA163" i="15"/>
  <c r="DA164" i="15"/>
  <c r="DA165" i="15"/>
  <c r="DA166" i="15"/>
  <c r="DA167" i="15"/>
  <c r="DA168" i="15"/>
  <c r="DA169" i="15"/>
  <c r="DA170" i="15"/>
  <c r="DA171" i="15"/>
  <c r="DA172" i="15"/>
  <c r="DA173" i="15"/>
  <c r="DA174" i="15"/>
  <c r="DA175" i="15"/>
  <c r="DA176" i="15"/>
  <c r="DA177" i="15"/>
  <c r="DA178" i="15"/>
  <c r="DA179" i="15"/>
  <c r="DA180" i="15"/>
  <c r="DA181" i="15"/>
  <c r="DA182" i="15"/>
  <c r="DA183" i="15"/>
  <c r="DA184" i="15"/>
  <c r="DA185" i="15"/>
  <c r="DA186" i="15"/>
  <c r="DA187" i="15"/>
  <c r="DA188" i="15"/>
  <c r="DA189" i="15"/>
  <c r="DA190" i="15"/>
  <c r="DA191" i="15"/>
  <c r="DA192" i="15"/>
  <c r="DA193" i="15"/>
  <c r="DA194" i="15"/>
  <c r="DA195" i="15"/>
  <c r="DA196" i="15"/>
  <c r="DA197" i="15"/>
  <c r="DA198" i="15"/>
  <c r="DA199" i="15"/>
  <c r="DA200" i="15"/>
  <c r="H74" i="23" l="1"/>
  <c r="H75" i="23"/>
  <c r="DF4" i="15"/>
  <c r="DF5" i="15"/>
  <c r="DF6" i="15"/>
  <c r="DF7" i="15"/>
  <c r="DF8" i="15"/>
  <c r="DF9" i="15"/>
  <c r="DF10" i="15"/>
  <c r="DF11" i="15"/>
  <c r="DF12" i="15"/>
  <c r="DF13" i="15"/>
  <c r="DF14" i="15"/>
  <c r="DF15" i="15"/>
  <c r="DF16" i="15"/>
  <c r="DF17" i="15"/>
  <c r="DF18" i="15"/>
  <c r="DF19" i="15"/>
  <c r="DF20" i="15"/>
  <c r="DF21" i="15"/>
  <c r="DF22" i="15"/>
  <c r="DF23" i="15"/>
  <c r="DF24" i="15"/>
  <c r="DF25" i="15"/>
  <c r="DF26" i="15"/>
  <c r="DF27" i="15"/>
  <c r="DF28" i="15"/>
  <c r="DF29" i="15"/>
  <c r="DF30" i="15"/>
  <c r="DF31" i="15"/>
  <c r="DF32" i="15"/>
  <c r="DF33" i="15"/>
  <c r="DF34" i="15"/>
  <c r="DF35" i="15"/>
  <c r="DF36" i="15"/>
  <c r="DF37" i="15"/>
  <c r="DF38" i="15"/>
  <c r="DF39" i="15"/>
  <c r="DF40" i="15"/>
  <c r="DF41" i="15"/>
  <c r="DF42" i="15"/>
  <c r="DF43" i="15"/>
  <c r="DF44" i="15"/>
  <c r="DF45" i="15"/>
  <c r="DF46" i="15"/>
  <c r="DF47" i="15"/>
  <c r="DF48" i="15"/>
  <c r="DF49" i="15"/>
  <c r="DF50" i="15"/>
  <c r="DF51" i="15"/>
  <c r="DF52" i="15"/>
  <c r="DF53" i="15"/>
  <c r="DF54" i="15"/>
  <c r="DF55" i="15"/>
  <c r="DF56" i="15"/>
  <c r="DF57" i="15"/>
  <c r="DF58" i="15"/>
  <c r="DF59" i="15"/>
  <c r="DF60" i="15"/>
  <c r="DF61" i="15"/>
  <c r="DF62" i="15"/>
  <c r="DF63" i="15"/>
  <c r="DF64" i="15"/>
  <c r="DF65" i="15"/>
  <c r="DF66" i="15"/>
  <c r="DF67" i="15"/>
  <c r="DF68" i="15"/>
  <c r="DF69" i="15"/>
  <c r="DF70" i="15"/>
  <c r="DF71" i="15"/>
  <c r="DF72" i="15"/>
  <c r="DF73" i="15"/>
  <c r="DF74" i="15"/>
  <c r="DF75" i="15"/>
  <c r="DF76" i="15"/>
  <c r="DF77" i="15"/>
  <c r="DF78" i="15"/>
  <c r="DF79" i="15"/>
  <c r="DF80" i="15"/>
  <c r="DF81" i="15"/>
  <c r="DF82" i="15"/>
  <c r="DF83" i="15"/>
  <c r="DF84" i="15"/>
  <c r="DF85" i="15"/>
  <c r="DF86" i="15"/>
  <c r="DF87" i="15"/>
  <c r="DF88" i="15"/>
  <c r="DF89" i="15"/>
  <c r="DF90" i="15"/>
  <c r="DF91" i="15"/>
  <c r="DF92" i="15"/>
  <c r="DF93" i="15"/>
  <c r="DF94" i="15"/>
  <c r="DF95" i="15"/>
  <c r="DF96" i="15"/>
  <c r="DF97" i="15"/>
  <c r="DF98" i="15"/>
  <c r="DF99" i="15"/>
  <c r="DF100" i="15"/>
  <c r="DF101" i="15"/>
  <c r="DF102" i="15"/>
  <c r="DF103" i="15"/>
  <c r="DF104" i="15"/>
  <c r="DF105" i="15"/>
  <c r="DF106" i="15"/>
  <c r="DF107" i="15"/>
  <c r="DF108" i="15"/>
  <c r="DF109" i="15"/>
  <c r="DF110" i="15"/>
  <c r="DF111" i="15"/>
  <c r="DF112" i="15"/>
  <c r="DF113" i="15"/>
  <c r="DF114" i="15"/>
  <c r="DF115" i="15"/>
  <c r="DF116" i="15"/>
  <c r="DF117" i="15"/>
  <c r="DF118" i="15"/>
  <c r="DF119" i="15"/>
  <c r="DF120" i="15"/>
  <c r="DF121" i="15"/>
  <c r="DF122" i="15"/>
  <c r="DF123" i="15"/>
  <c r="DF124" i="15"/>
  <c r="DF125" i="15"/>
  <c r="DF126" i="15"/>
  <c r="DF127" i="15"/>
  <c r="DF128" i="15"/>
  <c r="DF129" i="15"/>
  <c r="DF130" i="15"/>
  <c r="DF131" i="15"/>
  <c r="DF132" i="15"/>
  <c r="DF133" i="15"/>
  <c r="DF134" i="15"/>
  <c r="DF135" i="15"/>
  <c r="DF136" i="15"/>
  <c r="DF137" i="15"/>
  <c r="DF138" i="15"/>
  <c r="DF139" i="15"/>
  <c r="DF140" i="15"/>
  <c r="DF141" i="15"/>
  <c r="DF142" i="15"/>
  <c r="DF143" i="15"/>
  <c r="DF144" i="15"/>
  <c r="DF145" i="15"/>
  <c r="DF146" i="15"/>
  <c r="DF147" i="15"/>
  <c r="DF148" i="15"/>
  <c r="DF149" i="15"/>
  <c r="DF150" i="15"/>
  <c r="DF151" i="15"/>
  <c r="DF152" i="15"/>
  <c r="DF153" i="15"/>
  <c r="DF154" i="15"/>
  <c r="DF155" i="15"/>
  <c r="DF156" i="15"/>
  <c r="DF157" i="15"/>
  <c r="DF158" i="15"/>
  <c r="DF159" i="15"/>
  <c r="DF160" i="15"/>
  <c r="DF161" i="15"/>
  <c r="DF162" i="15"/>
  <c r="DF163" i="15"/>
  <c r="DF164" i="15"/>
  <c r="DF165" i="15"/>
  <c r="DF166" i="15"/>
  <c r="DF167" i="15"/>
  <c r="DF168" i="15"/>
  <c r="DF169" i="15"/>
  <c r="DF170" i="15"/>
  <c r="DF171" i="15"/>
  <c r="DF172" i="15"/>
  <c r="DF173" i="15"/>
  <c r="DF174" i="15"/>
  <c r="DF175" i="15"/>
  <c r="DF176" i="15"/>
  <c r="DF177" i="15"/>
  <c r="DF178" i="15"/>
  <c r="DF179" i="15"/>
  <c r="DF180" i="15"/>
  <c r="DF181" i="15"/>
  <c r="DF182" i="15"/>
  <c r="DF183" i="15"/>
  <c r="DF184" i="15"/>
  <c r="DF185" i="15"/>
  <c r="DF186" i="15"/>
  <c r="DF187" i="15"/>
  <c r="DF188" i="15"/>
  <c r="DF189" i="15"/>
  <c r="DF190" i="15"/>
  <c r="DF191" i="15"/>
  <c r="DF192" i="15"/>
  <c r="DF193" i="15"/>
  <c r="DF194" i="15"/>
  <c r="DF195" i="15"/>
  <c r="DF196" i="15"/>
  <c r="DF197" i="15"/>
  <c r="DF198" i="15"/>
  <c r="DF199" i="15"/>
  <c r="DF200" i="15"/>
  <c r="DE4" i="15"/>
  <c r="DE5" i="15"/>
  <c r="DE6" i="15"/>
  <c r="DE7" i="15"/>
  <c r="DE8" i="15"/>
  <c r="DE9" i="15"/>
  <c r="DE10" i="15"/>
  <c r="DE11" i="15"/>
  <c r="DE12" i="15"/>
  <c r="DE13" i="15"/>
  <c r="DE14" i="15"/>
  <c r="DE15" i="15"/>
  <c r="DE16" i="15"/>
  <c r="DE17" i="15"/>
  <c r="DE18" i="15"/>
  <c r="DE19" i="15"/>
  <c r="DE20" i="15"/>
  <c r="DE21" i="15"/>
  <c r="DE22" i="15"/>
  <c r="DE23" i="15"/>
  <c r="DE24" i="15"/>
  <c r="DE25" i="15"/>
  <c r="DE26" i="15"/>
  <c r="DE27" i="15"/>
  <c r="DE28" i="15"/>
  <c r="DE29" i="15"/>
  <c r="DE30" i="15"/>
  <c r="DE31" i="15"/>
  <c r="DE32" i="15"/>
  <c r="DE33" i="15"/>
  <c r="DE34" i="15"/>
  <c r="DE35" i="15"/>
  <c r="DE36" i="15"/>
  <c r="DE37" i="15"/>
  <c r="DE38" i="15"/>
  <c r="DE39" i="15"/>
  <c r="DE40" i="15"/>
  <c r="DE41" i="15"/>
  <c r="DE42" i="15"/>
  <c r="DE43" i="15"/>
  <c r="DE44" i="15"/>
  <c r="DE45" i="15"/>
  <c r="DE46" i="15"/>
  <c r="DE47" i="15"/>
  <c r="DE48" i="15"/>
  <c r="DE49" i="15"/>
  <c r="DE50" i="15"/>
  <c r="DE51" i="15"/>
  <c r="DE52" i="15"/>
  <c r="DE53" i="15"/>
  <c r="DE54" i="15"/>
  <c r="DE55" i="15"/>
  <c r="DE56" i="15"/>
  <c r="DE57" i="15"/>
  <c r="DE58" i="15"/>
  <c r="DE59" i="15"/>
  <c r="DE60" i="15"/>
  <c r="DE61" i="15"/>
  <c r="DE62" i="15"/>
  <c r="DE63" i="15"/>
  <c r="DE64" i="15"/>
  <c r="DE65" i="15"/>
  <c r="DE66" i="15"/>
  <c r="DE67" i="15"/>
  <c r="DE68" i="15"/>
  <c r="DE69" i="15"/>
  <c r="DE70" i="15"/>
  <c r="DE71" i="15"/>
  <c r="DE72" i="15"/>
  <c r="DE73" i="15"/>
  <c r="DE74" i="15"/>
  <c r="DE75" i="15"/>
  <c r="DE76" i="15"/>
  <c r="DE77" i="15"/>
  <c r="DE78" i="15"/>
  <c r="DE79" i="15"/>
  <c r="DE80" i="15"/>
  <c r="DE81" i="15"/>
  <c r="DE82" i="15"/>
  <c r="DE83" i="15"/>
  <c r="DE84" i="15"/>
  <c r="DE85" i="15"/>
  <c r="DE86" i="15"/>
  <c r="DE87" i="15"/>
  <c r="DE88" i="15"/>
  <c r="DE89" i="15"/>
  <c r="DE90" i="15"/>
  <c r="DE91" i="15"/>
  <c r="DE92" i="15"/>
  <c r="DE93" i="15"/>
  <c r="DE94" i="15"/>
  <c r="DE95" i="15"/>
  <c r="DE96" i="15"/>
  <c r="DE97" i="15"/>
  <c r="DE98" i="15"/>
  <c r="DE99" i="15"/>
  <c r="DE100" i="15"/>
  <c r="DE101" i="15"/>
  <c r="DE102" i="15"/>
  <c r="DE103" i="15"/>
  <c r="DE104" i="15"/>
  <c r="DE105" i="15"/>
  <c r="DE106" i="15"/>
  <c r="DE107" i="15"/>
  <c r="DE108" i="15"/>
  <c r="DE109" i="15"/>
  <c r="DE110" i="15"/>
  <c r="DE111" i="15"/>
  <c r="DE112" i="15"/>
  <c r="DE113" i="15"/>
  <c r="DE114" i="15"/>
  <c r="DE115" i="15"/>
  <c r="DE116" i="15"/>
  <c r="DE117" i="15"/>
  <c r="DE118" i="15"/>
  <c r="DE119" i="15"/>
  <c r="DE120" i="15"/>
  <c r="DE121" i="15"/>
  <c r="DE122" i="15"/>
  <c r="DE123" i="15"/>
  <c r="DE124" i="15"/>
  <c r="DE125" i="15"/>
  <c r="DE126" i="15"/>
  <c r="DE127" i="15"/>
  <c r="DE128" i="15"/>
  <c r="DE129" i="15"/>
  <c r="DE130" i="15"/>
  <c r="DE131" i="15"/>
  <c r="DE132" i="15"/>
  <c r="DE133" i="15"/>
  <c r="DE134" i="15"/>
  <c r="DE135" i="15"/>
  <c r="DE136" i="15"/>
  <c r="DE137" i="15"/>
  <c r="DE138" i="15"/>
  <c r="DE139" i="15"/>
  <c r="DE140" i="15"/>
  <c r="DE141" i="15"/>
  <c r="DE142" i="15"/>
  <c r="DE143" i="15"/>
  <c r="DE144" i="15"/>
  <c r="DE145" i="15"/>
  <c r="DE146" i="15"/>
  <c r="DE147" i="15"/>
  <c r="DE148" i="15"/>
  <c r="DE149" i="15"/>
  <c r="DE150" i="15"/>
  <c r="DE151" i="15"/>
  <c r="DE152" i="15"/>
  <c r="DE153" i="15"/>
  <c r="DE154" i="15"/>
  <c r="DE155" i="15"/>
  <c r="DE156" i="15"/>
  <c r="DE157" i="15"/>
  <c r="DE158" i="15"/>
  <c r="DE159" i="15"/>
  <c r="DE160" i="15"/>
  <c r="DE161" i="15"/>
  <c r="DE162" i="15"/>
  <c r="DE163" i="15"/>
  <c r="DE164" i="15"/>
  <c r="DE165" i="15"/>
  <c r="DE166" i="15"/>
  <c r="DE167" i="15"/>
  <c r="DE168" i="15"/>
  <c r="DE169" i="15"/>
  <c r="DE170" i="15"/>
  <c r="DE171" i="15"/>
  <c r="DE172" i="15"/>
  <c r="DE173" i="15"/>
  <c r="DE174" i="15"/>
  <c r="DE175" i="15"/>
  <c r="DE176" i="15"/>
  <c r="DE177" i="15"/>
  <c r="DE178" i="15"/>
  <c r="DE179" i="15"/>
  <c r="DE180" i="15"/>
  <c r="DE181" i="15"/>
  <c r="DE182" i="15"/>
  <c r="DE183" i="15"/>
  <c r="DE184" i="15"/>
  <c r="DE185" i="15"/>
  <c r="DE186" i="15"/>
  <c r="DE187" i="15"/>
  <c r="DE188" i="15"/>
  <c r="DE189" i="15"/>
  <c r="DE190" i="15"/>
  <c r="DE191" i="15"/>
  <c r="DE192" i="15"/>
  <c r="DE193" i="15"/>
  <c r="DE194" i="15"/>
  <c r="DE195" i="15"/>
  <c r="DE196" i="15"/>
  <c r="DE197" i="15"/>
  <c r="DE198" i="15"/>
  <c r="DE199" i="15"/>
  <c r="DE200" i="15"/>
  <c r="DD4" i="15"/>
  <c r="DD5" i="15"/>
  <c r="DD6" i="15"/>
  <c r="DD7" i="15"/>
  <c r="DD8" i="15"/>
  <c r="DD9" i="15"/>
  <c r="DD10" i="15"/>
  <c r="DD11" i="15"/>
  <c r="DD12" i="15"/>
  <c r="DD13" i="15"/>
  <c r="DD14" i="15"/>
  <c r="DD15" i="15"/>
  <c r="DD16" i="15"/>
  <c r="DD17" i="15"/>
  <c r="DD18" i="15"/>
  <c r="DD19" i="15"/>
  <c r="DD20" i="15"/>
  <c r="DD21" i="15"/>
  <c r="DD22" i="15"/>
  <c r="DD23" i="15"/>
  <c r="DD24" i="15"/>
  <c r="DD25" i="15"/>
  <c r="DD26" i="15"/>
  <c r="DD27" i="15"/>
  <c r="DD28" i="15"/>
  <c r="DD29" i="15"/>
  <c r="DD30" i="15"/>
  <c r="DD31" i="15"/>
  <c r="DD32" i="15"/>
  <c r="DD33" i="15"/>
  <c r="DD34" i="15"/>
  <c r="DD35" i="15"/>
  <c r="DD36" i="15"/>
  <c r="DD37" i="15"/>
  <c r="DD38" i="15"/>
  <c r="DD39" i="15"/>
  <c r="DD40" i="15"/>
  <c r="DD41" i="15"/>
  <c r="DD42" i="15"/>
  <c r="DD43" i="15"/>
  <c r="DD44" i="15"/>
  <c r="DD45" i="15"/>
  <c r="DD46" i="15"/>
  <c r="DD47" i="15"/>
  <c r="DD48" i="15"/>
  <c r="DD49" i="15"/>
  <c r="DD50" i="15"/>
  <c r="DD51" i="15"/>
  <c r="DD52" i="15"/>
  <c r="DD53" i="15"/>
  <c r="DD54" i="15"/>
  <c r="DD55" i="15"/>
  <c r="DD56" i="15"/>
  <c r="DD57" i="15"/>
  <c r="DD58" i="15"/>
  <c r="DD59" i="15"/>
  <c r="DD60" i="15"/>
  <c r="DD61" i="15"/>
  <c r="DD62" i="15"/>
  <c r="DD63" i="15"/>
  <c r="DD64" i="15"/>
  <c r="DD65" i="15"/>
  <c r="DD66" i="15"/>
  <c r="DD67" i="15"/>
  <c r="DD68" i="15"/>
  <c r="DD69" i="15"/>
  <c r="DD70" i="15"/>
  <c r="DD71" i="15"/>
  <c r="DD72" i="15"/>
  <c r="DD73" i="15"/>
  <c r="DD74" i="15"/>
  <c r="DD75" i="15"/>
  <c r="DD76" i="15"/>
  <c r="DD77" i="15"/>
  <c r="DD78" i="15"/>
  <c r="DD79" i="15"/>
  <c r="DD80" i="15"/>
  <c r="DD81" i="15"/>
  <c r="DD82" i="15"/>
  <c r="DD83" i="15"/>
  <c r="DD84" i="15"/>
  <c r="DD85" i="15"/>
  <c r="DD86" i="15"/>
  <c r="DD87" i="15"/>
  <c r="DD88" i="15"/>
  <c r="DD89" i="15"/>
  <c r="DD90" i="15"/>
  <c r="DD91" i="15"/>
  <c r="DD92" i="15"/>
  <c r="DD93" i="15"/>
  <c r="DD94" i="15"/>
  <c r="DD95" i="15"/>
  <c r="DD96" i="15"/>
  <c r="DD97" i="15"/>
  <c r="DD98" i="15"/>
  <c r="DD99" i="15"/>
  <c r="DD100" i="15"/>
  <c r="DD101" i="15"/>
  <c r="DD102" i="15"/>
  <c r="DD103" i="15"/>
  <c r="DD104" i="15"/>
  <c r="DD105" i="15"/>
  <c r="DD106" i="15"/>
  <c r="DD107" i="15"/>
  <c r="DD108" i="15"/>
  <c r="DD109" i="15"/>
  <c r="DD110" i="15"/>
  <c r="DD111" i="15"/>
  <c r="DD112" i="15"/>
  <c r="DD113" i="15"/>
  <c r="DD114" i="15"/>
  <c r="DD115" i="15"/>
  <c r="DD116" i="15"/>
  <c r="DD117" i="15"/>
  <c r="DD118" i="15"/>
  <c r="DD119" i="15"/>
  <c r="DD120" i="15"/>
  <c r="DD121" i="15"/>
  <c r="DD122" i="15"/>
  <c r="DD123" i="15"/>
  <c r="DD124" i="15"/>
  <c r="DD125" i="15"/>
  <c r="DD126" i="15"/>
  <c r="DD127" i="15"/>
  <c r="DD128" i="15"/>
  <c r="DD129" i="15"/>
  <c r="DD130" i="15"/>
  <c r="DD131" i="15"/>
  <c r="DD132" i="15"/>
  <c r="DD133" i="15"/>
  <c r="DD134" i="15"/>
  <c r="DD135" i="15"/>
  <c r="DD136" i="15"/>
  <c r="DD137" i="15"/>
  <c r="DD138" i="15"/>
  <c r="DD139" i="15"/>
  <c r="DD140" i="15"/>
  <c r="DD141" i="15"/>
  <c r="DD142" i="15"/>
  <c r="DD143" i="15"/>
  <c r="DD144" i="15"/>
  <c r="DD145" i="15"/>
  <c r="DD146" i="15"/>
  <c r="DD147" i="15"/>
  <c r="DD148" i="15"/>
  <c r="DD149" i="15"/>
  <c r="DD150" i="15"/>
  <c r="DD151" i="15"/>
  <c r="DD152" i="15"/>
  <c r="DD153" i="15"/>
  <c r="DD154" i="15"/>
  <c r="DD155" i="15"/>
  <c r="DD156" i="15"/>
  <c r="DD157" i="15"/>
  <c r="DD158" i="15"/>
  <c r="DD159" i="15"/>
  <c r="DD160" i="15"/>
  <c r="DD161" i="15"/>
  <c r="DD162" i="15"/>
  <c r="DD163" i="15"/>
  <c r="DD164" i="15"/>
  <c r="DD165" i="15"/>
  <c r="DD166" i="15"/>
  <c r="DD167" i="15"/>
  <c r="DD168" i="15"/>
  <c r="DD169" i="15"/>
  <c r="DD170" i="15"/>
  <c r="DD171" i="15"/>
  <c r="DD172" i="15"/>
  <c r="DD173" i="15"/>
  <c r="DD174" i="15"/>
  <c r="DD175" i="15"/>
  <c r="DD176" i="15"/>
  <c r="DD177" i="15"/>
  <c r="DD178" i="15"/>
  <c r="DD179" i="15"/>
  <c r="DD180" i="15"/>
  <c r="DD181" i="15"/>
  <c r="DD182" i="15"/>
  <c r="DD183" i="15"/>
  <c r="DD184" i="15"/>
  <c r="DD185" i="15"/>
  <c r="DD186" i="15"/>
  <c r="DD187" i="15"/>
  <c r="DD188" i="15"/>
  <c r="DD189" i="15"/>
  <c r="DD190" i="15"/>
  <c r="DD191" i="15"/>
  <c r="DD192" i="15"/>
  <c r="DD193" i="15"/>
  <c r="DD194" i="15"/>
  <c r="DD195" i="15"/>
  <c r="DD196" i="15"/>
  <c r="DD197" i="15"/>
  <c r="DD198" i="15"/>
  <c r="DD199" i="15"/>
  <c r="DD200" i="15"/>
  <c r="DC4" i="15"/>
  <c r="DC5" i="15"/>
  <c r="DC6" i="15"/>
  <c r="DC7" i="15"/>
  <c r="DC8" i="15"/>
  <c r="DC9" i="15"/>
  <c r="DC10" i="15"/>
  <c r="DC11" i="15"/>
  <c r="DC12" i="15"/>
  <c r="DC13" i="15"/>
  <c r="DC14" i="15"/>
  <c r="DC15" i="15"/>
  <c r="DC16" i="15"/>
  <c r="DC17" i="15"/>
  <c r="DC18" i="15"/>
  <c r="DC19" i="15"/>
  <c r="DC20" i="15"/>
  <c r="DC21" i="15"/>
  <c r="DC22" i="15"/>
  <c r="DC23" i="15"/>
  <c r="DC24" i="15"/>
  <c r="DC25" i="15"/>
  <c r="DC26" i="15"/>
  <c r="DC27" i="15"/>
  <c r="DC28" i="15"/>
  <c r="DC29" i="15"/>
  <c r="DC30" i="15"/>
  <c r="DC31" i="15"/>
  <c r="DC32" i="15"/>
  <c r="DC33" i="15"/>
  <c r="DC34" i="15"/>
  <c r="DC35" i="15"/>
  <c r="DC36" i="15"/>
  <c r="DC37" i="15"/>
  <c r="DC38" i="15"/>
  <c r="DC39" i="15"/>
  <c r="DC40" i="15"/>
  <c r="DC41" i="15"/>
  <c r="DC42" i="15"/>
  <c r="DC43" i="15"/>
  <c r="DC44" i="15"/>
  <c r="DC45" i="15"/>
  <c r="DC46" i="15"/>
  <c r="DC47" i="15"/>
  <c r="DC48" i="15"/>
  <c r="DC49" i="15"/>
  <c r="DC50" i="15"/>
  <c r="DC51" i="15"/>
  <c r="DC52" i="15"/>
  <c r="DC53" i="15"/>
  <c r="DC54" i="15"/>
  <c r="DC55" i="15"/>
  <c r="DC56" i="15"/>
  <c r="DC57" i="15"/>
  <c r="DC58" i="15"/>
  <c r="DC59" i="15"/>
  <c r="DC60" i="15"/>
  <c r="DC61" i="15"/>
  <c r="DC62" i="15"/>
  <c r="DC63" i="15"/>
  <c r="DC64" i="15"/>
  <c r="DC65" i="15"/>
  <c r="DC66" i="15"/>
  <c r="DC67" i="15"/>
  <c r="DC68" i="15"/>
  <c r="DC69" i="15"/>
  <c r="DC70" i="15"/>
  <c r="DC71" i="15"/>
  <c r="DC72" i="15"/>
  <c r="DC73" i="15"/>
  <c r="DC74" i="15"/>
  <c r="DC75" i="15"/>
  <c r="DC76" i="15"/>
  <c r="DC77" i="15"/>
  <c r="DC78" i="15"/>
  <c r="DC79" i="15"/>
  <c r="DC80" i="15"/>
  <c r="DC81" i="15"/>
  <c r="DC82" i="15"/>
  <c r="DC83" i="15"/>
  <c r="DC84" i="15"/>
  <c r="DC85" i="15"/>
  <c r="DC86" i="15"/>
  <c r="DC87" i="15"/>
  <c r="DC88" i="15"/>
  <c r="DC89" i="15"/>
  <c r="DC90" i="15"/>
  <c r="DC91" i="15"/>
  <c r="DC92" i="15"/>
  <c r="DC93" i="15"/>
  <c r="DC94" i="15"/>
  <c r="DC95" i="15"/>
  <c r="DC96" i="15"/>
  <c r="DC97" i="15"/>
  <c r="DC98" i="15"/>
  <c r="DC99" i="15"/>
  <c r="DC100" i="15"/>
  <c r="DC101" i="15"/>
  <c r="DC102" i="15"/>
  <c r="DC103" i="15"/>
  <c r="DC104" i="15"/>
  <c r="DC105" i="15"/>
  <c r="DC106" i="15"/>
  <c r="DC107" i="15"/>
  <c r="DC108" i="15"/>
  <c r="DC109" i="15"/>
  <c r="DC110" i="15"/>
  <c r="DC111" i="15"/>
  <c r="DC112" i="15"/>
  <c r="DC113" i="15"/>
  <c r="DC114" i="15"/>
  <c r="DC115" i="15"/>
  <c r="DC116" i="15"/>
  <c r="DC117" i="15"/>
  <c r="DC118" i="15"/>
  <c r="DC119" i="15"/>
  <c r="DC120" i="15"/>
  <c r="DC121" i="15"/>
  <c r="DC122" i="15"/>
  <c r="DC123" i="15"/>
  <c r="DC124" i="15"/>
  <c r="DC125" i="15"/>
  <c r="DC126" i="15"/>
  <c r="DC127" i="15"/>
  <c r="DC128" i="15"/>
  <c r="DC129" i="15"/>
  <c r="DC130" i="15"/>
  <c r="DC131" i="15"/>
  <c r="DC132" i="15"/>
  <c r="DC133" i="15"/>
  <c r="DC134" i="15"/>
  <c r="DC135" i="15"/>
  <c r="DC136" i="15"/>
  <c r="DC137" i="15"/>
  <c r="DC138" i="15"/>
  <c r="DC139" i="15"/>
  <c r="DC140" i="15"/>
  <c r="DC141" i="15"/>
  <c r="DC142" i="15"/>
  <c r="DC143" i="15"/>
  <c r="DC144" i="15"/>
  <c r="DC145" i="15"/>
  <c r="DC146" i="15"/>
  <c r="DC147" i="15"/>
  <c r="DC148" i="15"/>
  <c r="DC149" i="15"/>
  <c r="DC150" i="15"/>
  <c r="DC151" i="15"/>
  <c r="DC152" i="15"/>
  <c r="DC153" i="15"/>
  <c r="DC154" i="15"/>
  <c r="DC155" i="15"/>
  <c r="DC156" i="15"/>
  <c r="DC157" i="15"/>
  <c r="DC158" i="15"/>
  <c r="DC159" i="15"/>
  <c r="DC160" i="15"/>
  <c r="DC161" i="15"/>
  <c r="DC162" i="15"/>
  <c r="DC163" i="15"/>
  <c r="DC164" i="15"/>
  <c r="DC165" i="15"/>
  <c r="DC166" i="15"/>
  <c r="DC167" i="15"/>
  <c r="DC168" i="15"/>
  <c r="DC169" i="15"/>
  <c r="DC170" i="15"/>
  <c r="DC171" i="15"/>
  <c r="DC172" i="15"/>
  <c r="DC173" i="15"/>
  <c r="DC174" i="15"/>
  <c r="DC175" i="15"/>
  <c r="DC176" i="15"/>
  <c r="DC177" i="15"/>
  <c r="DC178" i="15"/>
  <c r="DC179" i="15"/>
  <c r="DC180" i="15"/>
  <c r="DC181" i="15"/>
  <c r="DC182" i="15"/>
  <c r="DC183" i="15"/>
  <c r="DC184" i="15"/>
  <c r="DC185" i="15"/>
  <c r="DC186" i="15"/>
  <c r="DC187" i="15"/>
  <c r="DC188" i="15"/>
  <c r="DC189" i="15"/>
  <c r="DC190" i="15"/>
  <c r="DC191" i="15"/>
  <c r="DC192" i="15"/>
  <c r="DC193" i="15"/>
  <c r="DC194" i="15"/>
  <c r="DC195" i="15"/>
  <c r="DC196" i="15"/>
  <c r="DC197" i="15"/>
  <c r="DC198" i="15"/>
  <c r="DC199" i="15"/>
  <c r="DC200" i="15"/>
  <c r="CW4" i="15"/>
  <c r="CW5" i="15"/>
  <c r="CW6" i="15"/>
  <c r="CW7" i="15"/>
  <c r="CW8" i="15"/>
  <c r="CW9" i="15"/>
  <c r="CW10" i="15"/>
  <c r="CW11" i="15"/>
  <c r="CW12" i="15"/>
  <c r="CW13" i="15"/>
  <c r="CW14" i="15"/>
  <c r="CW15" i="15"/>
  <c r="CW16" i="15"/>
  <c r="CW17" i="15"/>
  <c r="CW18" i="15"/>
  <c r="CW19" i="15"/>
  <c r="CW20" i="15"/>
  <c r="CW21" i="15"/>
  <c r="CW22" i="15"/>
  <c r="CW23" i="15"/>
  <c r="CW24" i="15"/>
  <c r="CW25" i="15"/>
  <c r="CW26" i="15"/>
  <c r="CW27" i="15"/>
  <c r="CW28" i="15"/>
  <c r="CW29" i="15"/>
  <c r="CW30" i="15"/>
  <c r="CW31" i="15"/>
  <c r="CW32" i="15"/>
  <c r="CW33" i="15"/>
  <c r="CW34" i="15"/>
  <c r="CW35" i="15"/>
  <c r="CW36" i="15"/>
  <c r="CW37" i="15"/>
  <c r="CW38" i="15"/>
  <c r="CW39" i="15"/>
  <c r="CW40" i="15"/>
  <c r="CW41" i="15"/>
  <c r="CW42" i="15"/>
  <c r="CW43" i="15"/>
  <c r="CW44" i="15"/>
  <c r="CW45" i="15"/>
  <c r="CW46" i="15"/>
  <c r="CW47" i="15"/>
  <c r="CW48" i="15"/>
  <c r="CW49" i="15"/>
  <c r="CW50" i="15"/>
  <c r="CW51" i="15"/>
  <c r="CW52" i="15"/>
  <c r="CW53" i="15"/>
  <c r="CW54" i="15"/>
  <c r="CW55" i="15"/>
  <c r="CW56" i="15"/>
  <c r="CW57" i="15"/>
  <c r="CW58" i="15"/>
  <c r="CW59" i="15"/>
  <c r="CW60" i="15"/>
  <c r="CW61" i="15"/>
  <c r="CW62" i="15"/>
  <c r="CW63" i="15"/>
  <c r="CW64" i="15"/>
  <c r="CW65" i="15"/>
  <c r="CW66" i="15"/>
  <c r="CW67" i="15"/>
  <c r="CW68" i="15"/>
  <c r="CW69" i="15"/>
  <c r="CW70" i="15"/>
  <c r="CW71" i="15"/>
  <c r="CW72" i="15"/>
  <c r="CW73" i="15"/>
  <c r="CW74" i="15"/>
  <c r="CW75" i="15"/>
  <c r="CW76" i="15"/>
  <c r="CW77" i="15"/>
  <c r="CW78" i="15"/>
  <c r="CW79" i="15"/>
  <c r="CW80" i="15"/>
  <c r="CW81" i="15"/>
  <c r="CW82" i="15"/>
  <c r="CW83" i="15"/>
  <c r="CW84" i="15"/>
  <c r="CW85" i="15"/>
  <c r="CW86" i="15"/>
  <c r="CW87" i="15"/>
  <c r="CW88" i="15"/>
  <c r="CW89" i="15"/>
  <c r="CW90" i="15"/>
  <c r="CW91" i="15"/>
  <c r="CW92" i="15"/>
  <c r="CW93" i="15"/>
  <c r="CW94" i="15"/>
  <c r="CW95" i="15"/>
  <c r="CW96" i="15"/>
  <c r="CW97" i="15"/>
  <c r="CW98" i="15"/>
  <c r="CW99" i="15"/>
  <c r="CW100" i="15"/>
  <c r="CW101" i="15"/>
  <c r="CW102" i="15"/>
  <c r="CW103" i="15"/>
  <c r="CW104" i="15"/>
  <c r="CW105" i="15"/>
  <c r="CW106" i="15"/>
  <c r="CW107" i="15"/>
  <c r="CW108" i="15"/>
  <c r="CW109" i="15"/>
  <c r="CW110" i="15"/>
  <c r="CW111" i="15"/>
  <c r="CW112" i="15"/>
  <c r="CW113" i="15"/>
  <c r="CW114" i="15"/>
  <c r="CW115" i="15"/>
  <c r="CW116" i="15"/>
  <c r="CW117" i="15"/>
  <c r="CW118" i="15"/>
  <c r="CW119" i="15"/>
  <c r="CW120" i="15"/>
  <c r="CW121" i="15"/>
  <c r="CW122" i="15"/>
  <c r="CW123" i="15"/>
  <c r="CW124" i="15"/>
  <c r="CW125" i="15"/>
  <c r="CW126" i="15"/>
  <c r="CW127" i="15"/>
  <c r="CW128" i="15"/>
  <c r="CW129" i="15"/>
  <c r="CW130" i="15"/>
  <c r="CW131" i="15"/>
  <c r="CW132" i="15"/>
  <c r="CW133" i="15"/>
  <c r="CW134" i="15"/>
  <c r="CW135" i="15"/>
  <c r="CW136" i="15"/>
  <c r="CW137" i="15"/>
  <c r="CW138" i="15"/>
  <c r="CW139" i="15"/>
  <c r="CW140" i="15"/>
  <c r="CW141" i="15"/>
  <c r="CW142" i="15"/>
  <c r="CW143" i="15"/>
  <c r="CW144" i="15"/>
  <c r="CW145" i="15"/>
  <c r="CW146" i="15"/>
  <c r="CW147" i="15"/>
  <c r="CW148" i="15"/>
  <c r="CW149" i="15"/>
  <c r="CW150" i="15"/>
  <c r="CW151" i="15"/>
  <c r="CW152" i="15"/>
  <c r="CW153" i="15"/>
  <c r="CW154" i="15"/>
  <c r="CW155" i="15"/>
  <c r="CW156" i="15"/>
  <c r="CW157" i="15"/>
  <c r="CW158" i="15"/>
  <c r="CW159" i="15"/>
  <c r="CW160" i="15"/>
  <c r="CW161" i="15"/>
  <c r="CW162" i="15"/>
  <c r="CW163" i="15"/>
  <c r="CW164" i="15"/>
  <c r="CW165" i="15"/>
  <c r="CW166" i="15"/>
  <c r="CW167" i="15"/>
  <c r="CW168" i="15"/>
  <c r="CW169" i="15"/>
  <c r="CW170" i="15"/>
  <c r="CW171" i="15"/>
  <c r="CW172" i="15"/>
  <c r="CW173" i="15"/>
  <c r="CW174" i="15"/>
  <c r="CW175" i="15"/>
  <c r="CW176" i="15"/>
  <c r="CW177" i="15"/>
  <c r="CW178" i="15"/>
  <c r="CW179" i="15"/>
  <c r="CW180" i="15"/>
  <c r="CW181" i="15"/>
  <c r="CW182" i="15"/>
  <c r="CW183" i="15"/>
  <c r="CW184" i="15"/>
  <c r="CW185" i="15"/>
  <c r="CW186" i="15"/>
  <c r="CW187" i="15"/>
  <c r="CW188" i="15"/>
  <c r="CW189" i="15"/>
  <c r="CW190" i="15"/>
  <c r="CW191" i="15"/>
  <c r="CW192" i="15"/>
  <c r="CW193" i="15"/>
  <c r="CW194" i="15"/>
  <c r="CW195" i="15"/>
  <c r="CW196" i="15"/>
  <c r="CW197" i="15"/>
  <c r="CW198" i="15"/>
  <c r="CW199" i="15"/>
  <c r="CW200" i="15"/>
  <c r="CS4" i="15"/>
  <c r="CS5" i="15"/>
  <c r="CS6" i="15"/>
  <c r="CS7" i="15"/>
  <c r="CS8" i="15"/>
  <c r="CS9" i="15"/>
  <c r="CS10" i="15"/>
  <c r="CS11" i="15"/>
  <c r="CS12" i="15"/>
  <c r="CS13" i="15"/>
  <c r="CS14" i="15"/>
  <c r="CS15" i="15"/>
  <c r="CS16" i="15"/>
  <c r="CS17" i="15"/>
  <c r="CS18" i="15"/>
  <c r="CS19" i="15"/>
  <c r="CS20" i="15"/>
  <c r="CS21" i="15"/>
  <c r="CS22" i="15"/>
  <c r="CS23" i="15"/>
  <c r="CS24" i="15"/>
  <c r="CS25" i="15"/>
  <c r="CS26" i="15"/>
  <c r="CS27" i="15"/>
  <c r="CS28" i="15"/>
  <c r="CS29" i="15"/>
  <c r="CS30" i="15"/>
  <c r="CS31" i="15"/>
  <c r="CS32" i="15"/>
  <c r="CS33" i="15"/>
  <c r="CS34" i="15"/>
  <c r="CS35" i="15"/>
  <c r="CS36" i="15"/>
  <c r="CS37" i="15"/>
  <c r="CS38" i="15"/>
  <c r="CS39" i="15"/>
  <c r="CS40" i="15"/>
  <c r="CS41" i="15"/>
  <c r="CS42" i="15"/>
  <c r="CS43" i="15"/>
  <c r="CS44" i="15"/>
  <c r="CS45" i="15"/>
  <c r="CS46" i="15"/>
  <c r="CS47" i="15"/>
  <c r="CS48" i="15"/>
  <c r="CS49" i="15"/>
  <c r="CS50" i="15"/>
  <c r="CS51" i="15"/>
  <c r="CS52" i="15"/>
  <c r="CS53" i="15"/>
  <c r="CS54" i="15"/>
  <c r="CS55" i="15"/>
  <c r="CS56" i="15"/>
  <c r="CS57" i="15"/>
  <c r="CS58" i="15"/>
  <c r="CS59" i="15"/>
  <c r="CS60" i="15"/>
  <c r="CS61" i="15"/>
  <c r="CS62" i="15"/>
  <c r="CS63" i="15"/>
  <c r="CS64" i="15"/>
  <c r="CS65" i="15"/>
  <c r="CS66" i="15"/>
  <c r="CS67" i="15"/>
  <c r="CS68" i="15"/>
  <c r="CS69" i="15"/>
  <c r="CS70" i="15"/>
  <c r="CS71" i="15"/>
  <c r="CS72" i="15"/>
  <c r="CS73" i="15"/>
  <c r="CS74" i="15"/>
  <c r="CS75" i="15"/>
  <c r="CS76" i="15"/>
  <c r="CS77" i="15"/>
  <c r="CS78" i="15"/>
  <c r="CS79" i="15"/>
  <c r="CS80" i="15"/>
  <c r="CS81" i="15"/>
  <c r="CS82" i="15"/>
  <c r="CS83" i="15"/>
  <c r="CS84" i="15"/>
  <c r="CS85" i="15"/>
  <c r="CS86" i="15"/>
  <c r="CS87" i="15"/>
  <c r="CS88" i="15"/>
  <c r="CS89" i="15"/>
  <c r="CS90" i="15"/>
  <c r="CS91" i="15"/>
  <c r="CS92" i="15"/>
  <c r="CS93" i="15"/>
  <c r="CS94" i="15"/>
  <c r="CS95" i="15"/>
  <c r="CS96" i="15"/>
  <c r="CS97" i="15"/>
  <c r="CS98" i="15"/>
  <c r="CS99" i="15"/>
  <c r="CS100" i="15"/>
  <c r="CS101" i="15"/>
  <c r="CS102" i="15"/>
  <c r="CS103" i="15"/>
  <c r="CS104" i="15"/>
  <c r="CS105" i="15"/>
  <c r="CS106" i="15"/>
  <c r="CS107" i="15"/>
  <c r="CS108" i="15"/>
  <c r="CS109" i="15"/>
  <c r="CS110" i="15"/>
  <c r="CS111" i="15"/>
  <c r="CS112" i="15"/>
  <c r="CS113" i="15"/>
  <c r="CS114" i="15"/>
  <c r="CS115" i="15"/>
  <c r="CS116" i="15"/>
  <c r="CS117" i="15"/>
  <c r="CS118" i="15"/>
  <c r="CS119" i="15"/>
  <c r="CS120" i="15"/>
  <c r="CS121" i="15"/>
  <c r="CS122" i="15"/>
  <c r="CS123" i="15"/>
  <c r="CS124" i="15"/>
  <c r="CS125" i="15"/>
  <c r="CS126" i="15"/>
  <c r="CS127" i="15"/>
  <c r="CS128" i="15"/>
  <c r="CS129" i="15"/>
  <c r="CS130" i="15"/>
  <c r="CS131" i="15"/>
  <c r="CS132" i="15"/>
  <c r="CS133" i="15"/>
  <c r="CS134" i="15"/>
  <c r="CS135" i="15"/>
  <c r="CS136" i="15"/>
  <c r="CS137" i="15"/>
  <c r="CS138" i="15"/>
  <c r="CS139" i="15"/>
  <c r="CS140" i="15"/>
  <c r="CS141" i="15"/>
  <c r="CS142" i="15"/>
  <c r="CS143" i="15"/>
  <c r="CS144" i="15"/>
  <c r="CS145" i="15"/>
  <c r="CS146" i="15"/>
  <c r="CS147" i="15"/>
  <c r="CS148" i="15"/>
  <c r="CS149" i="15"/>
  <c r="CS150" i="15"/>
  <c r="CS151" i="15"/>
  <c r="CS152" i="15"/>
  <c r="CS153" i="15"/>
  <c r="CS154" i="15"/>
  <c r="CS155" i="15"/>
  <c r="CS156" i="15"/>
  <c r="CS157" i="15"/>
  <c r="CS158" i="15"/>
  <c r="CS159" i="15"/>
  <c r="CS160" i="15"/>
  <c r="CS161" i="15"/>
  <c r="CS162" i="15"/>
  <c r="CS163" i="15"/>
  <c r="CS164" i="15"/>
  <c r="CS165" i="15"/>
  <c r="CS166" i="15"/>
  <c r="CS167" i="15"/>
  <c r="CS168" i="15"/>
  <c r="CS169" i="15"/>
  <c r="CS170" i="15"/>
  <c r="CS171" i="15"/>
  <c r="CS172" i="15"/>
  <c r="CS173" i="15"/>
  <c r="CS174" i="15"/>
  <c r="CS175" i="15"/>
  <c r="CS176" i="15"/>
  <c r="CS177" i="15"/>
  <c r="CS178" i="15"/>
  <c r="CS179" i="15"/>
  <c r="CS180" i="15"/>
  <c r="CS181" i="15"/>
  <c r="CS182" i="15"/>
  <c r="CS183" i="15"/>
  <c r="CS184" i="15"/>
  <c r="CS185" i="15"/>
  <c r="CS186" i="15"/>
  <c r="CS187" i="15"/>
  <c r="CS188" i="15"/>
  <c r="CS189" i="15"/>
  <c r="CS190" i="15"/>
  <c r="CS191" i="15"/>
  <c r="CS192" i="15"/>
  <c r="CS193" i="15"/>
  <c r="CS194" i="15"/>
  <c r="CS195" i="15"/>
  <c r="CS196" i="15"/>
  <c r="CS197" i="15"/>
  <c r="CS198" i="15"/>
  <c r="CS199" i="15"/>
  <c r="CS200" i="15"/>
  <c r="CW3" i="15"/>
  <c r="D6" i="23"/>
  <c r="H78" i="23" l="1"/>
  <c r="H79" i="23"/>
  <c r="F26" i="24"/>
  <c r="C19" i="23"/>
  <c r="H26" i="24" s="1"/>
  <c r="G31" i="24" l="1"/>
  <c r="F31" i="24"/>
  <c r="G30" i="24"/>
  <c r="F30" i="24"/>
  <c r="G29" i="24"/>
  <c r="F29" i="24"/>
  <c r="G28" i="24"/>
  <c r="F28" i="24"/>
  <c r="G27" i="24"/>
  <c r="F27" i="24"/>
  <c r="G26" i="24"/>
  <c r="C24" i="23"/>
  <c r="C23" i="23"/>
  <c r="C21" i="23"/>
  <c r="C20" i="23"/>
  <c r="D5" i="23"/>
  <c r="BN4" i="15"/>
  <c r="BO4" i="15"/>
  <c r="BP4" i="15"/>
  <c r="BQ4" i="15"/>
  <c r="BR4" i="15"/>
  <c r="BN5" i="15"/>
  <c r="BO5" i="15"/>
  <c r="BP5" i="15"/>
  <c r="BQ5" i="15"/>
  <c r="BR5" i="15"/>
  <c r="BN6" i="15"/>
  <c r="BO6" i="15"/>
  <c r="BP6" i="15"/>
  <c r="BQ6" i="15"/>
  <c r="BR6" i="15"/>
  <c r="BN7" i="15"/>
  <c r="BO7" i="15"/>
  <c r="BP7" i="15"/>
  <c r="BQ7" i="15"/>
  <c r="BR7" i="15"/>
  <c r="BN8" i="15"/>
  <c r="BO8" i="15"/>
  <c r="BP8" i="15"/>
  <c r="BQ8" i="15"/>
  <c r="BR8" i="15"/>
  <c r="BN9" i="15"/>
  <c r="BO9" i="15"/>
  <c r="BP9" i="15"/>
  <c r="BQ9" i="15"/>
  <c r="BR9" i="15"/>
  <c r="BN10" i="15"/>
  <c r="BO10" i="15"/>
  <c r="BP10" i="15"/>
  <c r="BQ10" i="15"/>
  <c r="BR10" i="15"/>
  <c r="BN11" i="15"/>
  <c r="BO11" i="15"/>
  <c r="BP11" i="15"/>
  <c r="BQ11" i="15"/>
  <c r="BR11" i="15"/>
  <c r="BN12" i="15"/>
  <c r="BO12" i="15"/>
  <c r="BP12" i="15"/>
  <c r="BQ12" i="15"/>
  <c r="BR12" i="15"/>
  <c r="BN13" i="15"/>
  <c r="BO13" i="15"/>
  <c r="BP13" i="15"/>
  <c r="BQ13" i="15"/>
  <c r="BR13" i="15"/>
  <c r="BN14" i="15"/>
  <c r="BO14" i="15"/>
  <c r="BP14" i="15"/>
  <c r="BQ14" i="15"/>
  <c r="BR14" i="15"/>
  <c r="BN15" i="15"/>
  <c r="BO15" i="15"/>
  <c r="BP15" i="15"/>
  <c r="BQ15" i="15"/>
  <c r="BR15" i="15"/>
  <c r="BN16" i="15"/>
  <c r="BO16" i="15"/>
  <c r="BP16" i="15"/>
  <c r="BQ16" i="15"/>
  <c r="BR16" i="15"/>
  <c r="BN17" i="15"/>
  <c r="BO17" i="15"/>
  <c r="BP17" i="15"/>
  <c r="BQ17" i="15"/>
  <c r="BR17" i="15"/>
  <c r="BN18" i="15"/>
  <c r="BO18" i="15"/>
  <c r="BP18" i="15"/>
  <c r="BQ18" i="15"/>
  <c r="BR18" i="15"/>
  <c r="BN19" i="15"/>
  <c r="BO19" i="15"/>
  <c r="BP19" i="15"/>
  <c r="BQ19" i="15"/>
  <c r="BR19" i="15"/>
  <c r="BN20" i="15"/>
  <c r="BO20" i="15"/>
  <c r="BP20" i="15"/>
  <c r="BQ20" i="15"/>
  <c r="BR20" i="15"/>
  <c r="BN21" i="15"/>
  <c r="BO21" i="15"/>
  <c r="BP21" i="15"/>
  <c r="BQ21" i="15"/>
  <c r="BR21" i="15"/>
  <c r="BN22" i="15"/>
  <c r="BO22" i="15"/>
  <c r="BP22" i="15"/>
  <c r="BQ22" i="15"/>
  <c r="BR22" i="15"/>
  <c r="BN23" i="15"/>
  <c r="BO23" i="15"/>
  <c r="BP23" i="15"/>
  <c r="BQ23" i="15"/>
  <c r="BR23" i="15"/>
  <c r="BN24" i="15"/>
  <c r="BO24" i="15"/>
  <c r="BP24" i="15"/>
  <c r="BQ24" i="15"/>
  <c r="BR24" i="15"/>
  <c r="BN25" i="15"/>
  <c r="BO25" i="15"/>
  <c r="BP25" i="15"/>
  <c r="BQ25" i="15"/>
  <c r="BR25" i="15"/>
  <c r="BN26" i="15"/>
  <c r="BO26" i="15"/>
  <c r="BP26" i="15"/>
  <c r="BQ26" i="15"/>
  <c r="BR26" i="15"/>
  <c r="BN27" i="15"/>
  <c r="BO27" i="15"/>
  <c r="BP27" i="15"/>
  <c r="BQ27" i="15"/>
  <c r="BR27" i="15"/>
  <c r="BN28" i="15"/>
  <c r="BO28" i="15"/>
  <c r="BP28" i="15"/>
  <c r="BQ28" i="15"/>
  <c r="BR28" i="15"/>
  <c r="BN29" i="15"/>
  <c r="BO29" i="15"/>
  <c r="BP29" i="15"/>
  <c r="BQ29" i="15"/>
  <c r="BR29" i="15"/>
  <c r="BN30" i="15"/>
  <c r="BO30" i="15"/>
  <c r="BP30" i="15"/>
  <c r="BQ30" i="15"/>
  <c r="BR30" i="15"/>
  <c r="BN31" i="15"/>
  <c r="BO31" i="15"/>
  <c r="BP31" i="15"/>
  <c r="BQ31" i="15"/>
  <c r="BR31" i="15"/>
  <c r="BN32" i="15"/>
  <c r="BO32" i="15"/>
  <c r="BP32" i="15"/>
  <c r="BQ32" i="15"/>
  <c r="BR32" i="15"/>
  <c r="BN33" i="15"/>
  <c r="BO33" i="15"/>
  <c r="BP33" i="15"/>
  <c r="BQ33" i="15"/>
  <c r="BR33" i="15"/>
  <c r="BN34" i="15"/>
  <c r="BO34" i="15"/>
  <c r="BP34" i="15"/>
  <c r="BQ34" i="15"/>
  <c r="BR34" i="15"/>
  <c r="BN35" i="15"/>
  <c r="BO35" i="15"/>
  <c r="BP35" i="15"/>
  <c r="BQ35" i="15"/>
  <c r="BR35" i="15"/>
  <c r="BN36" i="15"/>
  <c r="BO36" i="15"/>
  <c r="BP36" i="15"/>
  <c r="BQ36" i="15"/>
  <c r="BR36" i="15"/>
  <c r="BN37" i="15"/>
  <c r="BO37" i="15"/>
  <c r="BP37" i="15"/>
  <c r="BQ37" i="15"/>
  <c r="BR37" i="15"/>
  <c r="BN38" i="15"/>
  <c r="BO38" i="15"/>
  <c r="BP38" i="15"/>
  <c r="BQ38" i="15"/>
  <c r="BR38" i="15"/>
  <c r="BN39" i="15"/>
  <c r="BO39" i="15"/>
  <c r="BP39" i="15"/>
  <c r="BQ39" i="15"/>
  <c r="BR39" i="15"/>
  <c r="BN40" i="15"/>
  <c r="BO40" i="15"/>
  <c r="BP40" i="15"/>
  <c r="BQ40" i="15"/>
  <c r="BR40" i="15"/>
  <c r="BN41" i="15"/>
  <c r="BO41" i="15"/>
  <c r="BP41" i="15"/>
  <c r="BQ41" i="15"/>
  <c r="BR41" i="15"/>
  <c r="BN42" i="15"/>
  <c r="BO42" i="15"/>
  <c r="BP42" i="15"/>
  <c r="BQ42" i="15"/>
  <c r="BR42" i="15"/>
  <c r="BN43" i="15"/>
  <c r="BO43" i="15"/>
  <c r="BP43" i="15"/>
  <c r="BQ43" i="15"/>
  <c r="BR43" i="15"/>
  <c r="BN44" i="15"/>
  <c r="BO44" i="15"/>
  <c r="BP44" i="15"/>
  <c r="BQ44" i="15"/>
  <c r="BR44" i="15"/>
  <c r="BN45" i="15"/>
  <c r="BO45" i="15"/>
  <c r="BP45" i="15"/>
  <c r="BQ45" i="15"/>
  <c r="BR45" i="15"/>
  <c r="BN46" i="15"/>
  <c r="BO46" i="15"/>
  <c r="BP46" i="15"/>
  <c r="BQ46" i="15"/>
  <c r="BR46" i="15"/>
  <c r="BN47" i="15"/>
  <c r="BO47" i="15"/>
  <c r="BP47" i="15"/>
  <c r="BQ47" i="15"/>
  <c r="BR47" i="15"/>
  <c r="BN48" i="15"/>
  <c r="BO48" i="15"/>
  <c r="BP48" i="15"/>
  <c r="BQ48" i="15"/>
  <c r="BR48" i="15"/>
  <c r="BN49" i="15"/>
  <c r="BO49" i="15"/>
  <c r="BP49" i="15"/>
  <c r="BQ49" i="15"/>
  <c r="BR49" i="15"/>
  <c r="BN50" i="15"/>
  <c r="BO50" i="15"/>
  <c r="BP50" i="15"/>
  <c r="BQ50" i="15"/>
  <c r="BR50" i="15"/>
  <c r="BN51" i="15"/>
  <c r="BO51" i="15"/>
  <c r="BP51" i="15"/>
  <c r="BQ51" i="15"/>
  <c r="BR51" i="15"/>
  <c r="BN52" i="15"/>
  <c r="BO52" i="15"/>
  <c r="BP52" i="15"/>
  <c r="BQ52" i="15"/>
  <c r="BR52" i="15"/>
  <c r="BN53" i="15"/>
  <c r="BO53" i="15"/>
  <c r="BP53" i="15"/>
  <c r="BQ53" i="15"/>
  <c r="BR53" i="15"/>
  <c r="BN54" i="15"/>
  <c r="BO54" i="15"/>
  <c r="BP54" i="15"/>
  <c r="BQ54" i="15"/>
  <c r="BR54" i="15"/>
  <c r="BN55" i="15"/>
  <c r="BO55" i="15"/>
  <c r="BP55" i="15"/>
  <c r="BQ55" i="15"/>
  <c r="BR55" i="15"/>
  <c r="BN56" i="15"/>
  <c r="BO56" i="15"/>
  <c r="BP56" i="15"/>
  <c r="BQ56" i="15"/>
  <c r="BR56" i="15"/>
  <c r="BN57" i="15"/>
  <c r="BO57" i="15"/>
  <c r="BP57" i="15"/>
  <c r="BQ57" i="15"/>
  <c r="BR57" i="15"/>
  <c r="BN58" i="15"/>
  <c r="BO58" i="15"/>
  <c r="BP58" i="15"/>
  <c r="BQ58" i="15"/>
  <c r="BR58" i="15"/>
  <c r="BN59" i="15"/>
  <c r="BO59" i="15"/>
  <c r="BP59" i="15"/>
  <c r="BQ59" i="15"/>
  <c r="BR59" i="15"/>
  <c r="BN60" i="15"/>
  <c r="BO60" i="15"/>
  <c r="BP60" i="15"/>
  <c r="BQ60" i="15"/>
  <c r="BR60" i="15"/>
  <c r="BN61" i="15"/>
  <c r="BO61" i="15"/>
  <c r="BP61" i="15"/>
  <c r="BQ61" i="15"/>
  <c r="BR61" i="15"/>
  <c r="BN62" i="15"/>
  <c r="BO62" i="15"/>
  <c r="BP62" i="15"/>
  <c r="BQ62" i="15"/>
  <c r="BR62" i="15"/>
  <c r="BN63" i="15"/>
  <c r="BO63" i="15"/>
  <c r="BP63" i="15"/>
  <c r="BQ63" i="15"/>
  <c r="BR63" i="15"/>
  <c r="BN64" i="15"/>
  <c r="BO64" i="15"/>
  <c r="BP64" i="15"/>
  <c r="BQ64" i="15"/>
  <c r="BR64" i="15"/>
  <c r="BN65" i="15"/>
  <c r="BO65" i="15"/>
  <c r="BP65" i="15"/>
  <c r="BQ65" i="15"/>
  <c r="BR65" i="15"/>
  <c r="BN66" i="15"/>
  <c r="BO66" i="15"/>
  <c r="BP66" i="15"/>
  <c r="BQ66" i="15"/>
  <c r="BR66" i="15"/>
  <c r="BN67" i="15"/>
  <c r="BO67" i="15"/>
  <c r="BP67" i="15"/>
  <c r="BQ67" i="15"/>
  <c r="BR67" i="15"/>
  <c r="BN68" i="15"/>
  <c r="BO68" i="15"/>
  <c r="BP68" i="15"/>
  <c r="BQ68" i="15"/>
  <c r="BR68" i="15"/>
  <c r="BN69" i="15"/>
  <c r="BO69" i="15"/>
  <c r="BP69" i="15"/>
  <c r="BQ69" i="15"/>
  <c r="BR69" i="15"/>
  <c r="BN70" i="15"/>
  <c r="BO70" i="15"/>
  <c r="BP70" i="15"/>
  <c r="BQ70" i="15"/>
  <c r="BR70" i="15"/>
  <c r="BN71" i="15"/>
  <c r="BO71" i="15"/>
  <c r="BP71" i="15"/>
  <c r="BQ71" i="15"/>
  <c r="BR71" i="15"/>
  <c r="BN72" i="15"/>
  <c r="BO72" i="15"/>
  <c r="BP72" i="15"/>
  <c r="BQ72" i="15"/>
  <c r="BR72" i="15"/>
  <c r="BN73" i="15"/>
  <c r="BO73" i="15"/>
  <c r="BP73" i="15"/>
  <c r="BQ73" i="15"/>
  <c r="BR73" i="15"/>
  <c r="BN74" i="15"/>
  <c r="BO74" i="15"/>
  <c r="BP74" i="15"/>
  <c r="BQ74" i="15"/>
  <c r="BR74" i="15"/>
  <c r="BN75" i="15"/>
  <c r="BO75" i="15"/>
  <c r="BP75" i="15"/>
  <c r="BQ75" i="15"/>
  <c r="BR75" i="15"/>
  <c r="BN76" i="15"/>
  <c r="BO76" i="15"/>
  <c r="BP76" i="15"/>
  <c r="BQ76" i="15"/>
  <c r="BR76" i="15"/>
  <c r="BN77" i="15"/>
  <c r="BO77" i="15"/>
  <c r="BP77" i="15"/>
  <c r="BQ77" i="15"/>
  <c r="BR77" i="15"/>
  <c r="BN78" i="15"/>
  <c r="BO78" i="15"/>
  <c r="BP78" i="15"/>
  <c r="BQ78" i="15"/>
  <c r="BR78" i="15"/>
  <c r="BN79" i="15"/>
  <c r="BO79" i="15"/>
  <c r="BP79" i="15"/>
  <c r="BQ79" i="15"/>
  <c r="BR79" i="15"/>
  <c r="BN80" i="15"/>
  <c r="BO80" i="15"/>
  <c r="BP80" i="15"/>
  <c r="BQ80" i="15"/>
  <c r="BR80" i="15"/>
  <c r="BN81" i="15"/>
  <c r="BO81" i="15"/>
  <c r="BP81" i="15"/>
  <c r="BQ81" i="15"/>
  <c r="BR81" i="15"/>
  <c r="BN82" i="15"/>
  <c r="BO82" i="15"/>
  <c r="BP82" i="15"/>
  <c r="BQ82" i="15"/>
  <c r="BR82" i="15"/>
  <c r="BN83" i="15"/>
  <c r="BO83" i="15"/>
  <c r="BP83" i="15"/>
  <c r="BQ83" i="15"/>
  <c r="BR83" i="15"/>
  <c r="BN84" i="15"/>
  <c r="BO84" i="15"/>
  <c r="BP84" i="15"/>
  <c r="BQ84" i="15"/>
  <c r="BR84" i="15"/>
  <c r="BN85" i="15"/>
  <c r="BO85" i="15"/>
  <c r="BP85" i="15"/>
  <c r="BQ85" i="15"/>
  <c r="BR85" i="15"/>
  <c r="BN86" i="15"/>
  <c r="BO86" i="15"/>
  <c r="BP86" i="15"/>
  <c r="BQ86" i="15"/>
  <c r="BR86" i="15"/>
  <c r="BN87" i="15"/>
  <c r="BO87" i="15"/>
  <c r="BP87" i="15"/>
  <c r="BQ87" i="15"/>
  <c r="BR87" i="15"/>
  <c r="BN88" i="15"/>
  <c r="BO88" i="15"/>
  <c r="BP88" i="15"/>
  <c r="BQ88" i="15"/>
  <c r="BR88" i="15"/>
  <c r="BN89" i="15"/>
  <c r="BO89" i="15"/>
  <c r="BP89" i="15"/>
  <c r="BQ89" i="15"/>
  <c r="BR89" i="15"/>
  <c r="BN90" i="15"/>
  <c r="BO90" i="15"/>
  <c r="BP90" i="15"/>
  <c r="BQ90" i="15"/>
  <c r="BR90" i="15"/>
  <c r="BN91" i="15"/>
  <c r="BO91" i="15"/>
  <c r="BP91" i="15"/>
  <c r="BQ91" i="15"/>
  <c r="BR91" i="15"/>
  <c r="BN92" i="15"/>
  <c r="BO92" i="15"/>
  <c r="BP92" i="15"/>
  <c r="BQ92" i="15"/>
  <c r="BR92" i="15"/>
  <c r="BN93" i="15"/>
  <c r="BO93" i="15"/>
  <c r="BP93" i="15"/>
  <c r="BQ93" i="15"/>
  <c r="BR93" i="15"/>
  <c r="BN94" i="15"/>
  <c r="BO94" i="15"/>
  <c r="BP94" i="15"/>
  <c r="BQ94" i="15"/>
  <c r="BR94" i="15"/>
  <c r="BN95" i="15"/>
  <c r="BO95" i="15"/>
  <c r="BP95" i="15"/>
  <c r="BQ95" i="15"/>
  <c r="BR95" i="15"/>
  <c r="BN96" i="15"/>
  <c r="BO96" i="15"/>
  <c r="BP96" i="15"/>
  <c r="BQ96" i="15"/>
  <c r="BR96" i="15"/>
  <c r="BN97" i="15"/>
  <c r="BO97" i="15"/>
  <c r="BP97" i="15"/>
  <c r="BQ97" i="15"/>
  <c r="BR97" i="15"/>
  <c r="BN98" i="15"/>
  <c r="BO98" i="15"/>
  <c r="BP98" i="15"/>
  <c r="BQ98" i="15"/>
  <c r="BR98" i="15"/>
  <c r="BN99" i="15"/>
  <c r="BO99" i="15"/>
  <c r="BP99" i="15"/>
  <c r="BQ99" i="15"/>
  <c r="BR99" i="15"/>
  <c r="BN100" i="15"/>
  <c r="BO100" i="15"/>
  <c r="BP100" i="15"/>
  <c r="BQ100" i="15"/>
  <c r="BR100" i="15"/>
  <c r="BN101" i="15"/>
  <c r="BO101" i="15"/>
  <c r="BP101" i="15"/>
  <c r="BQ101" i="15"/>
  <c r="BR101" i="15"/>
  <c r="BN102" i="15"/>
  <c r="BO102" i="15"/>
  <c r="BP102" i="15"/>
  <c r="BQ102" i="15"/>
  <c r="BR102" i="15"/>
  <c r="BN103" i="15"/>
  <c r="BO103" i="15"/>
  <c r="BP103" i="15"/>
  <c r="BQ103" i="15"/>
  <c r="BR103" i="15"/>
  <c r="BN104" i="15"/>
  <c r="BO104" i="15"/>
  <c r="BP104" i="15"/>
  <c r="BQ104" i="15"/>
  <c r="BR104" i="15"/>
  <c r="BN105" i="15"/>
  <c r="BO105" i="15"/>
  <c r="BP105" i="15"/>
  <c r="BQ105" i="15"/>
  <c r="BR105" i="15"/>
  <c r="BN106" i="15"/>
  <c r="BO106" i="15"/>
  <c r="BP106" i="15"/>
  <c r="BQ106" i="15"/>
  <c r="BR106" i="15"/>
  <c r="BN107" i="15"/>
  <c r="BO107" i="15"/>
  <c r="BP107" i="15"/>
  <c r="BQ107" i="15"/>
  <c r="BR107" i="15"/>
  <c r="BN108" i="15"/>
  <c r="BO108" i="15"/>
  <c r="BP108" i="15"/>
  <c r="BQ108" i="15"/>
  <c r="BR108" i="15"/>
  <c r="BN109" i="15"/>
  <c r="BO109" i="15"/>
  <c r="BP109" i="15"/>
  <c r="BQ109" i="15"/>
  <c r="BR109" i="15"/>
  <c r="BN110" i="15"/>
  <c r="BO110" i="15"/>
  <c r="BP110" i="15"/>
  <c r="BQ110" i="15"/>
  <c r="BR110" i="15"/>
  <c r="BN111" i="15"/>
  <c r="BO111" i="15"/>
  <c r="BP111" i="15"/>
  <c r="BQ111" i="15"/>
  <c r="BR111" i="15"/>
  <c r="BN112" i="15"/>
  <c r="BO112" i="15"/>
  <c r="BP112" i="15"/>
  <c r="BQ112" i="15"/>
  <c r="BR112" i="15"/>
  <c r="BN113" i="15"/>
  <c r="BO113" i="15"/>
  <c r="BP113" i="15"/>
  <c r="BQ113" i="15"/>
  <c r="BR113" i="15"/>
  <c r="BN114" i="15"/>
  <c r="BO114" i="15"/>
  <c r="BP114" i="15"/>
  <c r="BQ114" i="15"/>
  <c r="BR114" i="15"/>
  <c r="BN115" i="15"/>
  <c r="BO115" i="15"/>
  <c r="BP115" i="15"/>
  <c r="BQ115" i="15"/>
  <c r="BR115" i="15"/>
  <c r="BN116" i="15"/>
  <c r="BO116" i="15"/>
  <c r="BP116" i="15"/>
  <c r="BQ116" i="15"/>
  <c r="BR116" i="15"/>
  <c r="BN117" i="15"/>
  <c r="BO117" i="15"/>
  <c r="BP117" i="15"/>
  <c r="BQ117" i="15"/>
  <c r="BR117" i="15"/>
  <c r="BN118" i="15"/>
  <c r="BO118" i="15"/>
  <c r="BP118" i="15"/>
  <c r="BQ118" i="15"/>
  <c r="BR118" i="15"/>
  <c r="BN119" i="15"/>
  <c r="BO119" i="15"/>
  <c r="BP119" i="15"/>
  <c r="BQ119" i="15"/>
  <c r="BR119" i="15"/>
  <c r="BN120" i="15"/>
  <c r="BO120" i="15"/>
  <c r="BP120" i="15"/>
  <c r="BQ120" i="15"/>
  <c r="BR120" i="15"/>
  <c r="BN121" i="15"/>
  <c r="BO121" i="15"/>
  <c r="BP121" i="15"/>
  <c r="BQ121" i="15"/>
  <c r="BR121" i="15"/>
  <c r="BN122" i="15"/>
  <c r="BO122" i="15"/>
  <c r="BP122" i="15"/>
  <c r="BQ122" i="15"/>
  <c r="BR122" i="15"/>
  <c r="BN123" i="15"/>
  <c r="BO123" i="15"/>
  <c r="BP123" i="15"/>
  <c r="BQ123" i="15"/>
  <c r="BR123" i="15"/>
  <c r="BN124" i="15"/>
  <c r="BO124" i="15"/>
  <c r="BP124" i="15"/>
  <c r="BQ124" i="15"/>
  <c r="BR124" i="15"/>
  <c r="BN125" i="15"/>
  <c r="BO125" i="15"/>
  <c r="BP125" i="15"/>
  <c r="BQ125" i="15"/>
  <c r="BR125" i="15"/>
  <c r="BN126" i="15"/>
  <c r="BO126" i="15"/>
  <c r="BP126" i="15"/>
  <c r="BQ126" i="15"/>
  <c r="BR126" i="15"/>
  <c r="BN127" i="15"/>
  <c r="BO127" i="15"/>
  <c r="BP127" i="15"/>
  <c r="BQ127" i="15"/>
  <c r="BR127" i="15"/>
  <c r="BN128" i="15"/>
  <c r="BO128" i="15"/>
  <c r="BP128" i="15"/>
  <c r="BQ128" i="15"/>
  <c r="BR128" i="15"/>
  <c r="BN129" i="15"/>
  <c r="BO129" i="15"/>
  <c r="BP129" i="15"/>
  <c r="BQ129" i="15"/>
  <c r="BR129" i="15"/>
  <c r="BN130" i="15"/>
  <c r="BO130" i="15"/>
  <c r="BP130" i="15"/>
  <c r="BQ130" i="15"/>
  <c r="BR130" i="15"/>
  <c r="BN131" i="15"/>
  <c r="BO131" i="15"/>
  <c r="BP131" i="15"/>
  <c r="BQ131" i="15"/>
  <c r="BR131" i="15"/>
  <c r="BN132" i="15"/>
  <c r="BO132" i="15"/>
  <c r="BP132" i="15"/>
  <c r="BQ132" i="15"/>
  <c r="BR132" i="15"/>
  <c r="BN133" i="15"/>
  <c r="BO133" i="15"/>
  <c r="BP133" i="15"/>
  <c r="BQ133" i="15"/>
  <c r="BR133" i="15"/>
  <c r="BN134" i="15"/>
  <c r="BO134" i="15"/>
  <c r="BP134" i="15"/>
  <c r="BQ134" i="15"/>
  <c r="BR134" i="15"/>
  <c r="BN135" i="15"/>
  <c r="BO135" i="15"/>
  <c r="BP135" i="15"/>
  <c r="BQ135" i="15"/>
  <c r="BR135" i="15"/>
  <c r="BN136" i="15"/>
  <c r="BO136" i="15"/>
  <c r="BP136" i="15"/>
  <c r="BQ136" i="15"/>
  <c r="BR136" i="15"/>
  <c r="BN137" i="15"/>
  <c r="BO137" i="15"/>
  <c r="BP137" i="15"/>
  <c r="BQ137" i="15"/>
  <c r="BR137" i="15"/>
  <c r="BN138" i="15"/>
  <c r="BO138" i="15"/>
  <c r="BP138" i="15"/>
  <c r="BQ138" i="15"/>
  <c r="BR138" i="15"/>
  <c r="BN139" i="15"/>
  <c r="BO139" i="15"/>
  <c r="BP139" i="15"/>
  <c r="BQ139" i="15"/>
  <c r="BR139" i="15"/>
  <c r="BN140" i="15"/>
  <c r="BO140" i="15"/>
  <c r="BP140" i="15"/>
  <c r="BQ140" i="15"/>
  <c r="BR140" i="15"/>
  <c r="BN141" i="15"/>
  <c r="BO141" i="15"/>
  <c r="BP141" i="15"/>
  <c r="BQ141" i="15"/>
  <c r="BR141" i="15"/>
  <c r="BN142" i="15"/>
  <c r="BO142" i="15"/>
  <c r="BP142" i="15"/>
  <c r="BQ142" i="15"/>
  <c r="BR142" i="15"/>
  <c r="BN143" i="15"/>
  <c r="BO143" i="15"/>
  <c r="BP143" i="15"/>
  <c r="BQ143" i="15"/>
  <c r="BR143" i="15"/>
  <c r="BN144" i="15"/>
  <c r="BO144" i="15"/>
  <c r="BP144" i="15"/>
  <c r="BQ144" i="15"/>
  <c r="BR144" i="15"/>
  <c r="BN145" i="15"/>
  <c r="BO145" i="15"/>
  <c r="BP145" i="15"/>
  <c r="BQ145" i="15"/>
  <c r="BR145" i="15"/>
  <c r="BN146" i="15"/>
  <c r="BO146" i="15"/>
  <c r="BP146" i="15"/>
  <c r="BQ146" i="15"/>
  <c r="BR146" i="15"/>
  <c r="BN147" i="15"/>
  <c r="BO147" i="15"/>
  <c r="BP147" i="15"/>
  <c r="BQ147" i="15"/>
  <c r="BR147" i="15"/>
  <c r="BN148" i="15"/>
  <c r="BO148" i="15"/>
  <c r="BP148" i="15"/>
  <c r="BQ148" i="15"/>
  <c r="BR148" i="15"/>
  <c r="BN149" i="15"/>
  <c r="BO149" i="15"/>
  <c r="BP149" i="15"/>
  <c r="BQ149" i="15"/>
  <c r="BR149" i="15"/>
  <c r="BN150" i="15"/>
  <c r="BO150" i="15"/>
  <c r="BP150" i="15"/>
  <c r="BQ150" i="15"/>
  <c r="BR150" i="15"/>
  <c r="BN151" i="15"/>
  <c r="BO151" i="15"/>
  <c r="BP151" i="15"/>
  <c r="BQ151" i="15"/>
  <c r="BR151" i="15"/>
  <c r="BN152" i="15"/>
  <c r="BO152" i="15"/>
  <c r="BP152" i="15"/>
  <c r="BQ152" i="15"/>
  <c r="BR152" i="15"/>
  <c r="BN153" i="15"/>
  <c r="BO153" i="15"/>
  <c r="BP153" i="15"/>
  <c r="BQ153" i="15"/>
  <c r="BR153" i="15"/>
  <c r="BN154" i="15"/>
  <c r="BO154" i="15"/>
  <c r="BP154" i="15"/>
  <c r="BQ154" i="15"/>
  <c r="BR154" i="15"/>
  <c r="BN155" i="15"/>
  <c r="BO155" i="15"/>
  <c r="BP155" i="15"/>
  <c r="BQ155" i="15"/>
  <c r="BR155" i="15"/>
  <c r="BN156" i="15"/>
  <c r="BO156" i="15"/>
  <c r="BP156" i="15"/>
  <c r="BQ156" i="15"/>
  <c r="BR156" i="15"/>
  <c r="BN157" i="15"/>
  <c r="BO157" i="15"/>
  <c r="BP157" i="15"/>
  <c r="BQ157" i="15"/>
  <c r="BR157" i="15"/>
  <c r="BN158" i="15"/>
  <c r="BO158" i="15"/>
  <c r="BP158" i="15"/>
  <c r="BQ158" i="15"/>
  <c r="BR158" i="15"/>
  <c r="BN159" i="15"/>
  <c r="BO159" i="15"/>
  <c r="BP159" i="15"/>
  <c r="BQ159" i="15"/>
  <c r="BR159" i="15"/>
  <c r="BN160" i="15"/>
  <c r="BO160" i="15"/>
  <c r="BP160" i="15"/>
  <c r="BQ160" i="15"/>
  <c r="BR160" i="15"/>
  <c r="BN161" i="15"/>
  <c r="BO161" i="15"/>
  <c r="BP161" i="15"/>
  <c r="BQ161" i="15"/>
  <c r="BR161" i="15"/>
  <c r="BN162" i="15"/>
  <c r="BO162" i="15"/>
  <c r="BP162" i="15"/>
  <c r="BQ162" i="15"/>
  <c r="BR162" i="15"/>
  <c r="BN163" i="15"/>
  <c r="BO163" i="15"/>
  <c r="BP163" i="15"/>
  <c r="BQ163" i="15"/>
  <c r="BR163" i="15"/>
  <c r="BN164" i="15"/>
  <c r="BO164" i="15"/>
  <c r="BP164" i="15"/>
  <c r="BQ164" i="15"/>
  <c r="BR164" i="15"/>
  <c r="BN165" i="15"/>
  <c r="BO165" i="15"/>
  <c r="BP165" i="15"/>
  <c r="BQ165" i="15"/>
  <c r="BR165" i="15"/>
  <c r="BN166" i="15"/>
  <c r="BO166" i="15"/>
  <c r="BP166" i="15"/>
  <c r="BQ166" i="15"/>
  <c r="BR166" i="15"/>
  <c r="BN167" i="15"/>
  <c r="BO167" i="15"/>
  <c r="BP167" i="15"/>
  <c r="BQ167" i="15"/>
  <c r="BR167" i="15"/>
  <c r="BN168" i="15"/>
  <c r="BO168" i="15"/>
  <c r="BP168" i="15"/>
  <c r="BQ168" i="15"/>
  <c r="BR168" i="15"/>
  <c r="BN169" i="15"/>
  <c r="BO169" i="15"/>
  <c r="BP169" i="15"/>
  <c r="BQ169" i="15"/>
  <c r="BR169" i="15"/>
  <c r="BN170" i="15"/>
  <c r="BO170" i="15"/>
  <c r="BP170" i="15"/>
  <c r="BQ170" i="15"/>
  <c r="BR170" i="15"/>
  <c r="BN171" i="15"/>
  <c r="BO171" i="15"/>
  <c r="BP171" i="15"/>
  <c r="BQ171" i="15"/>
  <c r="BR171" i="15"/>
  <c r="BN172" i="15"/>
  <c r="BO172" i="15"/>
  <c r="BP172" i="15"/>
  <c r="BQ172" i="15"/>
  <c r="BR172" i="15"/>
  <c r="BN173" i="15"/>
  <c r="BO173" i="15"/>
  <c r="BP173" i="15"/>
  <c r="BQ173" i="15"/>
  <c r="BR173" i="15"/>
  <c r="BN174" i="15"/>
  <c r="BO174" i="15"/>
  <c r="BP174" i="15"/>
  <c r="BQ174" i="15"/>
  <c r="BR174" i="15"/>
  <c r="BN175" i="15"/>
  <c r="BO175" i="15"/>
  <c r="BP175" i="15"/>
  <c r="BQ175" i="15"/>
  <c r="BR175" i="15"/>
  <c r="BN176" i="15"/>
  <c r="BO176" i="15"/>
  <c r="BP176" i="15"/>
  <c r="BQ176" i="15"/>
  <c r="BR176" i="15"/>
  <c r="BN177" i="15"/>
  <c r="BO177" i="15"/>
  <c r="BP177" i="15"/>
  <c r="BQ177" i="15"/>
  <c r="BR177" i="15"/>
  <c r="BN178" i="15"/>
  <c r="BO178" i="15"/>
  <c r="BP178" i="15"/>
  <c r="BQ178" i="15"/>
  <c r="BR178" i="15"/>
  <c r="BN179" i="15"/>
  <c r="BO179" i="15"/>
  <c r="BP179" i="15"/>
  <c r="BQ179" i="15"/>
  <c r="BR179" i="15"/>
  <c r="BN180" i="15"/>
  <c r="BO180" i="15"/>
  <c r="BP180" i="15"/>
  <c r="BQ180" i="15"/>
  <c r="BR180" i="15"/>
  <c r="BN181" i="15"/>
  <c r="BO181" i="15"/>
  <c r="BP181" i="15"/>
  <c r="BQ181" i="15"/>
  <c r="BR181" i="15"/>
  <c r="BN182" i="15"/>
  <c r="BO182" i="15"/>
  <c r="BP182" i="15"/>
  <c r="BQ182" i="15"/>
  <c r="BR182" i="15"/>
  <c r="BN183" i="15"/>
  <c r="BO183" i="15"/>
  <c r="BP183" i="15"/>
  <c r="BQ183" i="15"/>
  <c r="BR183" i="15"/>
  <c r="BN184" i="15"/>
  <c r="BO184" i="15"/>
  <c r="BP184" i="15"/>
  <c r="BQ184" i="15"/>
  <c r="BR184" i="15"/>
  <c r="BN185" i="15"/>
  <c r="BO185" i="15"/>
  <c r="BP185" i="15"/>
  <c r="BQ185" i="15"/>
  <c r="BR185" i="15"/>
  <c r="BN186" i="15"/>
  <c r="BO186" i="15"/>
  <c r="BP186" i="15"/>
  <c r="BQ186" i="15"/>
  <c r="BR186" i="15"/>
  <c r="BN187" i="15"/>
  <c r="BO187" i="15"/>
  <c r="BP187" i="15"/>
  <c r="BQ187" i="15"/>
  <c r="BR187" i="15"/>
  <c r="BN188" i="15"/>
  <c r="BO188" i="15"/>
  <c r="BP188" i="15"/>
  <c r="BQ188" i="15"/>
  <c r="BR188" i="15"/>
  <c r="BN189" i="15"/>
  <c r="BO189" i="15"/>
  <c r="BP189" i="15"/>
  <c r="BQ189" i="15"/>
  <c r="BR189" i="15"/>
  <c r="BN190" i="15"/>
  <c r="BO190" i="15"/>
  <c r="BP190" i="15"/>
  <c r="BQ190" i="15"/>
  <c r="BR190" i="15"/>
  <c r="BN191" i="15"/>
  <c r="BO191" i="15"/>
  <c r="BP191" i="15"/>
  <c r="BQ191" i="15"/>
  <c r="BR191" i="15"/>
  <c r="BN192" i="15"/>
  <c r="BO192" i="15"/>
  <c r="BP192" i="15"/>
  <c r="BQ192" i="15"/>
  <c r="BR192" i="15"/>
  <c r="BN193" i="15"/>
  <c r="BO193" i="15"/>
  <c r="BP193" i="15"/>
  <c r="BQ193" i="15"/>
  <c r="BR193" i="15"/>
  <c r="BN194" i="15"/>
  <c r="BO194" i="15"/>
  <c r="BP194" i="15"/>
  <c r="BQ194" i="15"/>
  <c r="BR194" i="15"/>
  <c r="BN195" i="15"/>
  <c r="BO195" i="15"/>
  <c r="BP195" i="15"/>
  <c r="BQ195" i="15"/>
  <c r="BR195" i="15"/>
  <c r="BN196" i="15"/>
  <c r="BO196" i="15"/>
  <c r="BP196" i="15"/>
  <c r="BQ196" i="15"/>
  <c r="BR196" i="15"/>
  <c r="BN197" i="15"/>
  <c r="BO197" i="15"/>
  <c r="BP197" i="15"/>
  <c r="BQ197" i="15"/>
  <c r="BR197" i="15"/>
  <c r="BN198" i="15"/>
  <c r="BO198" i="15"/>
  <c r="BP198" i="15"/>
  <c r="BQ198" i="15"/>
  <c r="BR198" i="15"/>
  <c r="BN199" i="15"/>
  <c r="BO199" i="15"/>
  <c r="BP199" i="15"/>
  <c r="BQ199" i="15"/>
  <c r="BR199" i="15"/>
  <c r="BN200" i="15"/>
  <c r="BO200" i="15"/>
  <c r="BP200" i="15"/>
  <c r="BQ200" i="15"/>
  <c r="BR200" i="15"/>
  <c r="BN3" i="15"/>
  <c r="BO3" i="15"/>
  <c r="BR3" i="15"/>
  <c r="BQ3" i="15"/>
  <c r="BP3" i="15"/>
  <c r="H27" i="24" l="1"/>
  <c r="E20" i="23"/>
  <c r="H28" i="24"/>
  <c r="H82" i="23"/>
  <c r="E14" i="23"/>
  <c r="F14" i="23" s="1"/>
  <c r="H14" i="23" s="1"/>
  <c r="E15" i="23"/>
  <c r="F15" i="23" s="1"/>
  <c r="H15" i="23" s="1"/>
  <c r="E13" i="23"/>
  <c r="F13" i="23" s="1"/>
  <c r="H13" i="23" s="1"/>
  <c r="E12" i="23"/>
  <c r="F12" i="23" s="1"/>
  <c r="H12" i="23" s="1"/>
  <c r="E11" i="23"/>
  <c r="F11" i="23" s="1"/>
  <c r="H11" i="23" s="1"/>
  <c r="H72" i="23"/>
  <c r="H81" i="23"/>
  <c r="H73" i="23"/>
  <c r="H80" i="23"/>
  <c r="E24" i="23"/>
  <c r="H31" i="24"/>
  <c r="E23" i="23"/>
  <c r="H30" i="24"/>
  <c r="F58" i="23"/>
  <c r="F54" i="23"/>
  <c r="F55" i="23"/>
  <c r="F56" i="23"/>
  <c r="F59" i="23"/>
  <c r="E19" i="23"/>
  <c r="BG3" i="15"/>
  <c r="CQ3" i="15" s="1"/>
  <c r="BK3" i="15"/>
  <c r="CR3" i="15" s="1"/>
  <c r="AA3" i="15"/>
  <c r="CN3" i="15" s="1"/>
  <c r="R3" i="15"/>
  <c r="CM3" i="15" s="1"/>
  <c r="BK4" i="15"/>
  <c r="CR4" i="15" s="1"/>
  <c r="BK5" i="15"/>
  <c r="CR5" i="15" s="1"/>
  <c r="BK6" i="15"/>
  <c r="CR6" i="15" s="1"/>
  <c r="BK7" i="15"/>
  <c r="CR7" i="15" s="1"/>
  <c r="BK8" i="15"/>
  <c r="CR8" i="15" s="1"/>
  <c r="BK9" i="15"/>
  <c r="CR9" i="15" s="1"/>
  <c r="BK10" i="15"/>
  <c r="CR10" i="15" s="1"/>
  <c r="BK11" i="15"/>
  <c r="CR11" i="15" s="1"/>
  <c r="BK12" i="15"/>
  <c r="CR12" i="15" s="1"/>
  <c r="BK13" i="15"/>
  <c r="CR13" i="15" s="1"/>
  <c r="BK14" i="15"/>
  <c r="CR14" i="15" s="1"/>
  <c r="BK15" i="15"/>
  <c r="CR15" i="15" s="1"/>
  <c r="BK16" i="15"/>
  <c r="CR16" i="15" s="1"/>
  <c r="BK17" i="15"/>
  <c r="CR17" i="15" s="1"/>
  <c r="BK18" i="15"/>
  <c r="CR18" i="15" s="1"/>
  <c r="BK19" i="15"/>
  <c r="CR19" i="15" s="1"/>
  <c r="BK20" i="15"/>
  <c r="CR20" i="15" s="1"/>
  <c r="BK21" i="15"/>
  <c r="CR21" i="15" s="1"/>
  <c r="BK22" i="15"/>
  <c r="CR22" i="15" s="1"/>
  <c r="BK23" i="15"/>
  <c r="CR23" i="15" s="1"/>
  <c r="BK24" i="15"/>
  <c r="CR24" i="15" s="1"/>
  <c r="BK25" i="15"/>
  <c r="CR25" i="15" s="1"/>
  <c r="BK26" i="15"/>
  <c r="CR26" i="15" s="1"/>
  <c r="BK27" i="15"/>
  <c r="CR27" i="15" s="1"/>
  <c r="BK28" i="15"/>
  <c r="CR28" i="15" s="1"/>
  <c r="BK29" i="15"/>
  <c r="CR29" i="15" s="1"/>
  <c r="BK30" i="15"/>
  <c r="CR30" i="15" s="1"/>
  <c r="BK31" i="15"/>
  <c r="CR31" i="15" s="1"/>
  <c r="BK32" i="15"/>
  <c r="CR32" i="15" s="1"/>
  <c r="BK33" i="15"/>
  <c r="CR33" i="15" s="1"/>
  <c r="BK34" i="15"/>
  <c r="CR34" i="15" s="1"/>
  <c r="BK35" i="15"/>
  <c r="CR35" i="15" s="1"/>
  <c r="BK36" i="15"/>
  <c r="CR36" i="15" s="1"/>
  <c r="BK37" i="15"/>
  <c r="CR37" i="15" s="1"/>
  <c r="BK38" i="15"/>
  <c r="CR38" i="15" s="1"/>
  <c r="BK39" i="15"/>
  <c r="CR39" i="15" s="1"/>
  <c r="BK40" i="15"/>
  <c r="CR40" i="15" s="1"/>
  <c r="BK41" i="15"/>
  <c r="CR41" i="15" s="1"/>
  <c r="BK42" i="15"/>
  <c r="CR42" i="15" s="1"/>
  <c r="BK43" i="15"/>
  <c r="CR43" i="15" s="1"/>
  <c r="BK44" i="15"/>
  <c r="CR44" i="15" s="1"/>
  <c r="BK45" i="15"/>
  <c r="CR45" i="15" s="1"/>
  <c r="BK46" i="15"/>
  <c r="CR46" i="15" s="1"/>
  <c r="BK47" i="15"/>
  <c r="CR47" i="15" s="1"/>
  <c r="BK48" i="15"/>
  <c r="CR48" i="15" s="1"/>
  <c r="BK49" i="15"/>
  <c r="CR49" i="15" s="1"/>
  <c r="BK50" i="15"/>
  <c r="CR50" i="15" s="1"/>
  <c r="BK51" i="15"/>
  <c r="CR51" i="15" s="1"/>
  <c r="BK52" i="15"/>
  <c r="CR52" i="15" s="1"/>
  <c r="BK53" i="15"/>
  <c r="CR53" i="15" s="1"/>
  <c r="BK54" i="15"/>
  <c r="CR54" i="15" s="1"/>
  <c r="BK55" i="15"/>
  <c r="CR55" i="15" s="1"/>
  <c r="BK56" i="15"/>
  <c r="CR56" i="15" s="1"/>
  <c r="BK57" i="15"/>
  <c r="CR57" i="15" s="1"/>
  <c r="BK58" i="15"/>
  <c r="CR58" i="15" s="1"/>
  <c r="BK59" i="15"/>
  <c r="CR59" i="15" s="1"/>
  <c r="BK60" i="15"/>
  <c r="CR60" i="15" s="1"/>
  <c r="BK61" i="15"/>
  <c r="CR61" i="15" s="1"/>
  <c r="BK62" i="15"/>
  <c r="CR62" i="15" s="1"/>
  <c r="BK63" i="15"/>
  <c r="CR63" i="15" s="1"/>
  <c r="BK64" i="15"/>
  <c r="CR64" i="15" s="1"/>
  <c r="BK65" i="15"/>
  <c r="CR65" i="15" s="1"/>
  <c r="BK66" i="15"/>
  <c r="CR66" i="15" s="1"/>
  <c r="BK67" i="15"/>
  <c r="CR67" i="15" s="1"/>
  <c r="BK68" i="15"/>
  <c r="CR68" i="15" s="1"/>
  <c r="BK69" i="15"/>
  <c r="CR69" i="15" s="1"/>
  <c r="BK70" i="15"/>
  <c r="CR70" i="15" s="1"/>
  <c r="BK71" i="15"/>
  <c r="CR71" i="15" s="1"/>
  <c r="BK72" i="15"/>
  <c r="CR72" i="15" s="1"/>
  <c r="BK73" i="15"/>
  <c r="CR73" i="15" s="1"/>
  <c r="BK74" i="15"/>
  <c r="CR74" i="15" s="1"/>
  <c r="BK75" i="15"/>
  <c r="CR75" i="15" s="1"/>
  <c r="BK76" i="15"/>
  <c r="CR76" i="15" s="1"/>
  <c r="BK77" i="15"/>
  <c r="CR77" i="15" s="1"/>
  <c r="BK78" i="15"/>
  <c r="CR78" i="15" s="1"/>
  <c r="BK79" i="15"/>
  <c r="CR79" i="15" s="1"/>
  <c r="BK80" i="15"/>
  <c r="CR80" i="15" s="1"/>
  <c r="BK81" i="15"/>
  <c r="CR81" i="15" s="1"/>
  <c r="BK82" i="15"/>
  <c r="CR82" i="15" s="1"/>
  <c r="BK83" i="15"/>
  <c r="CR83" i="15" s="1"/>
  <c r="BK84" i="15"/>
  <c r="CR84" i="15" s="1"/>
  <c r="BK85" i="15"/>
  <c r="CR85" i="15" s="1"/>
  <c r="BK86" i="15"/>
  <c r="CR86" i="15" s="1"/>
  <c r="BK87" i="15"/>
  <c r="CR87" i="15" s="1"/>
  <c r="BK88" i="15"/>
  <c r="CR88" i="15" s="1"/>
  <c r="BK89" i="15"/>
  <c r="CR89" i="15" s="1"/>
  <c r="BK90" i="15"/>
  <c r="CR90" i="15" s="1"/>
  <c r="BK91" i="15"/>
  <c r="CR91" i="15" s="1"/>
  <c r="BK92" i="15"/>
  <c r="CR92" i="15" s="1"/>
  <c r="BK93" i="15"/>
  <c r="CR93" i="15" s="1"/>
  <c r="BK94" i="15"/>
  <c r="CR94" i="15" s="1"/>
  <c r="BK95" i="15"/>
  <c r="CR95" i="15" s="1"/>
  <c r="BK96" i="15"/>
  <c r="CR96" i="15" s="1"/>
  <c r="BK97" i="15"/>
  <c r="CR97" i="15" s="1"/>
  <c r="BK98" i="15"/>
  <c r="CR98" i="15" s="1"/>
  <c r="BK99" i="15"/>
  <c r="CR99" i="15" s="1"/>
  <c r="BK100" i="15"/>
  <c r="CR100" i="15" s="1"/>
  <c r="BK101" i="15"/>
  <c r="CR101" i="15" s="1"/>
  <c r="BK102" i="15"/>
  <c r="CR102" i="15" s="1"/>
  <c r="BK103" i="15"/>
  <c r="CR103" i="15" s="1"/>
  <c r="BK104" i="15"/>
  <c r="CR104" i="15" s="1"/>
  <c r="BK105" i="15"/>
  <c r="CR105" i="15" s="1"/>
  <c r="BK106" i="15"/>
  <c r="CR106" i="15" s="1"/>
  <c r="BK107" i="15"/>
  <c r="CR107" i="15" s="1"/>
  <c r="BK108" i="15"/>
  <c r="CR108" i="15" s="1"/>
  <c r="BK109" i="15"/>
  <c r="CR109" i="15" s="1"/>
  <c r="BK110" i="15"/>
  <c r="CR110" i="15" s="1"/>
  <c r="BK111" i="15"/>
  <c r="CR111" i="15" s="1"/>
  <c r="BK112" i="15"/>
  <c r="CR112" i="15" s="1"/>
  <c r="BK113" i="15"/>
  <c r="CR113" i="15" s="1"/>
  <c r="BK114" i="15"/>
  <c r="CR114" i="15" s="1"/>
  <c r="BK115" i="15"/>
  <c r="CR115" i="15" s="1"/>
  <c r="BK116" i="15"/>
  <c r="CR116" i="15" s="1"/>
  <c r="BK117" i="15"/>
  <c r="CR117" i="15" s="1"/>
  <c r="BK118" i="15"/>
  <c r="CR118" i="15" s="1"/>
  <c r="BK119" i="15"/>
  <c r="CR119" i="15" s="1"/>
  <c r="BK120" i="15"/>
  <c r="CR120" i="15" s="1"/>
  <c r="BK121" i="15"/>
  <c r="CR121" i="15" s="1"/>
  <c r="BK122" i="15"/>
  <c r="CR122" i="15" s="1"/>
  <c r="BK123" i="15"/>
  <c r="CR123" i="15" s="1"/>
  <c r="BK124" i="15"/>
  <c r="CR124" i="15" s="1"/>
  <c r="BK125" i="15"/>
  <c r="CR125" i="15" s="1"/>
  <c r="BK126" i="15"/>
  <c r="CR126" i="15" s="1"/>
  <c r="BK127" i="15"/>
  <c r="CR127" i="15" s="1"/>
  <c r="BK128" i="15"/>
  <c r="CR128" i="15" s="1"/>
  <c r="BK129" i="15"/>
  <c r="CR129" i="15" s="1"/>
  <c r="BK130" i="15"/>
  <c r="CR130" i="15" s="1"/>
  <c r="BK131" i="15"/>
  <c r="CR131" i="15" s="1"/>
  <c r="BK132" i="15"/>
  <c r="CR132" i="15" s="1"/>
  <c r="BK133" i="15"/>
  <c r="CR133" i="15" s="1"/>
  <c r="BK134" i="15"/>
  <c r="CR134" i="15" s="1"/>
  <c r="BK135" i="15"/>
  <c r="CR135" i="15" s="1"/>
  <c r="BK136" i="15"/>
  <c r="CR136" i="15" s="1"/>
  <c r="BK137" i="15"/>
  <c r="CR137" i="15" s="1"/>
  <c r="BK138" i="15"/>
  <c r="CR138" i="15" s="1"/>
  <c r="BK139" i="15"/>
  <c r="CR139" i="15" s="1"/>
  <c r="BK140" i="15"/>
  <c r="CR140" i="15" s="1"/>
  <c r="BK141" i="15"/>
  <c r="CR141" i="15" s="1"/>
  <c r="BK142" i="15"/>
  <c r="CR142" i="15" s="1"/>
  <c r="BK143" i="15"/>
  <c r="CR143" i="15" s="1"/>
  <c r="BK144" i="15"/>
  <c r="CR144" i="15" s="1"/>
  <c r="BK145" i="15"/>
  <c r="CR145" i="15" s="1"/>
  <c r="BK146" i="15"/>
  <c r="CR146" i="15" s="1"/>
  <c r="BK147" i="15"/>
  <c r="CR147" i="15" s="1"/>
  <c r="BK148" i="15"/>
  <c r="CR148" i="15" s="1"/>
  <c r="BK149" i="15"/>
  <c r="CR149" i="15" s="1"/>
  <c r="BK150" i="15"/>
  <c r="CR150" i="15" s="1"/>
  <c r="BK151" i="15"/>
  <c r="CR151" i="15" s="1"/>
  <c r="BK152" i="15"/>
  <c r="CR152" i="15" s="1"/>
  <c r="BK153" i="15"/>
  <c r="CR153" i="15" s="1"/>
  <c r="BK154" i="15"/>
  <c r="CR154" i="15" s="1"/>
  <c r="BK155" i="15"/>
  <c r="CR155" i="15" s="1"/>
  <c r="BK156" i="15"/>
  <c r="CR156" i="15" s="1"/>
  <c r="BK157" i="15"/>
  <c r="CR157" i="15" s="1"/>
  <c r="BK158" i="15"/>
  <c r="CR158" i="15" s="1"/>
  <c r="BK159" i="15"/>
  <c r="CR159" i="15" s="1"/>
  <c r="BK160" i="15"/>
  <c r="CR160" i="15" s="1"/>
  <c r="BK161" i="15"/>
  <c r="CR161" i="15" s="1"/>
  <c r="BK162" i="15"/>
  <c r="CR162" i="15" s="1"/>
  <c r="BK163" i="15"/>
  <c r="CR163" i="15" s="1"/>
  <c r="BK164" i="15"/>
  <c r="CR164" i="15" s="1"/>
  <c r="BK165" i="15"/>
  <c r="CR165" i="15" s="1"/>
  <c r="BK166" i="15"/>
  <c r="CR166" i="15" s="1"/>
  <c r="BK167" i="15"/>
  <c r="CR167" i="15" s="1"/>
  <c r="BK168" i="15"/>
  <c r="CR168" i="15" s="1"/>
  <c r="BK169" i="15"/>
  <c r="CR169" i="15" s="1"/>
  <c r="BK170" i="15"/>
  <c r="CR170" i="15" s="1"/>
  <c r="BK171" i="15"/>
  <c r="CR171" i="15" s="1"/>
  <c r="BK172" i="15"/>
  <c r="CR172" i="15" s="1"/>
  <c r="BK173" i="15"/>
  <c r="CR173" i="15" s="1"/>
  <c r="BK174" i="15"/>
  <c r="CR174" i="15" s="1"/>
  <c r="BK175" i="15"/>
  <c r="CR175" i="15" s="1"/>
  <c r="BK176" i="15"/>
  <c r="CR176" i="15" s="1"/>
  <c r="BK177" i="15"/>
  <c r="CR177" i="15" s="1"/>
  <c r="BK178" i="15"/>
  <c r="CR178" i="15" s="1"/>
  <c r="BK179" i="15"/>
  <c r="CR179" i="15" s="1"/>
  <c r="BK180" i="15"/>
  <c r="CR180" i="15" s="1"/>
  <c r="BK181" i="15"/>
  <c r="CR181" i="15" s="1"/>
  <c r="BK182" i="15"/>
  <c r="CR182" i="15" s="1"/>
  <c r="BK183" i="15"/>
  <c r="CR183" i="15" s="1"/>
  <c r="BK184" i="15"/>
  <c r="CR184" i="15" s="1"/>
  <c r="BK185" i="15"/>
  <c r="CR185" i="15" s="1"/>
  <c r="BK186" i="15"/>
  <c r="CR186" i="15" s="1"/>
  <c r="BK187" i="15"/>
  <c r="CR187" i="15" s="1"/>
  <c r="BK188" i="15"/>
  <c r="CR188" i="15" s="1"/>
  <c r="BK189" i="15"/>
  <c r="CR189" i="15" s="1"/>
  <c r="BK190" i="15"/>
  <c r="CR190" i="15" s="1"/>
  <c r="BK191" i="15"/>
  <c r="CR191" i="15" s="1"/>
  <c r="BK192" i="15"/>
  <c r="CR192" i="15" s="1"/>
  <c r="BK193" i="15"/>
  <c r="CR193" i="15" s="1"/>
  <c r="BK194" i="15"/>
  <c r="CR194" i="15" s="1"/>
  <c r="BK195" i="15"/>
  <c r="CR195" i="15" s="1"/>
  <c r="BK196" i="15"/>
  <c r="CR196" i="15" s="1"/>
  <c r="BK197" i="15"/>
  <c r="CR197" i="15" s="1"/>
  <c r="BK198" i="15"/>
  <c r="CR198" i="15" s="1"/>
  <c r="BK199" i="15"/>
  <c r="CR199" i="15" s="1"/>
  <c r="BK200" i="15"/>
  <c r="CR200" i="15" s="1"/>
  <c r="BG4" i="15" l="1"/>
  <c r="CQ4" i="15" s="1"/>
  <c r="BG5" i="15"/>
  <c r="CQ5" i="15" s="1"/>
  <c r="BG6" i="15"/>
  <c r="CQ6" i="15" s="1"/>
  <c r="BG7" i="15"/>
  <c r="CQ7" i="15" s="1"/>
  <c r="BG8" i="15"/>
  <c r="CQ8" i="15" s="1"/>
  <c r="BG9" i="15"/>
  <c r="CQ9" i="15" s="1"/>
  <c r="BG10" i="15"/>
  <c r="CQ10" i="15" s="1"/>
  <c r="BG11" i="15"/>
  <c r="CQ11" i="15" s="1"/>
  <c r="BG12" i="15"/>
  <c r="CQ12" i="15" s="1"/>
  <c r="BG13" i="15"/>
  <c r="CQ13" i="15" s="1"/>
  <c r="BG14" i="15"/>
  <c r="CQ14" i="15" s="1"/>
  <c r="BG15" i="15"/>
  <c r="CQ15" i="15" s="1"/>
  <c r="BG16" i="15"/>
  <c r="CQ16" i="15" s="1"/>
  <c r="BG17" i="15"/>
  <c r="CQ17" i="15" s="1"/>
  <c r="BG18" i="15"/>
  <c r="CQ18" i="15" s="1"/>
  <c r="BG19" i="15"/>
  <c r="CQ19" i="15" s="1"/>
  <c r="BG20" i="15"/>
  <c r="CQ20" i="15" s="1"/>
  <c r="BG21" i="15"/>
  <c r="CQ21" i="15" s="1"/>
  <c r="BG22" i="15"/>
  <c r="CQ22" i="15" s="1"/>
  <c r="BG23" i="15"/>
  <c r="CQ23" i="15" s="1"/>
  <c r="BG24" i="15"/>
  <c r="CQ24" i="15" s="1"/>
  <c r="BG25" i="15"/>
  <c r="CQ25" i="15" s="1"/>
  <c r="BG26" i="15"/>
  <c r="CQ26" i="15" s="1"/>
  <c r="BG27" i="15"/>
  <c r="CQ27" i="15" s="1"/>
  <c r="BG28" i="15"/>
  <c r="CQ28" i="15" s="1"/>
  <c r="BG29" i="15"/>
  <c r="CQ29" i="15" s="1"/>
  <c r="BG30" i="15"/>
  <c r="CQ30" i="15" s="1"/>
  <c r="BG31" i="15"/>
  <c r="CQ31" i="15" s="1"/>
  <c r="BG32" i="15"/>
  <c r="CQ32" i="15" s="1"/>
  <c r="BG33" i="15"/>
  <c r="CQ33" i="15" s="1"/>
  <c r="BG34" i="15"/>
  <c r="CQ34" i="15" s="1"/>
  <c r="BG35" i="15"/>
  <c r="CQ35" i="15" s="1"/>
  <c r="BG36" i="15"/>
  <c r="CQ36" i="15" s="1"/>
  <c r="BG37" i="15"/>
  <c r="CQ37" i="15" s="1"/>
  <c r="BG38" i="15"/>
  <c r="CQ38" i="15" s="1"/>
  <c r="BG39" i="15"/>
  <c r="CQ39" i="15" s="1"/>
  <c r="BG40" i="15"/>
  <c r="CQ40" i="15" s="1"/>
  <c r="BG41" i="15"/>
  <c r="CQ41" i="15" s="1"/>
  <c r="BG42" i="15"/>
  <c r="CQ42" i="15" s="1"/>
  <c r="BG43" i="15"/>
  <c r="CQ43" i="15" s="1"/>
  <c r="BG44" i="15"/>
  <c r="CQ44" i="15" s="1"/>
  <c r="BG45" i="15"/>
  <c r="CQ45" i="15" s="1"/>
  <c r="BG46" i="15"/>
  <c r="CQ46" i="15" s="1"/>
  <c r="BG47" i="15"/>
  <c r="CQ47" i="15" s="1"/>
  <c r="BG48" i="15"/>
  <c r="CQ48" i="15" s="1"/>
  <c r="BG49" i="15"/>
  <c r="CQ49" i="15" s="1"/>
  <c r="BG50" i="15"/>
  <c r="CQ50" i="15" s="1"/>
  <c r="BG51" i="15"/>
  <c r="CQ51" i="15" s="1"/>
  <c r="BG52" i="15"/>
  <c r="CQ52" i="15" s="1"/>
  <c r="BG53" i="15"/>
  <c r="CQ53" i="15" s="1"/>
  <c r="BG54" i="15"/>
  <c r="CQ54" i="15" s="1"/>
  <c r="BG55" i="15"/>
  <c r="CQ55" i="15" s="1"/>
  <c r="BG56" i="15"/>
  <c r="CQ56" i="15" s="1"/>
  <c r="BG57" i="15"/>
  <c r="CQ57" i="15" s="1"/>
  <c r="BG58" i="15"/>
  <c r="CQ58" i="15" s="1"/>
  <c r="BG59" i="15"/>
  <c r="CQ59" i="15" s="1"/>
  <c r="BG60" i="15"/>
  <c r="CQ60" i="15" s="1"/>
  <c r="BG61" i="15"/>
  <c r="CQ61" i="15" s="1"/>
  <c r="BG62" i="15"/>
  <c r="CQ62" i="15" s="1"/>
  <c r="BG63" i="15"/>
  <c r="CQ63" i="15" s="1"/>
  <c r="BG64" i="15"/>
  <c r="CQ64" i="15" s="1"/>
  <c r="BG65" i="15"/>
  <c r="CQ65" i="15" s="1"/>
  <c r="BG66" i="15"/>
  <c r="CQ66" i="15" s="1"/>
  <c r="BG67" i="15"/>
  <c r="CQ67" i="15" s="1"/>
  <c r="BG68" i="15"/>
  <c r="CQ68" i="15" s="1"/>
  <c r="BG69" i="15"/>
  <c r="CQ69" i="15" s="1"/>
  <c r="BG70" i="15"/>
  <c r="CQ70" i="15" s="1"/>
  <c r="BG71" i="15"/>
  <c r="CQ71" i="15" s="1"/>
  <c r="BG72" i="15"/>
  <c r="CQ72" i="15" s="1"/>
  <c r="BG73" i="15"/>
  <c r="CQ73" i="15" s="1"/>
  <c r="BG74" i="15"/>
  <c r="CQ74" i="15" s="1"/>
  <c r="BG75" i="15"/>
  <c r="CQ75" i="15" s="1"/>
  <c r="BG76" i="15"/>
  <c r="CQ76" i="15" s="1"/>
  <c r="BG77" i="15"/>
  <c r="CQ77" i="15" s="1"/>
  <c r="BG78" i="15"/>
  <c r="CQ78" i="15" s="1"/>
  <c r="BG79" i="15"/>
  <c r="CQ79" i="15" s="1"/>
  <c r="BG80" i="15"/>
  <c r="CQ80" i="15" s="1"/>
  <c r="BG81" i="15"/>
  <c r="CQ81" i="15" s="1"/>
  <c r="BG82" i="15"/>
  <c r="CQ82" i="15" s="1"/>
  <c r="BG83" i="15"/>
  <c r="CQ83" i="15" s="1"/>
  <c r="BG84" i="15"/>
  <c r="CQ84" i="15" s="1"/>
  <c r="BG85" i="15"/>
  <c r="CQ85" i="15" s="1"/>
  <c r="BG86" i="15"/>
  <c r="CQ86" i="15" s="1"/>
  <c r="BG87" i="15"/>
  <c r="CQ87" i="15" s="1"/>
  <c r="BG88" i="15"/>
  <c r="CQ88" i="15" s="1"/>
  <c r="BG89" i="15"/>
  <c r="CQ89" i="15" s="1"/>
  <c r="BG90" i="15"/>
  <c r="CQ90" i="15" s="1"/>
  <c r="BG91" i="15"/>
  <c r="CQ91" i="15" s="1"/>
  <c r="BG92" i="15"/>
  <c r="CQ92" i="15" s="1"/>
  <c r="BG93" i="15"/>
  <c r="CQ93" i="15" s="1"/>
  <c r="BG94" i="15"/>
  <c r="CQ94" i="15" s="1"/>
  <c r="BG95" i="15"/>
  <c r="CQ95" i="15" s="1"/>
  <c r="BG96" i="15"/>
  <c r="CQ96" i="15" s="1"/>
  <c r="BG97" i="15"/>
  <c r="CQ97" i="15" s="1"/>
  <c r="BG98" i="15"/>
  <c r="CQ98" i="15" s="1"/>
  <c r="BG99" i="15"/>
  <c r="CQ99" i="15" s="1"/>
  <c r="BG100" i="15"/>
  <c r="CQ100" i="15" s="1"/>
  <c r="BG101" i="15"/>
  <c r="CQ101" i="15" s="1"/>
  <c r="BG102" i="15"/>
  <c r="CQ102" i="15" s="1"/>
  <c r="BG103" i="15"/>
  <c r="CQ103" i="15" s="1"/>
  <c r="BG104" i="15"/>
  <c r="CQ104" i="15" s="1"/>
  <c r="BG105" i="15"/>
  <c r="CQ105" i="15" s="1"/>
  <c r="BG106" i="15"/>
  <c r="CQ106" i="15" s="1"/>
  <c r="BG107" i="15"/>
  <c r="CQ107" i="15" s="1"/>
  <c r="BG108" i="15"/>
  <c r="CQ108" i="15" s="1"/>
  <c r="BG109" i="15"/>
  <c r="CQ109" i="15" s="1"/>
  <c r="BG110" i="15"/>
  <c r="CQ110" i="15" s="1"/>
  <c r="BG111" i="15"/>
  <c r="CQ111" i="15" s="1"/>
  <c r="BG112" i="15"/>
  <c r="CQ112" i="15" s="1"/>
  <c r="BG113" i="15"/>
  <c r="CQ113" i="15" s="1"/>
  <c r="BG114" i="15"/>
  <c r="CQ114" i="15" s="1"/>
  <c r="BG115" i="15"/>
  <c r="CQ115" i="15" s="1"/>
  <c r="BG116" i="15"/>
  <c r="CQ116" i="15" s="1"/>
  <c r="BG117" i="15"/>
  <c r="CQ117" i="15" s="1"/>
  <c r="BG118" i="15"/>
  <c r="CQ118" i="15" s="1"/>
  <c r="BG119" i="15"/>
  <c r="CQ119" i="15" s="1"/>
  <c r="BG120" i="15"/>
  <c r="CQ120" i="15" s="1"/>
  <c r="BG121" i="15"/>
  <c r="CQ121" i="15" s="1"/>
  <c r="BG122" i="15"/>
  <c r="CQ122" i="15" s="1"/>
  <c r="BG123" i="15"/>
  <c r="CQ123" i="15" s="1"/>
  <c r="BG124" i="15"/>
  <c r="CQ124" i="15" s="1"/>
  <c r="BG125" i="15"/>
  <c r="CQ125" i="15" s="1"/>
  <c r="BG126" i="15"/>
  <c r="CQ126" i="15" s="1"/>
  <c r="BG127" i="15"/>
  <c r="CQ127" i="15" s="1"/>
  <c r="BG128" i="15"/>
  <c r="CQ128" i="15" s="1"/>
  <c r="BG129" i="15"/>
  <c r="CQ129" i="15" s="1"/>
  <c r="BG130" i="15"/>
  <c r="CQ130" i="15" s="1"/>
  <c r="BG131" i="15"/>
  <c r="CQ131" i="15" s="1"/>
  <c r="BG132" i="15"/>
  <c r="CQ132" i="15" s="1"/>
  <c r="BG133" i="15"/>
  <c r="CQ133" i="15" s="1"/>
  <c r="BG134" i="15"/>
  <c r="CQ134" i="15" s="1"/>
  <c r="BG135" i="15"/>
  <c r="CQ135" i="15" s="1"/>
  <c r="BG136" i="15"/>
  <c r="CQ136" i="15" s="1"/>
  <c r="BG137" i="15"/>
  <c r="CQ137" i="15" s="1"/>
  <c r="BG138" i="15"/>
  <c r="CQ138" i="15" s="1"/>
  <c r="BG139" i="15"/>
  <c r="CQ139" i="15" s="1"/>
  <c r="BG140" i="15"/>
  <c r="CQ140" i="15" s="1"/>
  <c r="BG141" i="15"/>
  <c r="CQ141" i="15" s="1"/>
  <c r="BG142" i="15"/>
  <c r="CQ142" i="15" s="1"/>
  <c r="BG143" i="15"/>
  <c r="CQ143" i="15" s="1"/>
  <c r="BG144" i="15"/>
  <c r="CQ144" i="15" s="1"/>
  <c r="BG145" i="15"/>
  <c r="CQ145" i="15" s="1"/>
  <c r="BG146" i="15"/>
  <c r="CQ146" i="15" s="1"/>
  <c r="BG147" i="15"/>
  <c r="CQ147" i="15" s="1"/>
  <c r="BG148" i="15"/>
  <c r="CQ148" i="15" s="1"/>
  <c r="BG149" i="15"/>
  <c r="CQ149" i="15" s="1"/>
  <c r="BG150" i="15"/>
  <c r="CQ150" i="15" s="1"/>
  <c r="BG151" i="15"/>
  <c r="CQ151" i="15" s="1"/>
  <c r="BG152" i="15"/>
  <c r="CQ152" i="15" s="1"/>
  <c r="BG153" i="15"/>
  <c r="CQ153" i="15" s="1"/>
  <c r="BG154" i="15"/>
  <c r="CQ154" i="15" s="1"/>
  <c r="BG155" i="15"/>
  <c r="CQ155" i="15" s="1"/>
  <c r="BG156" i="15"/>
  <c r="CQ156" i="15" s="1"/>
  <c r="BG157" i="15"/>
  <c r="CQ157" i="15" s="1"/>
  <c r="BG158" i="15"/>
  <c r="CQ158" i="15" s="1"/>
  <c r="BG159" i="15"/>
  <c r="CQ159" i="15" s="1"/>
  <c r="BG160" i="15"/>
  <c r="CQ160" i="15" s="1"/>
  <c r="BG161" i="15"/>
  <c r="CQ161" i="15" s="1"/>
  <c r="BG162" i="15"/>
  <c r="CQ162" i="15" s="1"/>
  <c r="BG163" i="15"/>
  <c r="CQ163" i="15" s="1"/>
  <c r="BG164" i="15"/>
  <c r="CQ164" i="15" s="1"/>
  <c r="BG165" i="15"/>
  <c r="CQ165" i="15" s="1"/>
  <c r="BG166" i="15"/>
  <c r="CQ166" i="15" s="1"/>
  <c r="BG167" i="15"/>
  <c r="CQ167" i="15" s="1"/>
  <c r="BG168" i="15"/>
  <c r="CQ168" i="15" s="1"/>
  <c r="BG169" i="15"/>
  <c r="CQ169" i="15" s="1"/>
  <c r="BG170" i="15"/>
  <c r="CQ170" i="15" s="1"/>
  <c r="BG171" i="15"/>
  <c r="CQ171" i="15" s="1"/>
  <c r="BG172" i="15"/>
  <c r="CQ172" i="15" s="1"/>
  <c r="BG173" i="15"/>
  <c r="CQ173" i="15" s="1"/>
  <c r="BG174" i="15"/>
  <c r="CQ174" i="15" s="1"/>
  <c r="BG175" i="15"/>
  <c r="CQ175" i="15" s="1"/>
  <c r="BG176" i="15"/>
  <c r="CQ176" i="15" s="1"/>
  <c r="BG177" i="15"/>
  <c r="CQ177" i="15" s="1"/>
  <c r="BG178" i="15"/>
  <c r="CQ178" i="15" s="1"/>
  <c r="BG179" i="15"/>
  <c r="CQ179" i="15" s="1"/>
  <c r="BG180" i="15"/>
  <c r="CQ180" i="15" s="1"/>
  <c r="BG181" i="15"/>
  <c r="CQ181" i="15" s="1"/>
  <c r="BG182" i="15"/>
  <c r="CQ182" i="15" s="1"/>
  <c r="BG183" i="15"/>
  <c r="CQ183" i="15" s="1"/>
  <c r="BG184" i="15"/>
  <c r="CQ184" i="15" s="1"/>
  <c r="BG185" i="15"/>
  <c r="CQ185" i="15" s="1"/>
  <c r="BG186" i="15"/>
  <c r="CQ186" i="15" s="1"/>
  <c r="BG187" i="15"/>
  <c r="CQ187" i="15" s="1"/>
  <c r="BG188" i="15"/>
  <c r="CQ188" i="15" s="1"/>
  <c r="BG189" i="15"/>
  <c r="CQ189" i="15" s="1"/>
  <c r="BG190" i="15"/>
  <c r="CQ190" i="15" s="1"/>
  <c r="BG191" i="15"/>
  <c r="CQ191" i="15" s="1"/>
  <c r="BG192" i="15"/>
  <c r="CQ192" i="15" s="1"/>
  <c r="BG193" i="15"/>
  <c r="CQ193" i="15" s="1"/>
  <c r="BG194" i="15"/>
  <c r="CQ194" i="15" s="1"/>
  <c r="BG195" i="15"/>
  <c r="CQ195" i="15" s="1"/>
  <c r="BG196" i="15"/>
  <c r="CQ196" i="15" s="1"/>
  <c r="BG197" i="15"/>
  <c r="CQ197" i="15" s="1"/>
  <c r="BG198" i="15"/>
  <c r="CQ198" i="15" s="1"/>
  <c r="BG199" i="15"/>
  <c r="CQ199" i="15" s="1"/>
  <c r="BG200" i="15"/>
  <c r="CQ200" i="15" s="1"/>
  <c r="AR186" i="15" l="1"/>
  <c r="R4" i="15"/>
  <c r="CM4" i="15" s="1"/>
  <c r="AU3" i="15"/>
  <c r="AR3" i="15"/>
  <c r="R170" i="15"/>
  <c r="CM170" i="15" s="1"/>
  <c r="AR8" i="15"/>
  <c r="AU4" i="15"/>
  <c r="AU5" i="15"/>
  <c r="AU6" i="15"/>
  <c r="AU7" i="15"/>
  <c r="AU8" i="15"/>
  <c r="AU9" i="15"/>
  <c r="AU10" i="15"/>
  <c r="AU11" i="15"/>
  <c r="AU12" i="15"/>
  <c r="AU13" i="15"/>
  <c r="AU14" i="15"/>
  <c r="AU15" i="15"/>
  <c r="AU16" i="15"/>
  <c r="AU17" i="15"/>
  <c r="AU18" i="15"/>
  <c r="AU19" i="15"/>
  <c r="AU20" i="15"/>
  <c r="AU21" i="15"/>
  <c r="AU22" i="15"/>
  <c r="AU23" i="15"/>
  <c r="AU24" i="15"/>
  <c r="AU25" i="15"/>
  <c r="AU26" i="15"/>
  <c r="AU27" i="15"/>
  <c r="AU28" i="15"/>
  <c r="AU29" i="15"/>
  <c r="AU30" i="15"/>
  <c r="AU31" i="15"/>
  <c r="AU32" i="15"/>
  <c r="AU33" i="15"/>
  <c r="AU34" i="15"/>
  <c r="AU35" i="15"/>
  <c r="AU36" i="15"/>
  <c r="AU37" i="15"/>
  <c r="AU38" i="15"/>
  <c r="AU39" i="15"/>
  <c r="AU40" i="15"/>
  <c r="AU41" i="15"/>
  <c r="AU42" i="15"/>
  <c r="AU43" i="15"/>
  <c r="AU44" i="15"/>
  <c r="AU45" i="15"/>
  <c r="AU46" i="15"/>
  <c r="AU47" i="15"/>
  <c r="AU48" i="15"/>
  <c r="AU49" i="15"/>
  <c r="AU50" i="15"/>
  <c r="AU51" i="15"/>
  <c r="AU52" i="15"/>
  <c r="AU53" i="15"/>
  <c r="AU54" i="15"/>
  <c r="AU55" i="15"/>
  <c r="AU56" i="15"/>
  <c r="AU57" i="15"/>
  <c r="AU58" i="15"/>
  <c r="AU59" i="15"/>
  <c r="AU60" i="15"/>
  <c r="AU61" i="15"/>
  <c r="AU62" i="15"/>
  <c r="AU63" i="15"/>
  <c r="AU64" i="15"/>
  <c r="AU65" i="15"/>
  <c r="AU66" i="15"/>
  <c r="AU67" i="15"/>
  <c r="AU68" i="15"/>
  <c r="AU69" i="15"/>
  <c r="AU70" i="15"/>
  <c r="AU71" i="15"/>
  <c r="AU72" i="15"/>
  <c r="AU73" i="15"/>
  <c r="AU74" i="15"/>
  <c r="AU75" i="15"/>
  <c r="AU76" i="15"/>
  <c r="AU77" i="15"/>
  <c r="AU78" i="15"/>
  <c r="AU79" i="15"/>
  <c r="AU80" i="15"/>
  <c r="AU81" i="15"/>
  <c r="AU82" i="15"/>
  <c r="AU83" i="15"/>
  <c r="AU84" i="15"/>
  <c r="AU85" i="15"/>
  <c r="AU86" i="15"/>
  <c r="AU87" i="15"/>
  <c r="AU88" i="15"/>
  <c r="AU89" i="15"/>
  <c r="AU90" i="15"/>
  <c r="AU91" i="15"/>
  <c r="AU92" i="15"/>
  <c r="AU93" i="15"/>
  <c r="AU94" i="15"/>
  <c r="AU95" i="15"/>
  <c r="AU96" i="15"/>
  <c r="AU97" i="15"/>
  <c r="AU98" i="15"/>
  <c r="AU99" i="15"/>
  <c r="AU100" i="15"/>
  <c r="AU101" i="15"/>
  <c r="AU102" i="15"/>
  <c r="AU103" i="15"/>
  <c r="AU104" i="15"/>
  <c r="AU105" i="15"/>
  <c r="AU106" i="15"/>
  <c r="AU107" i="15"/>
  <c r="AU108" i="15"/>
  <c r="AU109" i="15"/>
  <c r="AU110" i="15"/>
  <c r="AU111" i="15"/>
  <c r="AU112" i="15"/>
  <c r="AU113" i="15"/>
  <c r="AU114" i="15"/>
  <c r="AU115" i="15"/>
  <c r="AU116" i="15"/>
  <c r="AU117" i="15"/>
  <c r="AU118" i="15"/>
  <c r="AU119" i="15"/>
  <c r="AU120" i="15"/>
  <c r="AU121" i="15"/>
  <c r="AU122" i="15"/>
  <c r="AU123" i="15"/>
  <c r="AU124" i="15"/>
  <c r="AU125" i="15"/>
  <c r="AU126" i="15"/>
  <c r="AU127" i="15"/>
  <c r="AU128" i="15"/>
  <c r="AU129" i="15"/>
  <c r="AU130" i="15"/>
  <c r="AU131" i="15"/>
  <c r="AU132" i="15"/>
  <c r="AU133" i="15"/>
  <c r="AU134" i="15"/>
  <c r="AU135" i="15"/>
  <c r="AU136" i="15"/>
  <c r="AU137" i="15"/>
  <c r="AU138" i="15"/>
  <c r="AU139" i="15"/>
  <c r="AU140" i="15"/>
  <c r="AU141" i="15"/>
  <c r="AU142" i="15"/>
  <c r="AU143" i="15"/>
  <c r="AU144" i="15"/>
  <c r="AU145" i="15"/>
  <c r="AU146" i="15"/>
  <c r="AU147" i="15"/>
  <c r="AU148" i="15"/>
  <c r="AU149" i="15"/>
  <c r="AU150" i="15"/>
  <c r="AU151" i="15"/>
  <c r="AU152" i="15"/>
  <c r="AU153" i="15"/>
  <c r="AU154" i="15"/>
  <c r="AU155" i="15"/>
  <c r="AU156" i="15"/>
  <c r="AU157" i="15"/>
  <c r="AU158" i="15"/>
  <c r="AU159" i="15"/>
  <c r="AU160" i="15"/>
  <c r="AU161" i="15"/>
  <c r="AU162" i="15"/>
  <c r="AU163" i="15"/>
  <c r="AU164" i="15"/>
  <c r="AU165" i="15"/>
  <c r="AU166" i="15"/>
  <c r="AU167" i="15"/>
  <c r="AU168" i="15"/>
  <c r="AU169" i="15"/>
  <c r="AU170" i="15"/>
  <c r="AU171" i="15"/>
  <c r="AU172" i="15"/>
  <c r="AU173" i="15"/>
  <c r="AU174" i="15"/>
  <c r="AU175" i="15"/>
  <c r="AU176" i="15"/>
  <c r="AU177" i="15"/>
  <c r="AU178" i="15"/>
  <c r="AU179" i="15"/>
  <c r="AU180" i="15"/>
  <c r="AU181" i="15"/>
  <c r="AU182" i="15"/>
  <c r="AU183" i="15"/>
  <c r="AU184" i="15"/>
  <c r="AU185" i="15"/>
  <c r="AU186" i="15"/>
  <c r="AU187" i="15"/>
  <c r="AU188" i="15"/>
  <c r="AU189" i="15"/>
  <c r="AU190" i="15"/>
  <c r="AU191" i="15"/>
  <c r="AU192" i="15"/>
  <c r="AU193" i="15"/>
  <c r="AU194" i="15"/>
  <c r="AU195" i="15"/>
  <c r="AU196" i="15"/>
  <c r="AU197" i="15"/>
  <c r="AU198" i="15"/>
  <c r="AU199" i="15"/>
  <c r="AU200" i="15"/>
  <c r="AR4" i="15"/>
  <c r="AR5" i="15"/>
  <c r="AR6" i="15"/>
  <c r="AR7" i="15"/>
  <c r="AR9" i="15"/>
  <c r="AR10" i="15"/>
  <c r="AR11" i="15"/>
  <c r="AR12" i="15"/>
  <c r="AR13" i="15"/>
  <c r="AR14" i="15"/>
  <c r="AR15" i="15"/>
  <c r="AR16" i="15"/>
  <c r="AR17" i="15"/>
  <c r="AR18" i="15"/>
  <c r="AR19" i="15"/>
  <c r="AR20" i="15"/>
  <c r="AR21" i="15"/>
  <c r="AR22" i="15"/>
  <c r="AR23" i="15"/>
  <c r="AR24" i="15"/>
  <c r="AR25" i="15"/>
  <c r="AR26" i="15"/>
  <c r="AR27" i="15"/>
  <c r="AR28" i="15"/>
  <c r="AR29" i="15"/>
  <c r="AR30" i="15"/>
  <c r="AR31" i="15"/>
  <c r="AR32" i="15"/>
  <c r="AR33" i="15"/>
  <c r="AR34" i="15"/>
  <c r="AR35" i="15"/>
  <c r="AR36" i="15"/>
  <c r="AR37" i="15"/>
  <c r="AR38" i="15"/>
  <c r="AR39" i="15"/>
  <c r="AR40" i="15"/>
  <c r="AR41" i="15"/>
  <c r="AR42" i="15"/>
  <c r="AR43" i="15"/>
  <c r="AR44" i="15"/>
  <c r="AR45" i="15"/>
  <c r="AR46" i="15"/>
  <c r="AR47" i="15"/>
  <c r="AR48" i="15"/>
  <c r="AR49" i="15"/>
  <c r="AR50" i="15"/>
  <c r="AR51" i="15"/>
  <c r="AR52" i="15"/>
  <c r="AR53" i="15"/>
  <c r="AR54" i="15"/>
  <c r="AR55" i="15"/>
  <c r="AR56" i="15"/>
  <c r="AR57" i="15"/>
  <c r="AR58" i="15"/>
  <c r="AR59" i="15"/>
  <c r="AR60" i="15"/>
  <c r="AR61" i="15"/>
  <c r="AR62" i="15"/>
  <c r="AR63" i="15"/>
  <c r="AR64" i="15"/>
  <c r="AR65" i="15"/>
  <c r="AR66" i="15"/>
  <c r="AR67" i="15"/>
  <c r="AR68" i="15"/>
  <c r="AR69" i="15"/>
  <c r="AR70" i="15"/>
  <c r="AR71" i="15"/>
  <c r="AR72" i="15"/>
  <c r="AR73" i="15"/>
  <c r="AR74" i="15"/>
  <c r="AR75" i="15"/>
  <c r="AR76" i="15"/>
  <c r="AR77" i="15"/>
  <c r="AR78" i="15"/>
  <c r="AR79" i="15"/>
  <c r="AR80" i="15"/>
  <c r="AR81" i="15"/>
  <c r="AR82" i="15"/>
  <c r="AR83" i="15"/>
  <c r="AR84" i="15"/>
  <c r="AR85" i="15"/>
  <c r="AR86" i="15"/>
  <c r="AR87" i="15"/>
  <c r="AR88" i="15"/>
  <c r="AR89" i="15"/>
  <c r="AR90" i="15"/>
  <c r="AR91" i="15"/>
  <c r="AR92" i="15"/>
  <c r="AR93" i="15"/>
  <c r="AR94" i="15"/>
  <c r="AR95" i="15"/>
  <c r="AR96" i="15"/>
  <c r="AR97" i="15"/>
  <c r="AR98" i="15"/>
  <c r="AR99" i="15"/>
  <c r="AR100" i="15"/>
  <c r="AR101" i="15"/>
  <c r="AR102" i="15"/>
  <c r="AR103" i="15"/>
  <c r="AR104" i="15"/>
  <c r="AR105" i="15"/>
  <c r="AR106" i="15"/>
  <c r="AR107" i="15"/>
  <c r="AR108" i="15"/>
  <c r="AR109" i="15"/>
  <c r="AR110" i="15"/>
  <c r="AR111" i="15"/>
  <c r="AR112" i="15"/>
  <c r="AR113" i="15"/>
  <c r="AR114" i="15"/>
  <c r="AR115" i="15"/>
  <c r="AR116" i="15"/>
  <c r="AR117" i="15"/>
  <c r="AR118" i="15"/>
  <c r="AR119" i="15"/>
  <c r="AR120" i="15"/>
  <c r="AR121" i="15"/>
  <c r="AR122" i="15"/>
  <c r="AR123" i="15"/>
  <c r="AR124" i="15"/>
  <c r="AR125" i="15"/>
  <c r="AR126" i="15"/>
  <c r="AR127" i="15"/>
  <c r="AR128" i="15"/>
  <c r="AR129" i="15"/>
  <c r="AR130" i="15"/>
  <c r="AR131" i="15"/>
  <c r="AR132" i="15"/>
  <c r="AR133" i="15"/>
  <c r="AR134" i="15"/>
  <c r="AR135" i="15"/>
  <c r="AR136" i="15"/>
  <c r="AR137" i="15"/>
  <c r="AR138" i="15"/>
  <c r="AR139" i="15"/>
  <c r="AR140" i="15"/>
  <c r="AR141" i="15"/>
  <c r="AR142" i="15"/>
  <c r="AR143" i="15"/>
  <c r="AR144" i="15"/>
  <c r="AR145" i="15"/>
  <c r="AR146" i="15"/>
  <c r="AR147" i="15"/>
  <c r="AR148" i="15"/>
  <c r="AR149" i="15"/>
  <c r="AR150" i="15"/>
  <c r="AR151" i="15"/>
  <c r="AR152" i="15"/>
  <c r="AR153" i="15"/>
  <c r="AR154" i="15"/>
  <c r="AR155" i="15"/>
  <c r="AR156" i="15"/>
  <c r="AR157" i="15"/>
  <c r="AR158" i="15"/>
  <c r="AR159" i="15"/>
  <c r="AR160" i="15"/>
  <c r="AR161" i="15"/>
  <c r="AR162" i="15"/>
  <c r="AR163" i="15"/>
  <c r="AR164" i="15"/>
  <c r="AR165" i="15"/>
  <c r="AR166" i="15"/>
  <c r="AR167" i="15"/>
  <c r="AR168" i="15"/>
  <c r="AR169" i="15"/>
  <c r="AR170" i="15"/>
  <c r="AR171" i="15"/>
  <c r="AR172" i="15"/>
  <c r="AR173" i="15"/>
  <c r="AR174" i="15"/>
  <c r="AR175" i="15"/>
  <c r="AR176" i="15"/>
  <c r="AR177" i="15"/>
  <c r="AR178" i="15"/>
  <c r="AR179" i="15"/>
  <c r="AR180" i="15"/>
  <c r="AR181" i="15"/>
  <c r="AR182" i="15"/>
  <c r="AR183" i="15"/>
  <c r="AR184" i="15"/>
  <c r="AR185" i="15"/>
  <c r="AR187" i="15"/>
  <c r="AR188" i="15"/>
  <c r="AR189" i="15"/>
  <c r="AR190" i="15"/>
  <c r="AR191" i="15"/>
  <c r="AR192" i="15"/>
  <c r="AR193" i="15"/>
  <c r="AR194" i="15"/>
  <c r="AR195" i="15"/>
  <c r="AR196" i="15"/>
  <c r="AR197" i="15"/>
  <c r="AR198" i="15"/>
  <c r="AR199" i="15"/>
  <c r="AR200" i="15"/>
  <c r="AJ4" i="15"/>
  <c r="CO4" i="15" s="1"/>
  <c r="AJ5" i="15"/>
  <c r="CO5" i="15" s="1"/>
  <c r="AJ6" i="15"/>
  <c r="CO6" i="15" s="1"/>
  <c r="AJ7" i="15"/>
  <c r="CO7" i="15" s="1"/>
  <c r="AJ8" i="15"/>
  <c r="CO8" i="15" s="1"/>
  <c r="AJ9" i="15"/>
  <c r="CO9" i="15" s="1"/>
  <c r="AJ10" i="15"/>
  <c r="CO10" i="15" s="1"/>
  <c r="AJ11" i="15"/>
  <c r="CO11" i="15" s="1"/>
  <c r="AJ12" i="15"/>
  <c r="CO12" i="15" s="1"/>
  <c r="AJ13" i="15"/>
  <c r="CO13" i="15" s="1"/>
  <c r="AJ14" i="15"/>
  <c r="CO14" i="15" s="1"/>
  <c r="AJ15" i="15"/>
  <c r="CO15" i="15" s="1"/>
  <c r="AJ16" i="15"/>
  <c r="CO16" i="15" s="1"/>
  <c r="AJ17" i="15"/>
  <c r="CO17" i="15" s="1"/>
  <c r="AJ18" i="15"/>
  <c r="CO18" i="15" s="1"/>
  <c r="AJ19" i="15"/>
  <c r="CO19" i="15" s="1"/>
  <c r="AJ20" i="15"/>
  <c r="CO20" i="15" s="1"/>
  <c r="AJ21" i="15"/>
  <c r="CO21" i="15" s="1"/>
  <c r="AJ22" i="15"/>
  <c r="CO22" i="15" s="1"/>
  <c r="AJ23" i="15"/>
  <c r="CO23" i="15" s="1"/>
  <c r="AJ24" i="15"/>
  <c r="CO24" i="15" s="1"/>
  <c r="AJ25" i="15"/>
  <c r="CO25" i="15" s="1"/>
  <c r="AJ26" i="15"/>
  <c r="CO26" i="15" s="1"/>
  <c r="AJ27" i="15"/>
  <c r="CO27" i="15" s="1"/>
  <c r="AJ28" i="15"/>
  <c r="CO28" i="15" s="1"/>
  <c r="AJ29" i="15"/>
  <c r="CO29" i="15" s="1"/>
  <c r="AJ30" i="15"/>
  <c r="CO30" i="15" s="1"/>
  <c r="AJ31" i="15"/>
  <c r="CO31" i="15" s="1"/>
  <c r="AJ32" i="15"/>
  <c r="CO32" i="15" s="1"/>
  <c r="AJ33" i="15"/>
  <c r="CO33" i="15" s="1"/>
  <c r="AJ34" i="15"/>
  <c r="CO34" i="15" s="1"/>
  <c r="AJ35" i="15"/>
  <c r="CO35" i="15" s="1"/>
  <c r="AJ36" i="15"/>
  <c r="CO36" i="15" s="1"/>
  <c r="AJ37" i="15"/>
  <c r="CO37" i="15" s="1"/>
  <c r="AJ38" i="15"/>
  <c r="CO38" i="15" s="1"/>
  <c r="AJ39" i="15"/>
  <c r="CO39" i="15" s="1"/>
  <c r="AJ40" i="15"/>
  <c r="CO40" i="15" s="1"/>
  <c r="AJ41" i="15"/>
  <c r="CO41" i="15" s="1"/>
  <c r="AJ42" i="15"/>
  <c r="CO42" i="15" s="1"/>
  <c r="AJ43" i="15"/>
  <c r="CO43" i="15" s="1"/>
  <c r="AJ44" i="15"/>
  <c r="CO44" i="15" s="1"/>
  <c r="AJ45" i="15"/>
  <c r="CO45" i="15" s="1"/>
  <c r="AJ46" i="15"/>
  <c r="CO46" i="15" s="1"/>
  <c r="AJ47" i="15"/>
  <c r="CO47" i="15" s="1"/>
  <c r="AJ48" i="15"/>
  <c r="CO48" i="15" s="1"/>
  <c r="AJ49" i="15"/>
  <c r="CO49" i="15" s="1"/>
  <c r="AJ50" i="15"/>
  <c r="CO50" i="15" s="1"/>
  <c r="AJ51" i="15"/>
  <c r="CO51" i="15" s="1"/>
  <c r="AJ52" i="15"/>
  <c r="CO52" i="15" s="1"/>
  <c r="AJ53" i="15"/>
  <c r="CO53" i="15" s="1"/>
  <c r="AJ54" i="15"/>
  <c r="CO54" i="15" s="1"/>
  <c r="AJ55" i="15"/>
  <c r="CO55" i="15" s="1"/>
  <c r="AJ56" i="15"/>
  <c r="CO56" i="15" s="1"/>
  <c r="AJ57" i="15"/>
  <c r="CO57" i="15" s="1"/>
  <c r="AJ58" i="15"/>
  <c r="CO58" i="15" s="1"/>
  <c r="AJ59" i="15"/>
  <c r="CO59" i="15" s="1"/>
  <c r="AJ60" i="15"/>
  <c r="CO60" i="15" s="1"/>
  <c r="AJ61" i="15"/>
  <c r="CO61" i="15" s="1"/>
  <c r="AJ62" i="15"/>
  <c r="CO62" i="15" s="1"/>
  <c r="AJ63" i="15"/>
  <c r="CO63" i="15" s="1"/>
  <c r="AJ64" i="15"/>
  <c r="CO64" i="15" s="1"/>
  <c r="AJ65" i="15"/>
  <c r="CO65" i="15" s="1"/>
  <c r="AJ66" i="15"/>
  <c r="CO66" i="15" s="1"/>
  <c r="AJ67" i="15"/>
  <c r="CO67" i="15" s="1"/>
  <c r="AJ68" i="15"/>
  <c r="CO68" i="15" s="1"/>
  <c r="AJ69" i="15"/>
  <c r="CO69" i="15" s="1"/>
  <c r="AJ70" i="15"/>
  <c r="CO70" i="15" s="1"/>
  <c r="AJ71" i="15"/>
  <c r="CO71" i="15" s="1"/>
  <c r="AJ72" i="15"/>
  <c r="CO72" i="15" s="1"/>
  <c r="AJ73" i="15"/>
  <c r="CO73" i="15" s="1"/>
  <c r="AJ74" i="15"/>
  <c r="CO74" i="15" s="1"/>
  <c r="AJ75" i="15"/>
  <c r="CO75" i="15" s="1"/>
  <c r="AJ76" i="15"/>
  <c r="CO76" i="15" s="1"/>
  <c r="AJ77" i="15"/>
  <c r="CO77" i="15" s="1"/>
  <c r="AJ78" i="15"/>
  <c r="CO78" i="15" s="1"/>
  <c r="AJ79" i="15"/>
  <c r="CO79" i="15" s="1"/>
  <c r="AJ80" i="15"/>
  <c r="CO80" i="15" s="1"/>
  <c r="AJ81" i="15"/>
  <c r="CO81" i="15" s="1"/>
  <c r="AJ82" i="15"/>
  <c r="CO82" i="15" s="1"/>
  <c r="AJ83" i="15"/>
  <c r="CO83" i="15" s="1"/>
  <c r="AJ84" i="15"/>
  <c r="CO84" i="15" s="1"/>
  <c r="AJ85" i="15"/>
  <c r="CO85" i="15" s="1"/>
  <c r="AJ86" i="15"/>
  <c r="CO86" i="15" s="1"/>
  <c r="AJ87" i="15"/>
  <c r="CO87" i="15" s="1"/>
  <c r="AJ88" i="15"/>
  <c r="CO88" i="15" s="1"/>
  <c r="AJ89" i="15"/>
  <c r="CO89" i="15" s="1"/>
  <c r="AJ90" i="15"/>
  <c r="CO90" i="15" s="1"/>
  <c r="AJ91" i="15"/>
  <c r="CO91" i="15" s="1"/>
  <c r="AJ92" i="15"/>
  <c r="CO92" i="15" s="1"/>
  <c r="AJ93" i="15"/>
  <c r="CO93" i="15" s="1"/>
  <c r="AJ94" i="15"/>
  <c r="CO94" i="15" s="1"/>
  <c r="AJ95" i="15"/>
  <c r="CO95" i="15" s="1"/>
  <c r="AJ96" i="15"/>
  <c r="CO96" i="15" s="1"/>
  <c r="AJ97" i="15"/>
  <c r="CO97" i="15" s="1"/>
  <c r="AJ98" i="15"/>
  <c r="CO98" i="15" s="1"/>
  <c r="AJ99" i="15"/>
  <c r="CO99" i="15" s="1"/>
  <c r="AJ100" i="15"/>
  <c r="CO100" i="15" s="1"/>
  <c r="AJ101" i="15"/>
  <c r="CO101" i="15" s="1"/>
  <c r="AJ102" i="15"/>
  <c r="CO102" i="15" s="1"/>
  <c r="AJ103" i="15"/>
  <c r="CO103" i="15" s="1"/>
  <c r="AJ104" i="15"/>
  <c r="CO104" i="15" s="1"/>
  <c r="AJ105" i="15"/>
  <c r="CO105" i="15" s="1"/>
  <c r="AJ106" i="15"/>
  <c r="CO106" i="15" s="1"/>
  <c r="AJ107" i="15"/>
  <c r="CO107" i="15" s="1"/>
  <c r="AJ108" i="15"/>
  <c r="CO108" i="15" s="1"/>
  <c r="AJ109" i="15"/>
  <c r="CO109" i="15" s="1"/>
  <c r="AJ110" i="15"/>
  <c r="CO110" i="15" s="1"/>
  <c r="AJ111" i="15"/>
  <c r="CO111" i="15" s="1"/>
  <c r="AJ112" i="15"/>
  <c r="CO112" i="15" s="1"/>
  <c r="AJ113" i="15"/>
  <c r="CO113" i="15" s="1"/>
  <c r="AJ114" i="15"/>
  <c r="CO114" i="15" s="1"/>
  <c r="AJ115" i="15"/>
  <c r="CO115" i="15" s="1"/>
  <c r="AJ116" i="15"/>
  <c r="CO116" i="15" s="1"/>
  <c r="AJ117" i="15"/>
  <c r="CO117" i="15" s="1"/>
  <c r="AJ118" i="15"/>
  <c r="CO118" i="15" s="1"/>
  <c r="AJ119" i="15"/>
  <c r="CO119" i="15" s="1"/>
  <c r="AJ120" i="15"/>
  <c r="CO120" i="15" s="1"/>
  <c r="AJ121" i="15"/>
  <c r="CO121" i="15" s="1"/>
  <c r="AJ122" i="15"/>
  <c r="CO122" i="15" s="1"/>
  <c r="AJ123" i="15"/>
  <c r="CO123" i="15" s="1"/>
  <c r="AJ124" i="15"/>
  <c r="CO124" i="15" s="1"/>
  <c r="AJ125" i="15"/>
  <c r="CO125" i="15" s="1"/>
  <c r="AJ126" i="15"/>
  <c r="CO126" i="15" s="1"/>
  <c r="AJ127" i="15"/>
  <c r="CO127" i="15" s="1"/>
  <c r="AJ128" i="15"/>
  <c r="CO128" i="15" s="1"/>
  <c r="AJ129" i="15"/>
  <c r="CO129" i="15" s="1"/>
  <c r="AJ130" i="15"/>
  <c r="CO130" i="15" s="1"/>
  <c r="AJ131" i="15"/>
  <c r="CO131" i="15" s="1"/>
  <c r="AJ132" i="15"/>
  <c r="CO132" i="15" s="1"/>
  <c r="AJ133" i="15"/>
  <c r="CO133" i="15" s="1"/>
  <c r="AJ134" i="15"/>
  <c r="CO134" i="15" s="1"/>
  <c r="AJ135" i="15"/>
  <c r="CO135" i="15" s="1"/>
  <c r="AJ136" i="15"/>
  <c r="CO136" i="15" s="1"/>
  <c r="AJ137" i="15"/>
  <c r="CO137" i="15" s="1"/>
  <c r="AJ138" i="15"/>
  <c r="CO138" i="15" s="1"/>
  <c r="AJ139" i="15"/>
  <c r="CO139" i="15" s="1"/>
  <c r="AJ140" i="15"/>
  <c r="CO140" i="15" s="1"/>
  <c r="AJ141" i="15"/>
  <c r="CO141" i="15" s="1"/>
  <c r="AJ142" i="15"/>
  <c r="CO142" i="15" s="1"/>
  <c r="AJ143" i="15"/>
  <c r="CO143" i="15" s="1"/>
  <c r="AJ144" i="15"/>
  <c r="CO144" i="15" s="1"/>
  <c r="AJ145" i="15"/>
  <c r="CO145" i="15" s="1"/>
  <c r="AJ146" i="15"/>
  <c r="CO146" i="15" s="1"/>
  <c r="AJ147" i="15"/>
  <c r="CO147" i="15" s="1"/>
  <c r="AJ148" i="15"/>
  <c r="CO148" i="15" s="1"/>
  <c r="AJ149" i="15"/>
  <c r="CO149" i="15" s="1"/>
  <c r="AJ150" i="15"/>
  <c r="CO150" i="15" s="1"/>
  <c r="AJ151" i="15"/>
  <c r="CO151" i="15" s="1"/>
  <c r="AJ152" i="15"/>
  <c r="CO152" i="15" s="1"/>
  <c r="AJ153" i="15"/>
  <c r="CO153" i="15" s="1"/>
  <c r="AJ154" i="15"/>
  <c r="CO154" i="15" s="1"/>
  <c r="AJ155" i="15"/>
  <c r="CO155" i="15" s="1"/>
  <c r="AJ156" i="15"/>
  <c r="CO156" i="15" s="1"/>
  <c r="AJ157" i="15"/>
  <c r="CO157" i="15" s="1"/>
  <c r="AJ158" i="15"/>
  <c r="CO158" i="15" s="1"/>
  <c r="AJ159" i="15"/>
  <c r="CO159" i="15" s="1"/>
  <c r="AJ160" i="15"/>
  <c r="CO160" i="15" s="1"/>
  <c r="AJ161" i="15"/>
  <c r="CO161" i="15" s="1"/>
  <c r="AJ162" i="15"/>
  <c r="CO162" i="15" s="1"/>
  <c r="AJ163" i="15"/>
  <c r="CO163" i="15" s="1"/>
  <c r="AJ164" i="15"/>
  <c r="CO164" i="15" s="1"/>
  <c r="AJ165" i="15"/>
  <c r="CO165" i="15" s="1"/>
  <c r="AJ166" i="15"/>
  <c r="CO166" i="15" s="1"/>
  <c r="AJ167" i="15"/>
  <c r="CO167" i="15" s="1"/>
  <c r="AJ168" i="15"/>
  <c r="CO168" i="15" s="1"/>
  <c r="AJ169" i="15"/>
  <c r="CO169" i="15" s="1"/>
  <c r="AJ170" i="15"/>
  <c r="CO170" i="15" s="1"/>
  <c r="AJ171" i="15"/>
  <c r="CO171" i="15" s="1"/>
  <c r="AJ172" i="15"/>
  <c r="CO172" i="15" s="1"/>
  <c r="AJ173" i="15"/>
  <c r="CO173" i="15" s="1"/>
  <c r="AJ174" i="15"/>
  <c r="CO174" i="15" s="1"/>
  <c r="AJ175" i="15"/>
  <c r="CO175" i="15" s="1"/>
  <c r="AJ176" i="15"/>
  <c r="CO176" i="15" s="1"/>
  <c r="AJ177" i="15"/>
  <c r="CO177" i="15" s="1"/>
  <c r="AJ178" i="15"/>
  <c r="CO178" i="15" s="1"/>
  <c r="AJ179" i="15"/>
  <c r="CO179" i="15" s="1"/>
  <c r="AJ180" i="15"/>
  <c r="CO180" i="15" s="1"/>
  <c r="AJ181" i="15"/>
  <c r="CO181" i="15" s="1"/>
  <c r="AJ182" i="15"/>
  <c r="CO182" i="15" s="1"/>
  <c r="AJ183" i="15"/>
  <c r="CO183" i="15" s="1"/>
  <c r="AJ184" i="15"/>
  <c r="CO184" i="15" s="1"/>
  <c r="AJ185" i="15"/>
  <c r="CO185" i="15" s="1"/>
  <c r="AJ186" i="15"/>
  <c r="CO186" i="15" s="1"/>
  <c r="AJ187" i="15"/>
  <c r="CO187" i="15" s="1"/>
  <c r="AJ188" i="15"/>
  <c r="CO188" i="15" s="1"/>
  <c r="AJ189" i="15"/>
  <c r="CO189" i="15" s="1"/>
  <c r="AJ190" i="15"/>
  <c r="CO190" i="15" s="1"/>
  <c r="AJ191" i="15"/>
  <c r="CO191" i="15" s="1"/>
  <c r="AJ192" i="15"/>
  <c r="CO192" i="15" s="1"/>
  <c r="AJ193" i="15"/>
  <c r="CO193" i="15" s="1"/>
  <c r="AJ194" i="15"/>
  <c r="CO194" i="15" s="1"/>
  <c r="AJ195" i="15"/>
  <c r="CO195" i="15" s="1"/>
  <c r="AJ196" i="15"/>
  <c r="CO196" i="15" s="1"/>
  <c r="AJ197" i="15"/>
  <c r="CO197" i="15" s="1"/>
  <c r="AJ198" i="15"/>
  <c r="CO198" i="15" s="1"/>
  <c r="AJ199" i="15"/>
  <c r="CO199" i="15" s="1"/>
  <c r="AJ200" i="15"/>
  <c r="CO200" i="15" s="1"/>
  <c r="AJ3" i="15"/>
  <c r="CO3" i="15" s="1"/>
  <c r="AA163" i="15"/>
  <c r="CN163" i="15" s="1"/>
  <c r="R164" i="15"/>
  <c r="CM164" i="15" s="1"/>
  <c r="AA4" i="15"/>
  <c r="CN4" i="15" s="1"/>
  <c r="AA5" i="15"/>
  <c r="CN5" i="15" s="1"/>
  <c r="AA6" i="15"/>
  <c r="CN6" i="15" s="1"/>
  <c r="AA7" i="15"/>
  <c r="CN7" i="15" s="1"/>
  <c r="AA8" i="15"/>
  <c r="CN8" i="15" s="1"/>
  <c r="AA9" i="15"/>
  <c r="CN9" i="15" s="1"/>
  <c r="AA10" i="15"/>
  <c r="CN10" i="15" s="1"/>
  <c r="AA11" i="15"/>
  <c r="CN11" i="15" s="1"/>
  <c r="AA12" i="15"/>
  <c r="CN12" i="15" s="1"/>
  <c r="AA13" i="15"/>
  <c r="CN13" i="15" s="1"/>
  <c r="AA14" i="15"/>
  <c r="CN14" i="15" s="1"/>
  <c r="AA15" i="15"/>
  <c r="CN15" i="15" s="1"/>
  <c r="AA16" i="15"/>
  <c r="CN16" i="15" s="1"/>
  <c r="CN17" i="15"/>
  <c r="AA18" i="15"/>
  <c r="CN18" i="15" s="1"/>
  <c r="AA19" i="15"/>
  <c r="CN19" i="15" s="1"/>
  <c r="AA20" i="15"/>
  <c r="CN20" i="15" s="1"/>
  <c r="AA21" i="15"/>
  <c r="CN21" i="15" s="1"/>
  <c r="AA22" i="15"/>
  <c r="CN22" i="15" s="1"/>
  <c r="AA23" i="15"/>
  <c r="CN23" i="15" s="1"/>
  <c r="AA24" i="15"/>
  <c r="CN24" i="15" s="1"/>
  <c r="AA25" i="15"/>
  <c r="CN25" i="15" s="1"/>
  <c r="AA26" i="15"/>
  <c r="CN26" i="15" s="1"/>
  <c r="AA27" i="15"/>
  <c r="CN27" i="15" s="1"/>
  <c r="AA28" i="15"/>
  <c r="CN28" i="15" s="1"/>
  <c r="AA29" i="15"/>
  <c r="CN29" i="15" s="1"/>
  <c r="AA30" i="15"/>
  <c r="CN30" i="15" s="1"/>
  <c r="AA31" i="15"/>
  <c r="CN31" i="15" s="1"/>
  <c r="AA32" i="15"/>
  <c r="CN32" i="15" s="1"/>
  <c r="AA33" i="15"/>
  <c r="CN33" i="15" s="1"/>
  <c r="AA34" i="15"/>
  <c r="CN34" i="15" s="1"/>
  <c r="AA35" i="15"/>
  <c r="CN35" i="15" s="1"/>
  <c r="AA36" i="15"/>
  <c r="CN36" i="15" s="1"/>
  <c r="AA37" i="15"/>
  <c r="CN37" i="15" s="1"/>
  <c r="AA38" i="15"/>
  <c r="CN38" i="15" s="1"/>
  <c r="AA39" i="15"/>
  <c r="CN39" i="15" s="1"/>
  <c r="AA40" i="15"/>
  <c r="CN40" i="15" s="1"/>
  <c r="AA41" i="15"/>
  <c r="CN41" i="15" s="1"/>
  <c r="AA42" i="15"/>
  <c r="CN42" i="15" s="1"/>
  <c r="AA43" i="15"/>
  <c r="CN43" i="15" s="1"/>
  <c r="AA44" i="15"/>
  <c r="CN44" i="15" s="1"/>
  <c r="AA45" i="15"/>
  <c r="CN45" i="15" s="1"/>
  <c r="AA46" i="15"/>
  <c r="CN46" i="15" s="1"/>
  <c r="AA47" i="15"/>
  <c r="CN47" i="15" s="1"/>
  <c r="AA48" i="15"/>
  <c r="CN48" i="15" s="1"/>
  <c r="AA49" i="15"/>
  <c r="CN49" i="15" s="1"/>
  <c r="AA50" i="15"/>
  <c r="CN50" i="15" s="1"/>
  <c r="AA51" i="15"/>
  <c r="CN51" i="15" s="1"/>
  <c r="AA52" i="15"/>
  <c r="CN52" i="15" s="1"/>
  <c r="AA53" i="15"/>
  <c r="CN53" i="15" s="1"/>
  <c r="AA54" i="15"/>
  <c r="CN54" i="15" s="1"/>
  <c r="AA55" i="15"/>
  <c r="CN55" i="15" s="1"/>
  <c r="AA56" i="15"/>
  <c r="CN56" i="15" s="1"/>
  <c r="AA57" i="15"/>
  <c r="CN57" i="15" s="1"/>
  <c r="AA58" i="15"/>
  <c r="CN58" i="15" s="1"/>
  <c r="AA59" i="15"/>
  <c r="CN59" i="15" s="1"/>
  <c r="AA60" i="15"/>
  <c r="CN60" i="15" s="1"/>
  <c r="AA61" i="15"/>
  <c r="CN61" i="15" s="1"/>
  <c r="AA62" i="15"/>
  <c r="CN62" i="15" s="1"/>
  <c r="AA63" i="15"/>
  <c r="CN63" i="15" s="1"/>
  <c r="AA64" i="15"/>
  <c r="CN64" i="15" s="1"/>
  <c r="AA65" i="15"/>
  <c r="CN65" i="15" s="1"/>
  <c r="AA66" i="15"/>
  <c r="CN66" i="15" s="1"/>
  <c r="AA67" i="15"/>
  <c r="CN67" i="15" s="1"/>
  <c r="AA68" i="15"/>
  <c r="CN68" i="15" s="1"/>
  <c r="AA69" i="15"/>
  <c r="CN69" i="15" s="1"/>
  <c r="AA70" i="15"/>
  <c r="CN70" i="15" s="1"/>
  <c r="AA71" i="15"/>
  <c r="CN71" i="15" s="1"/>
  <c r="AA72" i="15"/>
  <c r="CN72" i="15" s="1"/>
  <c r="AA73" i="15"/>
  <c r="CN73" i="15" s="1"/>
  <c r="AA74" i="15"/>
  <c r="CN74" i="15" s="1"/>
  <c r="AA75" i="15"/>
  <c r="CN75" i="15" s="1"/>
  <c r="AA76" i="15"/>
  <c r="CN76" i="15" s="1"/>
  <c r="AA77" i="15"/>
  <c r="CN77" i="15" s="1"/>
  <c r="AA78" i="15"/>
  <c r="CN78" i="15" s="1"/>
  <c r="AA79" i="15"/>
  <c r="CN79" i="15" s="1"/>
  <c r="AA80" i="15"/>
  <c r="CN80" i="15" s="1"/>
  <c r="AA81" i="15"/>
  <c r="CN81" i="15" s="1"/>
  <c r="AA82" i="15"/>
  <c r="CN82" i="15" s="1"/>
  <c r="AA83" i="15"/>
  <c r="CN83" i="15" s="1"/>
  <c r="AA84" i="15"/>
  <c r="CN84" i="15" s="1"/>
  <c r="AA85" i="15"/>
  <c r="CN85" i="15" s="1"/>
  <c r="AA86" i="15"/>
  <c r="CN86" i="15" s="1"/>
  <c r="AA87" i="15"/>
  <c r="CN87" i="15" s="1"/>
  <c r="AA88" i="15"/>
  <c r="CN88" i="15" s="1"/>
  <c r="AA89" i="15"/>
  <c r="CN89" i="15" s="1"/>
  <c r="AA90" i="15"/>
  <c r="CN90" i="15" s="1"/>
  <c r="AA91" i="15"/>
  <c r="CN91" i="15" s="1"/>
  <c r="AA92" i="15"/>
  <c r="CN92" i="15" s="1"/>
  <c r="AA93" i="15"/>
  <c r="CN93" i="15" s="1"/>
  <c r="AA94" i="15"/>
  <c r="CN94" i="15" s="1"/>
  <c r="AA95" i="15"/>
  <c r="CN95" i="15" s="1"/>
  <c r="AA96" i="15"/>
  <c r="CN96" i="15" s="1"/>
  <c r="AA97" i="15"/>
  <c r="CN97" i="15" s="1"/>
  <c r="AA98" i="15"/>
  <c r="CN98" i="15" s="1"/>
  <c r="AA99" i="15"/>
  <c r="CN99" i="15" s="1"/>
  <c r="AA100" i="15"/>
  <c r="CN100" i="15" s="1"/>
  <c r="AA101" i="15"/>
  <c r="CN101" i="15" s="1"/>
  <c r="AA102" i="15"/>
  <c r="CN102" i="15" s="1"/>
  <c r="AA103" i="15"/>
  <c r="CN103" i="15" s="1"/>
  <c r="AA104" i="15"/>
  <c r="CN104" i="15" s="1"/>
  <c r="AA105" i="15"/>
  <c r="CN105" i="15" s="1"/>
  <c r="AA106" i="15"/>
  <c r="CN106" i="15" s="1"/>
  <c r="AA107" i="15"/>
  <c r="CN107" i="15" s="1"/>
  <c r="AA108" i="15"/>
  <c r="CN108" i="15" s="1"/>
  <c r="AA109" i="15"/>
  <c r="CN109" i="15" s="1"/>
  <c r="AA110" i="15"/>
  <c r="CN110" i="15" s="1"/>
  <c r="AA111" i="15"/>
  <c r="CN111" i="15" s="1"/>
  <c r="AA112" i="15"/>
  <c r="CN112" i="15" s="1"/>
  <c r="AA113" i="15"/>
  <c r="CN113" i="15" s="1"/>
  <c r="AA114" i="15"/>
  <c r="CN114" i="15" s="1"/>
  <c r="AA115" i="15"/>
  <c r="CN115" i="15" s="1"/>
  <c r="AA116" i="15"/>
  <c r="CN116" i="15" s="1"/>
  <c r="AA117" i="15"/>
  <c r="CN117" i="15" s="1"/>
  <c r="AA118" i="15"/>
  <c r="CN118" i="15" s="1"/>
  <c r="AA119" i="15"/>
  <c r="CN119" i="15" s="1"/>
  <c r="AA120" i="15"/>
  <c r="CN120" i="15" s="1"/>
  <c r="AA121" i="15"/>
  <c r="CN121" i="15" s="1"/>
  <c r="AA122" i="15"/>
  <c r="CN122" i="15" s="1"/>
  <c r="AA123" i="15"/>
  <c r="CN123" i="15" s="1"/>
  <c r="AA124" i="15"/>
  <c r="CN124" i="15" s="1"/>
  <c r="AA125" i="15"/>
  <c r="CN125" i="15" s="1"/>
  <c r="AA126" i="15"/>
  <c r="CN126" i="15" s="1"/>
  <c r="AA127" i="15"/>
  <c r="CN127" i="15" s="1"/>
  <c r="AA128" i="15"/>
  <c r="CN128" i="15" s="1"/>
  <c r="AA129" i="15"/>
  <c r="CN129" i="15" s="1"/>
  <c r="AA130" i="15"/>
  <c r="CN130" i="15" s="1"/>
  <c r="AA131" i="15"/>
  <c r="CN131" i="15" s="1"/>
  <c r="AA132" i="15"/>
  <c r="CN132" i="15" s="1"/>
  <c r="AA133" i="15"/>
  <c r="CN133" i="15" s="1"/>
  <c r="AA134" i="15"/>
  <c r="CN134" i="15" s="1"/>
  <c r="AA135" i="15"/>
  <c r="CN135" i="15" s="1"/>
  <c r="AA136" i="15"/>
  <c r="CN136" i="15" s="1"/>
  <c r="AA137" i="15"/>
  <c r="CN137" i="15" s="1"/>
  <c r="AA138" i="15"/>
  <c r="CN138" i="15" s="1"/>
  <c r="AA139" i="15"/>
  <c r="CN139" i="15" s="1"/>
  <c r="AA140" i="15"/>
  <c r="CN140" i="15" s="1"/>
  <c r="AA141" i="15"/>
  <c r="CN141" i="15" s="1"/>
  <c r="AA142" i="15"/>
  <c r="CN142" i="15" s="1"/>
  <c r="AA143" i="15"/>
  <c r="CN143" i="15" s="1"/>
  <c r="AA144" i="15"/>
  <c r="CN144" i="15" s="1"/>
  <c r="AA145" i="15"/>
  <c r="CN145" i="15" s="1"/>
  <c r="AA146" i="15"/>
  <c r="CN146" i="15" s="1"/>
  <c r="AA147" i="15"/>
  <c r="CN147" i="15" s="1"/>
  <c r="AA148" i="15"/>
  <c r="CN148" i="15" s="1"/>
  <c r="AA149" i="15"/>
  <c r="CN149" i="15" s="1"/>
  <c r="AA150" i="15"/>
  <c r="CN150" i="15" s="1"/>
  <c r="AA151" i="15"/>
  <c r="CN151" i="15" s="1"/>
  <c r="AA152" i="15"/>
  <c r="CN152" i="15" s="1"/>
  <c r="AA153" i="15"/>
  <c r="CN153" i="15" s="1"/>
  <c r="AA154" i="15"/>
  <c r="CN154" i="15" s="1"/>
  <c r="AA155" i="15"/>
  <c r="CN155" i="15" s="1"/>
  <c r="AA156" i="15"/>
  <c r="CN156" i="15" s="1"/>
  <c r="AA157" i="15"/>
  <c r="CN157" i="15" s="1"/>
  <c r="AA158" i="15"/>
  <c r="CN158" i="15" s="1"/>
  <c r="AA159" i="15"/>
  <c r="CN159" i="15" s="1"/>
  <c r="AA160" i="15"/>
  <c r="CN160" i="15" s="1"/>
  <c r="AA161" i="15"/>
  <c r="CN161" i="15" s="1"/>
  <c r="AA162" i="15"/>
  <c r="CN162" i="15" s="1"/>
  <c r="AA164" i="15"/>
  <c r="CN164" i="15" s="1"/>
  <c r="AA165" i="15"/>
  <c r="CN165" i="15" s="1"/>
  <c r="AA166" i="15"/>
  <c r="CN166" i="15" s="1"/>
  <c r="AA167" i="15"/>
  <c r="CN167" i="15" s="1"/>
  <c r="AA168" i="15"/>
  <c r="CN168" i="15" s="1"/>
  <c r="AA169" i="15"/>
  <c r="CN169" i="15" s="1"/>
  <c r="AA170" i="15"/>
  <c r="CN170" i="15" s="1"/>
  <c r="AA171" i="15"/>
  <c r="CN171" i="15" s="1"/>
  <c r="AA172" i="15"/>
  <c r="CN172" i="15" s="1"/>
  <c r="AA173" i="15"/>
  <c r="CN173" i="15" s="1"/>
  <c r="AA174" i="15"/>
  <c r="CN174" i="15" s="1"/>
  <c r="AA175" i="15"/>
  <c r="CN175" i="15" s="1"/>
  <c r="AA176" i="15"/>
  <c r="CN176" i="15" s="1"/>
  <c r="AA177" i="15"/>
  <c r="CN177" i="15" s="1"/>
  <c r="AA178" i="15"/>
  <c r="CN178" i="15" s="1"/>
  <c r="AA179" i="15"/>
  <c r="CN179" i="15" s="1"/>
  <c r="AA180" i="15"/>
  <c r="CN180" i="15" s="1"/>
  <c r="AA181" i="15"/>
  <c r="CN181" i="15" s="1"/>
  <c r="AA182" i="15"/>
  <c r="CN182" i="15" s="1"/>
  <c r="AA183" i="15"/>
  <c r="CN183" i="15" s="1"/>
  <c r="AA184" i="15"/>
  <c r="CN184" i="15" s="1"/>
  <c r="AA185" i="15"/>
  <c r="CN185" i="15" s="1"/>
  <c r="AA186" i="15"/>
  <c r="CN186" i="15" s="1"/>
  <c r="AA187" i="15"/>
  <c r="CN187" i="15" s="1"/>
  <c r="AA188" i="15"/>
  <c r="CN188" i="15" s="1"/>
  <c r="AA189" i="15"/>
  <c r="CN189" i="15" s="1"/>
  <c r="AA190" i="15"/>
  <c r="CN190" i="15" s="1"/>
  <c r="AA191" i="15"/>
  <c r="CN191" i="15" s="1"/>
  <c r="AA192" i="15"/>
  <c r="CN192" i="15" s="1"/>
  <c r="AA193" i="15"/>
  <c r="CN193" i="15" s="1"/>
  <c r="AA194" i="15"/>
  <c r="CN194" i="15" s="1"/>
  <c r="AA195" i="15"/>
  <c r="CN195" i="15" s="1"/>
  <c r="AA196" i="15"/>
  <c r="CN196" i="15" s="1"/>
  <c r="AA197" i="15"/>
  <c r="CN197" i="15" s="1"/>
  <c r="AA198" i="15"/>
  <c r="CN198" i="15" s="1"/>
  <c r="AA199" i="15"/>
  <c r="CN199" i="15" s="1"/>
  <c r="AA200" i="15"/>
  <c r="CN200" i="15" s="1"/>
  <c r="R5" i="15"/>
  <c r="CM5" i="15" s="1"/>
  <c r="R6" i="15"/>
  <c r="CM6" i="15" s="1"/>
  <c r="R7" i="15"/>
  <c r="CM7" i="15" s="1"/>
  <c r="R8" i="15"/>
  <c r="CM8" i="15" s="1"/>
  <c r="R9" i="15"/>
  <c r="CM9" i="15" s="1"/>
  <c r="R10" i="15"/>
  <c r="CM10" i="15" s="1"/>
  <c r="R11" i="15"/>
  <c r="CM11" i="15" s="1"/>
  <c r="R12" i="15"/>
  <c r="CM12" i="15" s="1"/>
  <c r="R13" i="15"/>
  <c r="CM13" i="15" s="1"/>
  <c r="R14" i="15"/>
  <c r="CM14" i="15" s="1"/>
  <c r="R15" i="15"/>
  <c r="CM15" i="15" s="1"/>
  <c r="R16" i="15"/>
  <c r="CM16" i="15" s="1"/>
  <c r="R17" i="15"/>
  <c r="CM17" i="15" s="1"/>
  <c r="R18" i="15"/>
  <c r="CM18" i="15" s="1"/>
  <c r="R19" i="15"/>
  <c r="CM19" i="15" s="1"/>
  <c r="R20" i="15"/>
  <c r="CM20" i="15" s="1"/>
  <c r="R21" i="15"/>
  <c r="CM21" i="15" s="1"/>
  <c r="R22" i="15"/>
  <c r="CM22" i="15" s="1"/>
  <c r="R23" i="15"/>
  <c r="CM23" i="15" s="1"/>
  <c r="R24" i="15"/>
  <c r="CM24" i="15" s="1"/>
  <c r="R25" i="15"/>
  <c r="CM25" i="15" s="1"/>
  <c r="R26" i="15"/>
  <c r="CM26" i="15" s="1"/>
  <c r="R27" i="15"/>
  <c r="CM27" i="15" s="1"/>
  <c r="R28" i="15"/>
  <c r="CM28" i="15" s="1"/>
  <c r="R29" i="15"/>
  <c r="CM29" i="15" s="1"/>
  <c r="R30" i="15"/>
  <c r="CM30" i="15" s="1"/>
  <c r="R31" i="15"/>
  <c r="CM31" i="15" s="1"/>
  <c r="R32" i="15"/>
  <c r="CM32" i="15" s="1"/>
  <c r="R33" i="15"/>
  <c r="CM33" i="15" s="1"/>
  <c r="R34" i="15"/>
  <c r="CM34" i="15" s="1"/>
  <c r="R35" i="15"/>
  <c r="CM35" i="15" s="1"/>
  <c r="R36" i="15"/>
  <c r="CM36" i="15" s="1"/>
  <c r="R37" i="15"/>
  <c r="CM37" i="15" s="1"/>
  <c r="R38" i="15"/>
  <c r="CM38" i="15" s="1"/>
  <c r="R39" i="15"/>
  <c r="CM39" i="15" s="1"/>
  <c r="R40" i="15"/>
  <c r="CM40" i="15" s="1"/>
  <c r="R41" i="15"/>
  <c r="CM41" i="15" s="1"/>
  <c r="R42" i="15"/>
  <c r="CM42" i="15" s="1"/>
  <c r="R43" i="15"/>
  <c r="CM43" i="15" s="1"/>
  <c r="R44" i="15"/>
  <c r="CM44" i="15" s="1"/>
  <c r="R45" i="15"/>
  <c r="CM45" i="15" s="1"/>
  <c r="R46" i="15"/>
  <c r="CM46" i="15" s="1"/>
  <c r="R47" i="15"/>
  <c r="CM47" i="15" s="1"/>
  <c r="R48" i="15"/>
  <c r="CM48" i="15" s="1"/>
  <c r="R49" i="15"/>
  <c r="CM49" i="15" s="1"/>
  <c r="R50" i="15"/>
  <c r="CM50" i="15" s="1"/>
  <c r="R51" i="15"/>
  <c r="CM51" i="15" s="1"/>
  <c r="R52" i="15"/>
  <c r="CM52" i="15" s="1"/>
  <c r="R53" i="15"/>
  <c r="CM53" i="15" s="1"/>
  <c r="R54" i="15"/>
  <c r="CM54" i="15" s="1"/>
  <c r="R55" i="15"/>
  <c r="CM55" i="15" s="1"/>
  <c r="R56" i="15"/>
  <c r="CM56" i="15" s="1"/>
  <c r="R57" i="15"/>
  <c r="CM57" i="15" s="1"/>
  <c r="R58" i="15"/>
  <c r="CM58" i="15" s="1"/>
  <c r="R59" i="15"/>
  <c r="CM59" i="15" s="1"/>
  <c r="R60" i="15"/>
  <c r="CM60" i="15" s="1"/>
  <c r="R61" i="15"/>
  <c r="CM61" i="15" s="1"/>
  <c r="R62" i="15"/>
  <c r="CM62" i="15" s="1"/>
  <c r="R63" i="15"/>
  <c r="CM63" i="15" s="1"/>
  <c r="R64" i="15"/>
  <c r="CM64" i="15" s="1"/>
  <c r="R65" i="15"/>
  <c r="CM65" i="15" s="1"/>
  <c r="R66" i="15"/>
  <c r="CM66" i="15" s="1"/>
  <c r="R67" i="15"/>
  <c r="CM67" i="15" s="1"/>
  <c r="R68" i="15"/>
  <c r="CM68" i="15" s="1"/>
  <c r="R69" i="15"/>
  <c r="CM69" i="15" s="1"/>
  <c r="R70" i="15"/>
  <c r="CM70" i="15" s="1"/>
  <c r="R71" i="15"/>
  <c r="CM71" i="15" s="1"/>
  <c r="R72" i="15"/>
  <c r="CM72" i="15" s="1"/>
  <c r="R73" i="15"/>
  <c r="CM73" i="15" s="1"/>
  <c r="R74" i="15"/>
  <c r="CM74" i="15" s="1"/>
  <c r="R75" i="15"/>
  <c r="CM75" i="15" s="1"/>
  <c r="R76" i="15"/>
  <c r="CM76" i="15" s="1"/>
  <c r="R77" i="15"/>
  <c r="CM77" i="15" s="1"/>
  <c r="R78" i="15"/>
  <c r="CM78" i="15" s="1"/>
  <c r="R79" i="15"/>
  <c r="CM79" i="15" s="1"/>
  <c r="R80" i="15"/>
  <c r="CM80" i="15" s="1"/>
  <c r="R81" i="15"/>
  <c r="CM81" i="15" s="1"/>
  <c r="R82" i="15"/>
  <c r="CM82" i="15" s="1"/>
  <c r="R83" i="15"/>
  <c r="CM83" i="15" s="1"/>
  <c r="R84" i="15"/>
  <c r="CM84" i="15" s="1"/>
  <c r="R85" i="15"/>
  <c r="CM85" i="15" s="1"/>
  <c r="R86" i="15"/>
  <c r="CM86" i="15" s="1"/>
  <c r="R87" i="15"/>
  <c r="CM87" i="15" s="1"/>
  <c r="R88" i="15"/>
  <c r="CM88" i="15" s="1"/>
  <c r="R89" i="15"/>
  <c r="CM89" i="15" s="1"/>
  <c r="R90" i="15"/>
  <c r="CM90" i="15" s="1"/>
  <c r="R91" i="15"/>
  <c r="CM91" i="15" s="1"/>
  <c r="R92" i="15"/>
  <c r="CM92" i="15" s="1"/>
  <c r="R93" i="15"/>
  <c r="CM93" i="15" s="1"/>
  <c r="R94" i="15"/>
  <c r="CM94" i="15" s="1"/>
  <c r="R95" i="15"/>
  <c r="CM95" i="15" s="1"/>
  <c r="R96" i="15"/>
  <c r="CM96" i="15" s="1"/>
  <c r="R97" i="15"/>
  <c r="CM97" i="15" s="1"/>
  <c r="R98" i="15"/>
  <c r="CM98" i="15" s="1"/>
  <c r="R99" i="15"/>
  <c r="CM99" i="15" s="1"/>
  <c r="R100" i="15"/>
  <c r="CM100" i="15" s="1"/>
  <c r="R101" i="15"/>
  <c r="CM101" i="15" s="1"/>
  <c r="R102" i="15"/>
  <c r="CM102" i="15" s="1"/>
  <c r="R103" i="15"/>
  <c r="CM103" i="15" s="1"/>
  <c r="R104" i="15"/>
  <c r="CM104" i="15" s="1"/>
  <c r="R105" i="15"/>
  <c r="CM105" i="15" s="1"/>
  <c r="R106" i="15"/>
  <c r="CM106" i="15" s="1"/>
  <c r="R107" i="15"/>
  <c r="CM107" i="15" s="1"/>
  <c r="R108" i="15"/>
  <c r="CM108" i="15" s="1"/>
  <c r="R109" i="15"/>
  <c r="CM109" i="15" s="1"/>
  <c r="R110" i="15"/>
  <c r="CM110" i="15" s="1"/>
  <c r="R111" i="15"/>
  <c r="CM111" i="15" s="1"/>
  <c r="R112" i="15"/>
  <c r="CM112" i="15" s="1"/>
  <c r="R113" i="15"/>
  <c r="CM113" i="15" s="1"/>
  <c r="R114" i="15"/>
  <c r="CM114" i="15" s="1"/>
  <c r="R115" i="15"/>
  <c r="CM115" i="15" s="1"/>
  <c r="R116" i="15"/>
  <c r="CM116" i="15" s="1"/>
  <c r="R117" i="15"/>
  <c r="CM117" i="15" s="1"/>
  <c r="R118" i="15"/>
  <c r="CM118" i="15" s="1"/>
  <c r="R119" i="15"/>
  <c r="CM119" i="15" s="1"/>
  <c r="R120" i="15"/>
  <c r="CM120" i="15" s="1"/>
  <c r="R121" i="15"/>
  <c r="CM121" i="15" s="1"/>
  <c r="R122" i="15"/>
  <c r="CM122" i="15" s="1"/>
  <c r="R123" i="15"/>
  <c r="CM123" i="15" s="1"/>
  <c r="R124" i="15"/>
  <c r="CM124" i="15" s="1"/>
  <c r="R125" i="15"/>
  <c r="CM125" i="15" s="1"/>
  <c r="R126" i="15"/>
  <c r="CM126" i="15" s="1"/>
  <c r="R127" i="15"/>
  <c r="CM127" i="15" s="1"/>
  <c r="R128" i="15"/>
  <c r="CM128" i="15" s="1"/>
  <c r="R129" i="15"/>
  <c r="CM129" i="15" s="1"/>
  <c r="R130" i="15"/>
  <c r="CM130" i="15" s="1"/>
  <c r="R131" i="15"/>
  <c r="CM131" i="15" s="1"/>
  <c r="R132" i="15"/>
  <c r="CM132" i="15" s="1"/>
  <c r="R133" i="15"/>
  <c r="CM133" i="15" s="1"/>
  <c r="R134" i="15"/>
  <c r="CM134" i="15" s="1"/>
  <c r="R135" i="15"/>
  <c r="CM135" i="15" s="1"/>
  <c r="R136" i="15"/>
  <c r="CM136" i="15" s="1"/>
  <c r="R137" i="15"/>
  <c r="CM137" i="15" s="1"/>
  <c r="R138" i="15"/>
  <c r="CM138" i="15" s="1"/>
  <c r="R139" i="15"/>
  <c r="CM139" i="15" s="1"/>
  <c r="R140" i="15"/>
  <c r="CM140" i="15" s="1"/>
  <c r="R141" i="15"/>
  <c r="CM141" i="15" s="1"/>
  <c r="R142" i="15"/>
  <c r="CM142" i="15" s="1"/>
  <c r="R143" i="15"/>
  <c r="CM143" i="15" s="1"/>
  <c r="R144" i="15"/>
  <c r="CM144" i="15" s="1"/>
  <c r="R145" i="15"/>
  <c r="CM145" i="15" s="1"/>
  <c r="R146" i="15"/>
  <c r="CM146" i="15" s="1"/>
  <c r="R147" i="15"/>
  <c r="CM147" i="15" s="1"/>
  <c r="R148" i="15"/>
  <c r="CM148" i="15" s="1"/>
  <c r="R149" i="15"/>
  <c r="CM149" i="15" s="1"/>
  <c r="R150" i="15"/>
  <c r="CM150" i="15" s="1"/>
  <c r="R151" i="15"/>
  <c r="CM151" i="15" s="1"/>
  <c r="R152" i="15"/>
  <c r="CM152" i="15" s="1"/>
  <c r="R153" i="15"/>
  <c r="CM153" i="15" s="1"/>
  <c r="R154" i="15"/>
  <c r="CM154" i="15" s="1"/>
  <c r="R155" i="15"/>
  <c r="CM155" i="15" s="1"/>
  <c r="R156" i="15"/>
  <c r="CM156" i="15" s="1"/>
  <c r="R157" i="15"/>
  <c r="CM157" i="15" s="1"/>
  <c r="R158" i="15"/>
  <c r="CM158" i="15" s="1"/>
  <c r="R159" i="15"/>
  <c r="CM159" i="15" s="1"/>
  <c r="R160" i="15"/>
  <c r="CM160" i="15" s="1"/>
  <c r="R161" i="15"/>
  <c r="CM161" i="15" s="1"/>
  <c r="R162" i="15"/>
  <c r="CM162" i="15" s="1"/>
  <c r="R163" i="15"/>
  <c r="CM163" i="15" s="1"/>
  <c r="R165" i="15"/>
  <c r="CM165" i="15" s="1"/>
  <c r="R166" i="15"/>
  <c r="CM166" i="15" s="1"/>
  <c r="R167" i="15"/>
  <c r="CM167" i="15" s="1"/>
  <c r="R168" i="15"/>
  <c r="CM168" i="15" s="1"/>
  <c r="R169" i="15"/>
  <c r="CM169" i="15" s="1"/>
  <c r="R171" i="15"/>
  <c r="CM171" i="15" s="1"/>
  <c r="R172" i="15"/>
  <c r="CM172" i="15" s="1"/>
  <c r="R173" i="15"/>
  <c r="CM173" i="15" s="1"/>
  <c r="R174" i="15"/>
  <c r="CM174" i="15" s="1"/>
  <c r="R175" i="15"/>
  <c r="CM175" i="15" s="1"/>
  <c r="R176" i="15"/>
  <c r="CM176" i="15" s="1"/>
  <c r="R177" i="15"/>
  <c r="CM177" i="15" s="1"/>
  <c r="R178" i="15"/>
  <c r="CM178" i="15" s="1"/>
  <c r="R179" i="15"/>
  <c r="CM179" i="15" s="1"/>
  <c r="R180" i="15"/>
  <c r="CM180" i="15" s="1"/>
  <c r="R181" i="15"/>
  <c r="CM181" i="15" s="1"/>
  <c r="R182" i="15"/>
  <c r="CM182" i="15" s="1"/>
  <c r="R183" i="15"/>
  <c r="CM183" i="15" s="1"/>
  <c r="R184" i="15"/>
  <c r="CM184" i="15" s="1"/>
  <c r="R185" i="15"/>
  <c r="CM185" i="15" s="1"/>
  <c r="R186" i="15"/>
  <c r="CM186" i="15" s="1"/>
  <c r="R187" i="15"/>
  <c r="CM187" i="15" s="1"/>
  <c r="R188" i="15"/>
  <c r="CM188" i="15" s="1"/>
  <c r="R189" i="15"/>
  <c r="CM189" i="15" s="1"/>
  <c r="R190" i="15"/>
  <c r="CM190" i="15" s="1"/>
  <c r="R191" i="15"/>
  <c r="CM191" i="15" s="1"/>
  <c r="R192" i="15"/>
  <c r="CM192" i="15" s="1"/>
  <c r="R193" i="15"/>
  <c r="CM193" i="15" s="1"/>
  <c r="R194" i="15"/>
  <c r="CM194" i="15" s="1"/>
  <c r="R195" i="15"/>
  <c r="CM195" i="15" s="1"/>
  <c r="R196" i="15"/>
  <c r="CM196" i="15" s="1"/>
  <c r="R197" i="15"/>
  <c r="CM197" i="15" s="1"/>
  <c r="R198" i="15"/>
  <c r="CM198" i="15" s="1"/>
  <c r="R199" i="15"/>
  <c r="CM199" i="15" s="1"/>
  <c r="R200" i="15"/>
  <c r="CM200" i="15" s="1"/>
  <c r="AV199" i="15" l="1"/>
  <c r="CP199" i="15" s="1"/>
  <c r="AV7" i="15"/>
  <c r="CP7" i="15" s="1"/>
  <c r="AW198" i="15"/>
  <c r="AW186" i="15"/>
  <c r="AW150" i="15"/>
  <c r="AW126" i="15"/>
  <c r="AW114" i="15"/>
  <c r="AW102" i="15"/>
  <c r="AW90" i="15"/>
  <c r="AW78" i="15"/>
  <c r="AW66" i="15"/>
  <c r="AW54" i="15"/>
  <c r="AW42" i="15"/>
  <c r="AW30" i="15"/>
  <c r="AW18" i="15"/>
  <c r="AV197" i="15"/>
  <c r="CP197" i="15" s="1"/>
  <c r="AV5" i="15"/>
  <c r="CP5" i="15" s="1"/>
  <c r="AV188" i="15"/>
  <c r="CP188" i="15" s="1"/>
  <c r="AV152" i="15"/>
  <c r="CP152" i="15" s="1"/>
  <c r="AW104" i="15"/>
  <c r="AV8" i="15"/>
  <c r="CP8" i="15" s="1"/>
  <c r="AW138" i="15"/>
  <c r="AV196" i="15"/>
  <c r="CP196" i="15" s="1"/>
  <c r="AV184" i="15"/>
  <c r="CP184" i="15" s="1"/>
  <c r="AV172" i="15"/>
  <c r="CP172" i="15" s="1"/>
  <c r="AV160" i="15"/>
  <c r="CP160" i="15" s="1"/>
  <c r="AW148" i="15"/>
  <c r="AW136" i="15"/>
  <c r="AW124" i="15"/>
  <c r="AW112" i="15"/>
  <c r="AW100" i="15"/>
  <c r="AW88" i="15"/>
  <c r="AW76" i="15"/>
  <c r="AW64" i="15"/>
  <c r="AW52" i="15"/>
  <c r="AW40" i="15"/>
  <c r="AW28" i="15"/>
  <c r="AW16" i="15"/>
  <c r="AW4" i="15"/>
  <c r="AV176" i="15"/>
  <c r="CP176" i="15" s="1"/>
  <c r="AW140" i="15"/>
  <c r="AW116" i="15"/>
  <c r="AW92" i="15"/>
  <c r="AW68" i="15"/>
  <c r="AW56" i="15"/>
  <c r="AW44" i="15"/>
  <c r="AW32" i="15"/>
  <c r="AW174" i="15"/>
  <c r="AV195" i="15"/>
  <c r="CP195" i="15" s="1"/>
  <c r="AV200" i="15"/>
  <c r="CP200" i="15" s="1"/>
  <c r="AV164" i="15"/>
  <c r="CP164" i="15" s="1"/>
  <c r="AW128" i="15"/>
  <c r="AW80" i="15"/>
  <c r="AW20" i="15"/>
  <c r="AW162" i="15"/>
  <c r="AW194" i="15"/>
  <c r="AW182" i="15"/>
  <c r="AW170" i="15"/>
  <c r="AW158" i="15"/>
  <c r="AW146" i="15"/>
  <c r="AW134" i="15"/>
  <c r="AW122" i="15"/>
  <c r="AW110" i="15"/>
  <c r="AW98" i="15"/>
  <c r="AW86" i="15"/>
  <c r="AW74" i="15"/>
  <c r="AW62" i="15"/>
  <c r="AW50" i="15"/>
  <c r="AW38" i="15"/>
  <c r="AW26" i="15"/>
  <c r="AW14" i="15"/>
  <c r="AV192" i="15"/>
  <c r="CP192" i="15" s="1"/>
  <c r="AV180" i="15"/>
  <c r="CP180" i="15" s="1"/>
  <c r="AV168" i="15"/>
  <c r="CP168" i="15" s="1"/>
  <c r="AV156" i="15"/>
  <c r="CP156" i="15" s="1"/>
  <c r="AW144" i="15"/>
  <c r="AW132" i="15"/>
  <c r="AW120" i="15"/>
  <c r="AW108" i="15"/>
  <c r="AW96" i="15"/>
  <c r="AW84" i="15"/>
  <c r="AW72" i="15"/>
  <c r="AW60" i="15"/>
  <c r="AW48" i="15"/>
  <c r="AW36" i="15"/>
  <c r="AW24" i="15"/>
  <c r="AW12" i="15"/>
  <c r="AV191" i="15"/>
  <c r="CP191" i="15" s="1"/>
  <c r="AW190" i="15"/>
  <c r="AW178" i="15"/>
  <c r="AW166" i="15"/>
  <c r="AW154" i="15"/>
  <c r="AW142" i="15"/>
  <c r="AW130" i="15"/>
  <c r="AW118" i="15"/>
  <c r="AW106" i="15"/>
  <c r="AW94" i="15"/>
  <c r="AW82" i="15"/>
  <c r="AW70" i="15"/>
  <c r="AW58" i="15"/>
  <c r="AW46" i="15"/>
  <c r="AW34" i="15"/>
  <c r="AW22" i="15"/>
  <c r="AW10" i="15"/>
  <c r="AV3" i="15"/>
  <c r="CP3" i="15" s="1"/>
  <c r="AW5" i="15"/>
  <c r="AW3" i="15"/>
  <c r="AW7" i="15"/>
  <c r="AV170" i="15"/>
  <c r="CP170" i="15" s="1"/>
  <c r="AV138" i="15"/>
  <c r="CP138" i="15" s="1"/>
  <c r="AV106" i="15"/>
  <c r="CP106" i="15" s="1"/>
  <c r="AV74" i="15"/>
  <c r="CP74" i="15" s="1"/>
  <c r="AV42" i="15"/>
  <c r="CP42" i="15" s="1"/>
  <c r="AV10" i="15"/>
  <c r="CP10" i="15" s="1"/>
  <c r="AV194" i="15"/>
  <c r="CP194" i="15" s="1"/>
  <c r="AV162" i="15"/>
  <c r="CP162" i="15" s="1"/>
  <c r="AV130" i="15"/>
  <c r="CP130" i="15" s="1"/>
  <c r="AV98" i="15"/>
  <c r="CP98" i="15" s="1"/>
  <c r="AV66" i="15"/>
  <c r="CP66" i="15" s="1"/>
  <c r="AV34" i="15"/>
  <c r="CP34" i="15" s="1"/>
  <c r="AV186" i="15"/>
  <c r="CP186" i="15" s="1"/>
  <c r="AV154" i="15"/>
  <c r="CP154" i="15" s="1"/>
  <c r="AV122" i="15"/>
  <c r="CP122" i="15" s="1"/>
  <c r="AV90" i="15"/>
  <c r="CP90" i="15" s="1"/>
  <c r="AV58" i="15"/>
  <c r="CP58" i="15" s="1"/>
  <c r="AV26" i="15"/>
  <c r="CP26" i="15" s="1"/>
  <c r="AV178" i="15"/>
  <c r="CP178" i="15" s="1"/>
  <c r="AV146" i="15"/>
  <c r="CP146" i="15" s="1"/>
  <c r="AV114" i="15"/>
  <c r="CP114" i="15" s="1"/>
  <c r="AV82" i="15"/>
  <c r="CP82" i="15" s="1"/>
  <c r="AV50" i="15"/>
  <c r="CP50" i="15" s="1"/>
  <c r="AV18" i="15"/>
  <c r="CP18" i="15" s="1"/>
  <c r="AV198" i="15"/>
  <c r="CP198" i="15" s="1"/>
  <c r="AV182" i="15"/>
  <c r="CP182" i="15" s="1"/>
  <c r="AV166" i="15"/>
  <c r="CP166" i="15" s="1"/>
  <c r="AV150" i="15"/>
  <c r="CP150" i="15" s="1"/>
  <c r="AV134" i="15"/>
  <c r="CP134" i="15" s="1"/>
  <c r="AV118" i="15"/>
  <c r="CP118" i="15" s="1"/>
  <c r="AV102" i="15"/>
  <c r="CP102" i="15" s="1"/>
  <c r="AV86" i="15"/>
  <c r="CP86" i="15" s="1"/>
  <c r="AV70" i="15"/>
  <c r="CP70" i="15" s="1"/>
  <c r="AV54" i="15"/>
  <c r="CP54" i="15" s="1"/>
  <c r="AV38" i="15"/>
  <c r="CP38" i="15" s="1"/>
  <c r="AV22" i="15"/>
  <c r="CP22" i="15" s="1"/>
  <c r="AW199" i="15"/>
  <c r="AV190" i="15"/>
  <c r="CP190" i="15" s="1"/>
  <c r="AV174" i="15"/>
  <c r="CP174" i="15" s="1"/>
  <c r="AV158" i="15"/>
  <c r="CP158" i="15" s="1"/>
  <c r="AV142" i="15"/>
  <c r="CP142" i="15" s="1"/>
  <c r="AV126" i="15"/>
  <c r="CP126" i="15" s="1"/>
  <c r="AV110" i="15"/>
  <c r="CP110" i="15" s="1"/>
  <c r="AV94" i="15"/>
  <c r="CP94" i="15" s="1"/>
  <c r="AV78" i="15"/>
  <c r="CP78" i="15" s="1"/>
  <c r="AV62" i="15"/>
  <c r="CP62" i="15" s="1"/>
  <c r="AV46" i="15"/>
  <c r="CP46" i="15" s="1"/>
  <c r="AV30" i="15"/>
  <c r="CP30" i="15" s="1"/>
  <c r="AV14" i="15"/>
  <c r="CP14" i="15" s="1"/>
  <c r="AV193" i="15"/>
  <c r="CP193" i="15" s="1"/>
  <c r="AW193" i="15"/>
  <c r="AV189" i="15"/>
  <c r="CP189" i="15" s="1"/>
  <c r="AW189" i="15"/>
  <c r="AV185" i="15"/>
  <c r="CP185" i="15" s="1"/>
  <c r="AW185" i="15"/>
  <c r="AV181" i="15"/>
  <c r="CP181" i="15" s="1"/>
  <c r="AW181" i="15"/>
  <c r="AV177" i="15"/>
  <c r="CP177" i="15" s="1"/>
  <c r="AW177" i="15"/>
  <c r="AV173" i="15"/>
  <c r="CP173" i="15" s="1"/>
  <c r="AW173" i="15"/>
  <c r="AV169" i="15"/>
  <c r="CP169" i="15" s="1"/>
  <c r="AW169" i="15"/>
  <c r="AV165" i="15"/>
  <c r="CP165" i="15" s="1"/>
  <c r="AW165" i="15"/>
  <c r="AV161" i="15"/>
  <c r="CP161" i="15" s="1"/>
  <c r="AW161" i="15"/>
  <c r="AV157" i="15"/>
  <c r="CP157" i="15" s="1"/>
  <c r="AW157" i="15"/>
  <c r="AV153" i="15"/>
  <c r="CP153" i="15" s="1"/>
  <c r="AW153" i="15"/>
  <c r="AV149" i="15"/>
  <c r="CP149" i="15" s="1"/>
  <c r="AW149" i="15"/>
  <c r="AV145" i="15"/>
  <c r="CP145" i="15" s="1"/>
  <c r="AW145" i="15"/>
  <c r="AV141" i="15"/>
  <c r="CP141" i="15" s="1"/>
  <c r="AW141" i="15"/>
  <c r="AV137" i="15"/>
  <c r="CP137" i="15" s="1"/>
  <c r="AW137" i="15"/>
  <c r="AV133" i="15"/>
  <c r="CP133" i="15" s="1"/>
  <c r="AW133" i="15"/>
  <c r="AV129" i="15"/>
  <c r="CP129" i="15" s="1"/>
  <c r="AW129" i="15"/>
  <c r="AV125" i="15"/>
  <c r="CP125" i="15" s="1"/>
  <c r="AW125" i="15"/>
  <c r="AV121" i="15"/>
  <c r="CP121" i="15" s="1"/>
  <c r="AW121" i="15"/>
  <c r="AV117" i="15"/>
  <c r="CP117" i="15" s="1"/>
  <c r="AW117" i="15"/>
  <c r="AV113" i="15"/>
  <c r="CP113" i="15" s="1"/>
  <c r="AW113" i="15"/>
  <c r="AV109" i="15"/>
  <c r="CP109" i="15" s="1"/>
  <c r="AW109" i="15"/>
  <c r="AV105" i="15"/>
  <c r="CP105" i="15" s="1"/>
  <c r="AW105" i="15"/>
  <c r="AV101" i="15"/>
  <c r="CP101" i="15" s="1"/>
  <c r="AW101" i="15"/>
  <c r="AV97" i="15"/>
  <c r="CP97" i="15" s="1"/>
  <c r="AW97" i="15"/>
  <c r="AV93" i="15"/>
  <c r="CP93" i="15" s="1"/>
  <c r="AW93" i="15"/>
  <c r="AV89" i="15"/>
  <c r="CP89" i="15" s="1"/>
  <c r="AW89" i="15"/>
  <c r="AV85" i="15"/>
  <c r="CP85" i="15" s="1"/>
  <c r="AW85" i="15"/>
  <c r="AV81" i="15"/>
  <c r="CP81" i="15" s="1"/>
  <c r="AW81" i="15"/>
  <c r="AV77" i="15"/>
  <c r="CP77" i="15" s="1"/>
  <c r="AW77" i="15"/>
  <c r="AV73" i="15"/>
  <c r="CP73" i="15" s="1"/>
  <c r="AW73" i="15"/>
  <c r="AV69" i="15"/>
  <c r="CP69" i="15" s="1"/>
  <c r="AW69" i="15"/>
  <c r="AV65" i="15"/>
  <c r="CP65" i="15" s="1"/>
  <c r="AW65" i="15"/>
  <c r="AV61" i="15"/>
  <c r="CP61" i="15" s="1"/>
  <c r="AW61" i="15"/>
  <c r="AV57" i="15"/>
  <c r="CP57" i="15" s="1"/>
  <c r="AW57" i="15"/>
  <c r="AV53" i="15"/>
  <c r="CP53" i="15" s="1"/>
  <c r="AW53" i="15"/>
  <c r="AV49" i="15"/>
  <c r="CP49" i="15" s="1"/>
  <c r="AW49" i="15"/>
  <c r="AV45" i="15"/>
  <c r="CP45" i="15" s="1"/>
  <c r="AW45" i="15"/>
  <c r="AV41" i="15"/>
  <c r="CP41" i="15" s="1"/>
  <c r="AW41" i="15"/>
  <c r="AV37" i="15"/>
  <c r="CP37" i="15" s="1"/>
  <c r="AW37" i="15"/>
  <c r="AV33" i="15"/>
  <c r="CP33" i="15" s="1"/>
  <c r="AW33" i="15"/>
  <c r="AV29" i="15"/>
  <c r="CP29" i="15" s="1"/>
  <c r="AW29" i="15"/>
  <c r="AV25" i="15"/>
  <c r="CP25" i="15" s="1"/>
  <c r="AW25" i="15"/>
  <c r="AV21" i="15"/>
  <c r="CP21" i="15" s="1"/>
  <c r="AW21" i="15"/>
  <c r="AV17" i="15"/>
  <c r="CP17" i="15" s="1"/>
  <c r="AW17" i="15"/>
  <c r="AV13" i="15"/>
  <c r="CP13" i="15" s="1"/>
  <c r="AW13" i="15"/>
  <c r="AW9" i="15"/>
  <c r="AV9" i="15"/>
  <c r="CP9" i="15" s="1"/>
  <c r="AW6" i="15"/>
  <c r="AV6" i="15"/>
  <c r="CP6" i="15" s="1"/>
  <c r="AW197" i="15"/>
  <c r="AW195" i="15"/>
  <c r="AV187" i="15"/>
  <c r="CP187" i="15" s="1"/>
  <c r="AW187" i="15"/>
  <c r="AV183" i="15"/>
  <c r="CP183" i="15" s="1"/>
  <c r="AW183" i="15"/>
  <c r="AV179" i="15"/>
  <c r="CP179" i="15" s="1"/>
  <c r="AW179" i="15"/>
  <c r="AV175" i="15"/>
  <c r="CP175" i="15" s="1"/>
  <c r="AW175" i="15"/>
  <c r="AV171" i="15"/>
  <c r="CP171" i="15" s="1"/>
  <c r="AW171" i="15"/>
  <c r="AV167" i="15"/>
  <c r="CP167" i="15" s="1"/>
  <c r="AW167" i="15"/>
  <c r="AV163" i="15"/>
  <c r="CP163" i="15" s="1"/>
  <c r="AW163" i="15"/>
  <c r="AV159" i="15"/>
  <c r="CP159" i="15" s="1"/>
  <c r="AW159" i="15"/>
  <c r="AV155" i="15"/>
  <c r="CP155" i="15" s="1"/>
  <c r="AW155" i="15"/>
  <c r="AV151" i="15"/>
  <c r="CP151" i="15" s="1"/>
  <c r="AW151" i="15"/>
  <c r="AV147" i="15"/>
  <c r="CP147" i="15" s="1"/>
  <c r="AW147" i="15"/>
  <c r="AV143" i="15"/>
  <c r="CP143" i="15" s="1"/>
  <c r="AW143" i="15"/>
  <c r="AV139" i="15"/>
  <c r="CP139" i="15" s="1"/>
  <c r="AW139" i="15"/>
  <c r="AV135" i="15"/>
  <c r="CP135" i="15" s="1"/>
  <c r="AW135" i="15"/>
  <c r="AV131" i="15"/>
  <c r="CP131" i="15" s="1"/>
  <c r="AW131" i="15"/>
  <c r="AV127" i="15"/>
  <c r="CP127" i="15" s="1"/>
  <c r="AW127" i="15"/>
  <c r="AV123" i="15"/>
  <c r="CP123" i="15" s="1"/>
  <c r="AW123" i="15"/>
  <c r="AV119" i="15"/>
  <c r="CP119" i="15" s="1"/>
  <c r="AW119" i="15"/>
  <c r="AV115" i="15"/>
  <c r="CP115" i="15" s="1"/>
  <c r="AW115" i="15"/>
  <c r="AV111" i="15"/>
  <c r="CP111" i="15" s="1"/>
  <c r="AW111" i="15"/>
  <c r="AV107" i="15"/>
  <c r="CP107" i="15" s="1"/>
  <c r="AW107" i="15"/>
  <c r="AV103" i="15"/>
  <c r="CP103" i="15" s="1"/>
  <c r="AW103" i="15"/>
  <c r="AV99" i="15"/>
  <c r="CP99" i="15" s="1"/>
  <c r="AW99" i="15"/>
  <c r="AV95" i="15"/>
  <c r="CP95" i="15" s="1"/>
  <c r="AW95" i="15"/>
  <c r="AV91" i="15"/>
  <c r="CP91" i="15" s="1"/>
  <c r="AW91" i="15"/>
  <c r="AV87" i="15"/>
  <c r="CP87" i="15" s="1"/>
  <c r="AW87" i="15"/>
  <c r="AV83" i="15"/>
  <c r="CP83" i="15" s="1"/>
  <c r="AW83" i="15"/>
  <c r="AV79" i="15"/>
  <c r="CP79" i="15" s="1"/>
  <c r="AW79" i="15"/>
  <c r="AV75" i="15"/>
  <c r="CP75" i="15" s="1"/>
  <c r="AW75" i="15"/>
  <c r="AV71" i="15"/>
  <c r="CP71" i="15" s="1"/>
  <c r="AW71" i="15"/>
  <c r="AV67" i="15"/>
  <c r="CP67" i="15" s="1"/>
  <c r="AW67" i="15"/>
  <c r="AV63" i="15"/>
  <c r="CP63" i="15" s="1"/>
  <c r="AW63" i="15"/>
  <c r="AV59" i="15"/>
  <c r="CP59" i="15" s="1"/>
  <c r="AW59" i="15"/>
  <c r="AV55" i="15"/>
  <c r="CP55" i="15" s="1"/>
  <c r="AW55" i="15"/>
  <c r="AV51" i="15"/>
  <c r="CP51" i="15" s="1"/>
  <c r="AW51" i="15"/>
  <c r="AV47" i="15"/>
  <c r="CP47" i="15" s="1"/>
  <c r="AW47" i="15"/>
  <c r="AV43" i="15"/>
  <c r="CP43" i="15" s="1"/>
  <c r="AW43" i="15"/>
  <c r="AV39" i="15"/>
  <c r="CP39" i="15" s="1"/>
  <c r="AW39" i="15"/>
  <c r="AV35" i="15"/>
  <c r="CP35" i="15" s="1"/>
  <c r="AW35" i="15"/>
  <c r="AV31" i="15"/>
  <c r="CP31" i="15" s="1"/>
  <c r="AW31" i="15"/>
  <c r="AV27" i="15"/>
  <c r="CP27" i="15" s="1"/>
  <c r="AW27" i="15"/>
  <c r="AV23" i="15"/>
  <c r="CP23" i="15" s="1"/>
  <c r="AW23" i="15"/>
  <c r="AV19" i="15"/>
  <c r="CP19" i="15" s="1"/>
  <c r="AW19" i="15"/>
  <c r="AV15" i="15"/>
  <c r="CP15" i="15" s="1"/>
  <c r="AW15" i="15"/>
  <c r="AV11" i="15"/>
  <c r="CP11" i="15" s="1"/>
  <c r="AW11" i="15"/>
  <c r="AW191" i="15"/>
  <c r="AW200" i="15"/>
  <c r="AW196" i="15"/>
  <c r="AW192" i="15"/>
  <c r="AW188" i="15"/>
  <c r="AW184" i="15"/>
  <c r="AW180" i="15"/>
  <c r="AW176" i="15"/>
  <c r="AW172" i="15"/>
  <c r="AW168" i="15"/>
  <c r="AW164" i="15"/>
  <c r="AW160" i="15"/>
  <c r="AW156" i="15"/>
  <c r="AW152" i="15"/>
  <c r="AW8" i="15"/>
  <c r="AV148" i="15"/>
  <c r="CP148" i="15" s="1"/>
  <c r="AV140" i="15"/>
  <c r="CP140" i="15" s="1"/>
  <c r="AV132" i="15"/>
  <c r="CP132" i="15" s="1"/>
  <c r="AV124" i="15"/>
  <c r="CP124" i="15" s="1"/>
  <c r="AV116" i="15"/>
  <c r="CP116" i="15" s="1"/>
  <c r="AV108" i="15"/>
  <c r="CP108" i="15" s="1"/>
  <c r="AV100" i="15"/>
  <c r="CP100" i="15" s="1"/>
  <c r="AV92" i="15"/>
  <c r="CP92" i="15" s="1"/>
  <c r="AV84" i="15"/>
  <c r="CP84" i="15" s="1"/>
  <c r="AV76" i="15"/>
  <c r="CP76" i="15" s="1"/>
  <c r="AV68" i="15"/>
  <c r="CP68" i="15" s="1"/>
  <c r="AV60" i="15"/>
  <c r="CP60" i="15" s="1"/>
  <c r="AV52" i="15"/>
  <c r="CP52" i="15" s="1"/>
  <c r="AV44" i="15"/>
  <c r="CP44" i="15" s="1"/>
  <c r="AV36" i="15"/>
  <c r="CP36" i="15" s="1"/>
  <c r="AV28" i="15"/>
  <c r="CP28" i="15" s="1"/>
  <c r="AV20" i="15"/>
  <c r="CP20" i="15" s="1"/>
  <c r="AV12" i="15"/>
  <c r="CP12" i="15" s="1"/>
  <c r="AV144" i="15"/>
  <c r="CP144" i="15" s="1"/>
  <c r="AV136" i="15"/>
  <c r="CP136" i="15" s="1"/>
  <c r="AV128" i="15"/>
  <c r="CP128" i="15" s="1"/>
  <c r="AV120" i="15"/>
  <c r="CP120" i="15" s="1"/>
  <c r="AV112" i="15"/>
  <c r="CP112" i="15" s="1"/>
  <c r="AV104" i="15"/>
  <c r="CP104" i="15" s="1"/>
  <c r="AV96" i="15"/>
  <c r="CP96" i="15" s="1"/>
  <c r="AV88" i="15"/>
  <c r="CP88" i="15" s="1"/>
  <c r="AV80" i="15"/>
  <c r="CP80" i="15" s="1"/>
  <c r="AV72" i="15"/>
  <c r="CP72" i="15" s="1"/>
  <c r="AV64" i="15"/>
  <c r="CP64" i="15" s="1"/>
  <c r="AV56" i="15"/>
  <c r="CP56" i="15" s="1"/>
  <c r="AV48" i="15"/>
  <c r="CP48" i="15" s="1"/>
  <c r="AV40" i="15"/>
  <c r="CP40" i="15" s="1"/>
  <c r="AV32" i="15"/>
  <c r="CP32" i="15" s="1"/>
  <c r="AV24" i="15"/>
  <c r="CP24" i="15" s="1"/>
  <c r="AV16" i="15"/>
  <c r="CP16" i="15" s="1"/>
  <c r="AV4" i="15"/>
  <c r="CP4" i="15" s="1"/>
  <c r="H29" i="24" l="1"/>
  <c r="E22" i="23"/>
  <c r="H76" i="23"/>
  <c r="H77" i="2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<sst xmlns="http://schemas.openxmlformats.org/spreadsheetml/2006/main" count="2475" uniqueCount="330">
  <si>
    <t>Instructions</t>
  </si>
  <si>
    <t>This template is used for the Year Thirteen (2025) Data Proposal by emailing to Metrics.Questions@odhsoha.oregon.gov.
When you submit the document, please use this naming convention: [CCO Name]_DataProposalYear13_[date of submission].</t>
  </si>
  <si>
    <t>CCO Name:</t>
  </si>
  <si>
    <t>[Select CCO Name from Dropdown Arrow on the Right]</t>
  </si>
  <si>
    <t>CCO A &amp; B Members:</t>
  </si>
  <si>
    <t>[Enter # of patients in CCO population]</t>
  </si>
  <si>
    <r>
      <rPr>
        <sz val="11"/>
        <rFont val="Calibri"/>
        <family val="2"/>
        <scheme val="minor"/>
      </rPr>
      <t>Note: CCO Population is derived from the CCO Enrollment by Plan Type, Medicaid Enrollment Report (December 2025):</t>
    </r>
    <r>
      <rPr>
        <u/>
        <sz val="11"/>
        <color theme="10"/>
        <rFont val="Calibri"/>
        <family val="2"/>
        <scheme val="minor"/>
      </rPr>
      <t xml:space="preserve">
 https://www.oregon.gov/oha/HPA/ANALYTICS/Pages/medicaid-enrollment.aspx#Dashboard</t>
    </r>
  </si>
  <si>
    <t>Data Proposal</t>
  </si>
  <si>
    <t xml:space="preserve">The Data Proposal is the narrative required prior to submission of EHR-based measure data and is intended to fulfill two specific objectives related to reporting the EHR-based measures in 2025:
1.    Demonstrate that the proposed Data Submission will meet the necessary requirements. 
2.    Improve validity of the data by ensuring that measure data is aligned with the required specifications. </t>
  </si>
  <si>
    <r>
      <rPr>
        <b/>
        <sz val="11"/>
        <color theme="1"/>
        <rFont val="Calibri"/>
        <family val="2"/>
        <scheme val="minor"/>
      </rPr>
      <t>Please be sure to complete these tabs in this spreadsheet:</t>
    </r>
    <r>
      <rPr>
        <sz val="11"/>
        <color theme="1"/>
        <rFont val="Calibri"/>
        <family val="2"/>
        <scheme val="minor"/>
      </rPr>
      <t xml:space="preserve"> 
*Data Reporting template - All italicized fields with white text and dark blue headers
*Data Proposal Questions (the Thresholds tab can be used for completing the threshold question)
The completed Data Proposal is due to OHA no later than </t>
    </r>
    <r>
      <rPr>
        <sz val="11"/>
        <color rgb="FFFF0000"/>
        <rFont val="Calibri"/>
        <family val="2"/>
        <scheme val="minor"/>
      </rPr>
      <t>5:00 p.m. Pacific Time on January 31, 2026</t>
    </r>
    <r>
      <rPr>
        <sz val="11"/>
        <rFont val="Calibri"/>
        <family val="2"/>
        <scheme val="minor"/>
      </rPr>
      <t xml:space="preserve">.  If you have questions, </t>
    </r>
    <r>
      <rPr>
        <sz val="11"/>
        <color theme="1"/>
        <rFont val="Calibri"/>
        <family val="2"/>
        <scheme val="minor"/>
      </rPr>
      <t xml:space="preserve">please submit them to Metrics.Questions@odhsoha.oregon.gov and copy the CCO’s Innovator Agent. </t>
    </r>
  </si>
  <si>
    <t>Organizations/Practices on the Data Reporting Template tab</t>
  </si>
  <si>
    <t>Please complete this tab with the information requested for each organization/practice to be included in the Data Submission.  If all practices (i.e., physical sites) in an organization will be included in the Data Submission, a single row may be completed for the entire organization.  Please note that the parameters chosen for the level of data aggregation and payer type should align with the expectations for each report type, as outlined in the Year Thirteen (2025) Guidance Documentation.  
The option ‘not reporting this measure’ may be chosen for any measures for which the organization/practice will not be submitting data.</t>
  </si>
  <si>
    <t>Data Submission</t>
  </si>
  <si>
    <r>
      <rPr>
        <b/>
        <sz val="11"/>
        <color theme="1"/>
        <rFont val="Calibri"/>
        <family val="2"/>
        <scheme val="minor"/>
      </rPr>
      <t>Please be sure to complete the following tabs in this spreadsheet:</t>
    </r>
    <r>
      <rPr>
        <sz val="11"/>
        <color theme="1"/>
        <rFont val="Calibri"/>
        <family val="2"/>
        <scheme val="minor"/>
      </rPr>
      <t xml:space="preserve"> 
*Data Reporting template - All fields with black text and light colored headers
*Data Submission Questions
The completed Data Submission is due to OHA no later than </t>
    </r>
    <r>
      <rPr>
        <sz val="11"/>
        <color rgb="FFFF0000"/>
        <rFont val="Calibri"/>
        <family val="2"/>
        <scheme val="minor"/>
      </rPr>
      <t>5:00 p.m. Pacific Time on March 31, 2026</t>
    </r>
    <r>
      <rPr>
        <sz val="11"/>
        <rFont val="Calibri"/>
        <family val="2"/>
        <scheme val="minor"/>
      </rPr>
      <t xml:space="preserve">.  If you have questions, </t>
    </r>
    <r>
      <rPr>
        <sz val="11"/>
        <color theme="1"/>
        <rFont val="Calibri"/>
        <family val="2"/>
        <scheme val="minor"/>
      </rPr>
      <t xml:space="preserve">please submit them to Metrics.Questions@odhsoha.oregon.gov and copy the CCO’s Innovator Agent. </t>
    </r>
  </si>
  <si>
    <r>
      <t xml:space="preserve">In the Data Reporting template, values submitted for the data proposal should </t>
    </r>
    <r>
      <rPr>
        <b/>
        <sz val="11"/>
        <color theme="1"/>
        <rFont val="Calibri"/>
        <family val="2"/>
        <scheme val="minor"/>
      </rPr>
      <t>not</t>
    </r>
    <r>
      <rPr>
        <sz val="11"/>
        <color theme="1"/>
        <rFont val="Calibri"/>
        <family val="2"/>
        <scheme val="minor"/>
      </rPr>
      <t xml:space="preserve"> change for the data submission.</t>
    </r>
  </si>
  <si>
    <t xml:space="preserve">Column Definitions
</t>
  </si>
  <si>
    <t>Column Name</t>
  </si>
  <si>
    <t>Required?</t>
  </si>
  <si>
    <t xml:space="preserve">Definition </t>
  </si>
  <si>
    <t>Specified Values</t>
  </si>
  <si>
    <t>Submission Type</t>
  </si>
  <si>
    <t>CCO Name</t>
  </si>
  <si>
    <t>Yes</t>
  </si>
  <si>
    <t>The name of Coordinated Care Organization (CCO)</t>
  </si>
  <si>
    <t>Organization Name</t>
  </si>
  <si>
    <t>The name of the Organization/Health System</t>
  </si>
  <si>
    <t>Practice Name</t>
  </si>
  <si>
    <t>Yes, if reporting at practice level</t>
  </si>
  <si>
    <r>
      <t xml:space="preserve">If reporting at the Practice level, you must include the Practice Name. The Practice level is OHA's preferred level of reporting.  </t>
    </r>
    <r>
      <rPr>
        <b/>
        <sz val="10"/>
        <rFont val="Calibri"/>
        <family val="2"/>
        <scheme val="minor"/>
      </rPr>
      <t xml:space="preserve">Please note the data must be reported at the same level as in the Data Proposal.  </t>
    </r>
  </si>
  <si>
    <t xml:space="preserve">Provider Name                       </t>
  </si>
  <si>
    <t>Yes, if reporting at the provider level</t>
  </si>
  <si>
    <r>
      <t xml:space="preserve">If reporting at the individual provider level, include the name of the Provider. This option is available for those using Meaningful Use reports. </t>
    </r>
    <r>
      <rPr>
        <b/>
        <sz val="10"/>
        <rFont val="Calibri"/>
        <family val="2"/>
        <scheme val="minor"/>
      </rPr>
      <t xml:space="preserve">If you are reporting at the Organization or Practice level, you do </t>
    </r>
    <r>
      <rPr>
        <b/>
        <u/>
        <sz val="10"/>
        <rFont val="Calibri"/>
        <family val="2"/>
        <scheme val="minor"/>
      </rPr>
      <t>not</t>
    </r>
    <r>
      <rPr>
        <b/>
        <sz val="10"/>
        <rFont val="Calibri"/>
        <family val="2"/>
        <scheme val="minor"/>
      </rPr>
      <t xml:space="preserve"> need to include Provider name(s).</t>
    </r>
    <r>
      <rPr>
        <sz val="10"/>
        <rFont val="Calibri"/>
        <family val="2"/>
        <scheme val="minor"/>
      </rPr>
      <t xml:space="preserve">
</t>
    </r>
    <r>
      <rPr>
        <i/>
        <sz val="10"/>
        <rFont val="Calibri"/>
        <family val="2"/>
      </rPr>
      <t xml:space="preserve">
*Data reported at the Provider level must have a Practice listed in the preceding "Practice" Column.  </t>
    </r>
  </si>
  <si>
    <t>EHR Product Name</t>
  </si>
  <si>
    <t>The name of the electronic health record (EHR) used by the organization/practice.</t>
  </si>
  <si>
    <t>EHR Version Number</t>
  </si>
  <si>
    <t>The version number of the electronic health record (EHR) used by the organization/practice.</t>
  </si>
  <si>
    <t xml:space="preserve"># of Providers who will report data for Practice </t>
  </si>
  <si>
    <t>The number of providers who offer primary care.  It is optional to include behavioral health providers in the count at the same organization/practice.</t>
  </si>
  <si>
    <t># of CCO Members empaneled at Practice - ADULTS</t>
  </si>
  <si>
    <t>The number of CCO members empaneled (see definition below) at the organization/practice who were who are age 18 or older as of the date for which the enrollment report is run</t>
  </si>
  <si>
    <t># of CCO Members empaneled at Practice - CHILDREN</t>
  </si>
  <si>
    <t>The number of CCO members empaneled (see definition below) at the organization/practice who were who are under age 18 as of the date for which the enrollment report is run</t>
  </si>
  <si>
    <t># of CCO Members empaneled at Practice - TOTAL</t>
  </si>
  <si>
    <t>CCO provides the empaneled population count, which should be:
•	 Representative of patients assigned to the selected organization/practice for primary care purposes
•	 Inclusive of adults and children
•	 Inclusive of members with physical health benefits (i.e., CCO-A and CCO-B members)
•	 Accurate as of the end of the measurement period (i.e., a date sometime within December 2025 and preferably close to the end of the month as indicated on the Data Proposal Question tab)</t>
  </si>
  <si>
    <t>Report Type</t>
  </si>
  <si>
    <r>
      <t xml:space="preserve">The name of the Report Type that produced data for the Numerator, Denominator, Denominator Exclusions, and Denominator Exceptions.  OHA accepts four report types: QRDA Category III, Custom Query, </t>
    </r>
    <r>
      <rPr>
        <sz val="10"/>
        <rFont val="Calibri"/>
        <family val="2"/>
      </rPr>
      <t>Meaningful Use Attestation Report from 2014 Edition CEHRT, or MU Attestation Report from 2015 Edition CEHRT.</t>
    </r>
    <r>
      <rPr>
        <sz val="10"/>
        <color indexed="10"/>
        <rFont val="Calibri"/>
        <family val="2"/>
      </rPr>
      <t xml:space="preserve"> 
</t>
    </r>
    <r>
      <rPr>
        <sz val="10"/>
        <color indexed="8"/>
        <rFont val="Calibri"/>
        <family val="2"/>
      </rPr>
      <t xml:space="preserve">For the purposes of this part of the Data Submission, these are defined as:
•  QRDA Category III:  Files generated by </t>
    </r>
    <r>
      <rPr>
        <sz val="10"/>
        <rFont val="Calibri"/>
        <family val="2"/>
      </rPr>
      <t>2014 or 2015 Edition CEHRT</t>
    </r>
    <r>
      <rPr>
        <sz val="10"/>
        <color indexed="8"/>
        <rFont val="Calibri"/>
        <family val="2"/>
      </rPr>
      <t>, intended to be used for electronic submission of clinical quality measure data. 
•  Custom Query: Any creation of code for querying the system that is not included in vendor provided MU Reports. 
•  MU Report - 2014 Edition CEHRT: Reports generated by</t>
    </r>
    <r>
      <rPr>
        <sz val="10"/>
        <rFont val="Calibri"/>
        <family val="2"/>
      </rPr>
      <t xml:space="preserve"> 2014 Edition certified EHR technology (CEHRT)</t>
    </r>
    <r>
      <rPr>
        <sz val="10"/>
        <color indexed="8"/>
        <rFont val="Calibri"/>
        <family val="2"/>
      </rPr>
      <t>, intended to be used for attestation-based (manually typing in numerator and denominator data into a reporting system) submission of clinical quality measure data.
•  MU Report - 2015 Edition CEHRT: Reports generated by 2015 Edition CEHRT, intended to be used for attestation-based (manually typing in numerator and denominator data into a reporting system) submission of clinical quality measure data.
Select "not reporting this measure" if applicable.</t>
    </r>
  </si>
  <si>
    <r>
      <rPr>
        <u/>
        <sz val="10"/>
        <color indexed="8"/>
        <rFont val="Calibri"/>
        <family val="2"/>
      </rPr>
      <t>One of the following from drop down:</t>
    </r>
    <r>
      <rPr>
        <sz val="10"/>
        <color indexed="8"/>
        <rFont val="Calibri"/>
        <family val="2"/>
      </rPr>
      <t xml:space="preserve">
• QRDA III
• Custom Query
• MU Report - 2014 Edition CEHRT
• MU Report - 2015 Edition CEHRT
• Not reporting this measure</t>
    </r>
  </si>
  <si>
    <t>Level of Data Aggregation</t>
  </si>
  <si>
    <r>
      <t xml:space="preserve">The data aggregation level is the level in the network’s hierarchical structure at which data is submitted to OHA.  </t>
    </r>
    <r>
      <rPr>
        <i/>
        <sz val="10"/>
        <rFont val="Calibri"/>
        <family val="2"/>
      </rPr>
      <t>Organization</t>
    </r>
    <r>
      <rPr>
        <sz val="10"/>
        <rFont val="Calibri"/>
        <family val="2"/>
      </rPr>
      <t xml:space="preserve"> refers to a health system (e.g., Acme Health System). </t>
    </r>
    <r>
      <rPr>
        <i/>
        <sz val="10"/>
        <rFont val="Calibri"/>
        <family val="2"/>
      </rPr>
      <t>Practice</t>
    </r>
    <r>
      <rPr>
        <sz val="10"/>
        <rFont val="Calibri"/>
        <family val="2"/>
      </rPr>
      <t xml:space="preserve"> refers to clinic locations within an organization (e.g., Acme Health – West Town, Acme Health – East Town, etc.). </t>
    </r>
    <r>
      <rPr>
        <i/>
        <sz val="10"/>
        <rFont val="Calibri"/>
        <family val="2"/>
      </rPr>
      <t>Provider</t>
    </r>
    <r>
      <rPr>
        <sz val="10"/>
        <rFont val="Calibri"/>
        <family val="2"/>
      </rPr>
      <t xml:space="preserve"> refers to an individual provider such as a physician, nurse practitioner, or physician assistant. OHA prefers to receive data aggregated at the practice level. </t>
    </r>
  </si>
  <si>
    <r>
      <rPr>
        <u/>
        <sz val="10"/>
        <color indexed="8"/>
        <rFont val="Calibri"/>
        <family val="2"/>
      </rPr>
      <t>One of the following from drop down:</t>
    </r>
    <r>
      <rPr>
        <sz val="10"/>
        <color indexed="8"/>
        <rFont val="Calibri"/>
        <family val="2"/>
      </rPr>
      <t xml:space="preserve">
• Organization
• Practice
• Provider</t>
    </r>
  </si>
  <si>
    <r>
      <t xml:space="preserve">Payer Info                                                         </t>
    </r>
    <r>
      <rPr>
        <sz val="10"/>
        <color indexed="8"/>
        <rFont val="Calibri"/>
        <family val="2"/>
      </rPr>
      <t xml:space="preserve"> </t>
    </r>
  </si>
  <si>
    <t xml:space="preserve">This column is used to identify whether the data submission includes data for All Payers or CCO Medicaid Beneficiaries only.  </t>
  </si>
  <si>
    <r>
      <rPr>
        <u/>
        <sz val="10"/>
        <color indexed="8"/>
        <rFont val="Calibri"/>
        <family val="2"/>
      </rPr>
      <t>One of the following:</t>
    </r>
    <r>
      <rPr>
        <sz val="10"/>
        <color indexed="8"/>
        <rFont val="Calibri"/>
        <family val="2"/>
      </rPr>
      <t xml:space="preserve">
•  CCO Medicaid Only
•  All-payer</t>
    </r>
  </si>
  <si>
    <t>Numerator</t>
  </si>
  <si>
    <t>The resulting Numerator data from the report or query.  For any custom queries, please refer to the eCQI Resource Center: https://ecqi.healthit.gov/mc-workspace-2/data-element-repository. OHA's specifications align with the 2025 Performance/ Reporting Year.</t>
  </si>
  <si>
    <t xml:space="preserve">Denominator </t>
  </si>
  <si>
    <r>
      <t xml:space="preserve">The resulting Denominator data from the report or query.  For any custom queries, please refer to the eCQI Resource Center: shttps://ecqi.healthit.gov/mc-workspace-2/data-element-repository. OHA's specifications align with the 2025 Performance/ Reporting Year.
</t>
    </r>
    <r>
      <rPr>
        <sz val="10"/>
        <color rgb="FFFF0000"/>
        <rFont val="Calibri"/>
        <family val="2"/>
        <scheme val="minor"/>
      </rPr>
      <t xml:space="preserve">The Denominator for all of the measures should be representative of the initial population, and therefore should </t>
    </r>
    <r>
      <rPr>
        <b/>
        <sz val="10"/>
        <color rgb="FFFF0000"/>
        <rFont val="Calibri"/>
        <family val="2"/>
      </rPr>
      <t>include</t>
    </r>
    <r>
      <rPr>
        <sz val="10"/>
        <color rgb="FFFF0000"/>
        <rFont val="Calibri"/>
        <family val="2"/>
      </rPr>
      <t xml:space="preserve"> Denominator Exclusions and Denominator Exceptions in the Denominator count.  Where applicable, Denominator Exclusions and Exceptions will be subtracted from the denominator when calculating the Performance Rate. </t>
    </r>
  </si>
  <si>
    <t xml:space="preserve">Denominator Exclusions         </t>
  </si>
  <si>
    <r>
      <t xml:space="preserve">The resulting Denominator Exclusions data from the report or query.  For any custom queries, please refer to the eCQI Resource Center: https://ecqi.healthit.gov/mc-workspace-2/data-element-repository.   OHA's specifications align with the 2025 Performance/ Reporting Year.  
</t>
    </r>
    <r>
      <rPr>
        <sz val="10"/>
        <color rgb="FFFF0000"/>
        <rFont val="Calibri"/>
        <family val="2"/>
        <scheme val="minor"/>
      </rPr>
      <t xml:space="preserve">Denominator Exclusions should be included in the reported Denominator and will be subtracted from the Denominator when calculating the Performance Rate. </t>
    </r>
  </si>
  <si>
    <t>Denominator Exceptions</t>
  </si>
  <si>
    <t>Yes*</t>
  </si>
  <si>
    <r>
      <t xml:space="preserve">The resulting Denominator Exceptions from the report or query for the Screening for Clinical Depression and Follow-up and for the SBIRT measure. </t>
    </r>
    <r>
      <rPr>
        <sz val="10"/>
        <color rgb="FFFF0000"/>
        <rFont val="Calibri"/>
        <family val="2"/>
        <scheme val="minor"/>
      </rPr>
      <t xml:space="preserve"> Please note that the denominator column should include the Denominator Exceptions in the count.  Denominator Exceptions will be subtracted from the denominator when calculating the performance rate.</t>
    </r>
    <r>
      <rPr>
        <sz val="10"/>
        <color theme="1"/>
        <rFont val="Calibri"/>
        <family val="2"/>
        <scheme val="minor"/>
      </rPr>
      <t xml:space="preserve">  
</t>
    </r>
    <r>
      <rPr>
        <i/>
        <sz val="10"/>
        <color indexed="8"/>
        <rFont val="Calibri"/>
        <family val="2"/>
      </rPr>
      <t xml:space="preserve">*Not all EHRs are currently capturing Denominator Exceptions as reportable data.  For any practices unable to report Denominator Exceptions data, the column should be left blank. </t>
    </r>
  </si>
  <si>
    <t xml:space="preserve"> Performance Rate</t>
  </si>
  <si>
    <r>
      <t xml:space="preserve">The peformance rate will be calculated based on data entered for the Numerator, Denominator, Denominator Exclusions, and Denominator Exceptions.  </t>
    </r>
    <r>
      <rPr>
        <b/>
        <sz val="10"/>
        <color indexed="8"/>
        <rFont val="Calibri"/>
        <family val="2"/>
      </rPr>
      <t xml:space="preserve">No data should be entered in this column.  </t>
    </r>
  </si>
  <si>
    <t>Self-calculating field</t>
  </si>
  <si>
    <t>Measurement Period: Begin</t>
  </si>
  <si>
    <t>The begin date of the measurement period for the data submission.  OHA's requirement is that data will be submitted for a full calendar year, unless an exception has been approved. For users' convenience, the begin date of 01/01/2024 has been prepopulated, but that date can be edited if a CCO has an exception for a clinic to report for a partial year.</t>
  </si>
  <si>
    <r>
      <t xml:space="preserve">Measurement Period: End                        </t>
    </r>
    <r>
      <rPr>
        <sz val="10"/>
        <color indexed="8"/>
        <rFont val="Calibri"/>
        <family val="2"/>
      </rPr>
      <t xml:space="preserve">  </t>
    </r>
  </si>
  <si>
    <t>The end date of the measurement period for the data submission.  OHA's requirement is that data will be submitted for a full calendar year, unless an exception has been approved. For users' convenience, the end date of 12/31/2024 has been prepopulated, but that date can be edited if a CCO has an exception for a clinic to report for a partial year.</t>
  </si>
  <si>
    <t>CCO EHR Based Reporting Measures Dashboard</t>
  </si>
  <si>
    <t xml:space="preserve">The dashboard will populate as you submit information on the Instructions, Data Reporting Template, and Data Proposal/Submission Questions Tabs. 
You do no need to submit any information on this tab. </t>
  </si>
  <si>
    <t>Please note that all rates and results are preliminary.  Once data are finalized at the end of the data submission period, OHA will send draft results to the CCO.</t>
  </si>
  <si>
    <t xml:space="preserve">CCO Population </t>
  </si>
  <si>
    <t>Threshold Calculations</t>
  </si>
  <si>
    <t>Measure</t>
  </si>
  <si>
    <t>CCO Members empaneled at Reporting Provider</t>
  </si>
  <si>
    <t>Threshold Requirement</t>
  </si>
  <si>
    <t xml:space="preserve">Threshold Met? </t>
  </si>
  <si>
    <t>Number</t>
  </si>
  <si>
    <t>%</t>
  </si>
  <si>
    <t>Depression</t>
  </si>
  <si>
    <t>Hypertension</t>
  </si>
  <si>
    <t>Diabetes</t>
  </si>
  <si>
    <t>Cigarette Smoking</t>
  </si>
  <si>
    <t>SBIRT</t>
  </si>
  <si>
    <t>Measure Calculations</t>
  </si>
  <si>
    <t>CCO Measure Trends Over Time</t>
  </si>
  <si>
    <t xml:space="preserve">Measure </t>
  </si>
  <si>
    <t xml:space="preserve">2025 Rate </t>
  </si>
  <si>
    <t>Improvement Target</t>
  </si>
  <si>
    <t xml:space="preserve">Measure Met? </t>
  </si>
  <si>
    <t>N/A</t>
  </si>
  <si>
    <t>SBIRT Rate 1</t>
  </si>
  <si>
    <t>SBIRT Rate 2</t>
  </si>
  <si>
    <t>*Both rate 1 and 2 must be met to receive credit for the measure
~ Lower percentage is better for Diabetes and Smoking measures
Please note these are preliminary results. Once data are finalized at the end of the data submission period, OHA will send draft results to the CCO.</t>
  </si>
  <si>
    <t>Data Submission Validations</t>
  </si>
  <si>
    <r>
      <rPr>
        <sz val="11"/>
        <color rgb="FF000000"/>
        <rFont val="Calibri"/>
        <family val="2"/>
        <scheme val="minor"/>
      </rPr>
      <t xml:space="preserve"> In 2025, OHA is piloting having the validations directly in the Data Reporting Template.  OHA will be gathering feedback on how the formulas and data dashboard performed.  We would love to hear what went well, was unclear or needed improvement, and identified broken and incorrect formulas. Due to the short timelines for assessment of submitted results, OHA will not be able to fix issues encountered in the data validation tables and formulas. Please send all feedback to Metrics.Questions@odhsoha.oregon.gov.
Data Validations are part of the data Submission only. This table will populate once the Data Reporting Template tab has been completed with all measure results. This table is informational only and not a required component of the data submission.  These validation thresholds are based on 2024 results. While the validations will remain largely unchanged during OHA's secondary review of the data submission, OHA does adjust thresholds as needed and may add a few new validations.  
Each table represents a different category of data validations. Each validation check is located on the Data Reporting Template for each row. The reference columns are displayed below for each validation table.  Validation flags column is the number of rows flagged with each issue for the row and given metric.  </t>
    </r>
    <r>
      <rPr>
        <sz val="11"/>
        <color rgb="FFFF0000"/>
        <rFont val="Calibri"/>
        <family val="2"/>
        <scheme val="minor"/>
      </rPr>
      <t xml:space="preserve">  </t>
    </r>
  </si>
  <si>
    <t>Low Denominator Validations</t>
  </si>
  <si>
    <t xml:space="preserve">Measures </t>
  </si>
  <si>
    <t>Low Denominator Threshold</t>
  </si>
  <si>
    <t xml:space="preserve">Validation Flags </t>
  </si>
  <si>
    <t>Data Reporting Template Column</t>
  </si>
  <si>
    <t>CCO Medicaid Only</t>
  </si>
  <si>
    <t>All-Payer</t>
  </si>
  <si>
    <t>BV</t>
  </si>
  <si>
    <t>BW</t>
  </si>
  <si>
    <t>BX</t>
  </si>
  <si>
    <t>N/A*</t>
  </si>
  <si>
    <t>BY</t>
  </si>
  <si>
    <t>BZ</t>
  </si>
  <si>
    <t>CA</t>
  </si>
  <si>
    <t>* Cigarette smoking and SBIRT cannot be submitted as all-payer.</t>
  </si>
  <si>
    <t>High Denominator Validations</t>
  </si>
  <si>
    <t xml:space="preserve">High Denominator Threshold </t>
  </si>
  <si>
    <t>CB</t>
  </si>
  <si>
    <t>CC</t>
  </si>
  <si>
    <t>CD</t>
  </si>
  <si>
    <t>CE</t>
  </si>
  <si>
    <t>CF</t>
  </si>
  <si>
    <t>CG</t>
  </si>
  <si>
    <t>High Exclusion/ Exception Rate Data Validation</t>
  </si>
  <si>
    <t>Threshold for % of cases with exception or exclusion</t>
  </si>
  <si>
    <t>Validation Flags</t>
  </si>
  <si>
    <t>CH</t>
  </si>
  <si>
    <t>CI</t>
  </si>
  <si>
    <t>CJ</t>
  </si>
  <si>
    <t>Exceptions or exclusions are not collected for this measure</t>
  </si>
  <si>
    <t>CK</t>
  </si>
  <si>
    <t>CL</t>
  </si>
  <si>
    <t>Incorrect Performance Calculation</t>
  </si>
  <si>
    <t>Low Numerator Validation</t>
  </si>
  <si>
    <t>CM</t>
  </si>
  <si>
    <t>CS</t>
  </si>
  <si>
    <t>CN</t>
  </si>
  <si>
    <t>CT</t>
  </si>
  <si>
    <t>CO</t>
  </si>
  <si>
    <t>CU</t>
  </si>
  <si>
    <t>CP</t>
  </si>
  <si>
    <t>CV</t>
  </si>
  <si>
    <t>CQ</t>
  </si>
  <si>
    <t>CW</t>
  </si>
  <si>
    <t>CR</t>
  </si>
  <si>
    <t>CX</t>
  </si>
  <si>
    <t>Measure Specific Validation and Cross Measure Data Validation</t>
  </si>
  <si>
    <t>Validation Description</t>
  </si>
  <si>
    <t>Depression and SBIRT 1 Denominators (before exclusions) should be equal if payer type is CCO Medicaid Only</t>
  </si>
  <si>
    <t>CY</t>
  </si>
  <si>
    <t>SBIRT 2 Denominator (before exceptions) is &gt; SBIRT 1 Denominator (before exceptions)</t>
  </si>
  <si>
    <t>CZ</t>
  </si>
  <si>
    <t>SBIRT 2 Denominator (before exceptions) &gt; SBIRT 1 Numerator</t>
  </si>
  <si>
    <t>DA</t>
  </si>
  <si>
    <t>SBIRT 2 Denominator (before exceptions) = SBIRT 1 Numerator, unless the SBIRT 1 Numerator is &lt;5</t>
  </si>
  <si>
    <t>DB</t>
  </si>
  <si>
    <t>Smoking Prevalence Denominator is higher than Smoking Status Denominator</t>
  </si>
  <si>
    <t>DC</t>
  </si>
  <si>
    <t>Smoking Numerator Status is not equal to Smoking Prevalence Denominator</t>
  </si>
  <si>
    <t>DD</t>
  </si>
  <si>
    <t>Broader Tobacco Use Numerator is lower than Cigarette Smoking Only Numerator</t>
  </si>
  <si>
    <t>DE</t>
  </si>
  <si>
    <t>Smoking Performance Rate - Status Recorded Percentage low</t>
  </si>
  <si>
    <t>DF</t>
  </si>
  <si>
    <t>Hypertension Denominator (before exclusion) &lt;= Diabetes Denominator (before exclusions)</t>
  </si>
  <si>
    <t>DG</t>
  </si>
  <si>
    <t>Hypertension Denominator (before exclusion) is higher than the Depression Denominator (before exclusions/exceptions)</t>
  </si>
  <si>
    <t>DH</t>
  </si>
  <si>
    <t>Diabetes Denominator (before exclusion) is higher than the Depression Denominator (before exclusions/exceptions)</t>
  </si>
  <si>
    <t>DI</t>
  </si>
  <si>
    <t>Hypertension denominoator (before exclusions) is higher than the SBIRT 1 denominator (before exclusions/exceptions</t>
  </si>
  <si>
    <t>DJ</t>
  </si>
  <si>
    <t>Diabetes denominator (before exclusion) is higher than the SBIRT 1 denominator (before exclusions/exceptions</t>
  </si>
  <si>
    <t>DK</t>
  </si>
  <si>
    <t>Data Proposal + Italicized Measure Fields</t>
  </si>
  <si>
    <t>Screening for Depression and Follow-up Plan (CMS2)</t>
  </si>
  <si>
    <t>Controlling High Blood Pressure - Hypertension (CMS 165)</t>
  </si>
  <si>
    <t>Diabetes HbA1c Poor Control (CMS 122)</t>
  </si>
  <si>
    <t>Cigarette Smoking Prevalence</t>
  </si>
  <si>
    <t xml:space="preserve">Drug and Alcohol Misuse - Screening, Brief Intervention and Referral to Treatment (SBIRT) </t>
  </si>
  <si>
    <t>Validation Flags - Pilot</t>
  </si>
  <si>
    <t>Low Denominator Data</t>
  </si>
  <si>
    <t>High Denominator Data</t>
  </si>
  <si>
    <t>High Exclusion/Exception Rate Data</t>
  </si>
  <si>
    <t>Numerator Data (Low)</t>
  </si>
  <si>
    <t>Measure Specific Validations</t>
  </si>
  <si>
    <t>Cross Measure Validations</t>
  </si>
  <si>
    <t xml:space="preserve">Comments? </t>
  </si>
  <si>
    <t xml:space="preserve">Organization Name </t>
  </si>
  <si>
    <t xml:space="preserve">Provider Name (use only if level of data aggregation is provider) </t>
  </si>
  <si>
    <t>EHR Version #</t>
  </si>
  <si>
    <t>Depression Report Type</t>
  </si>
  <si>
    <t>Depression Level of Data Aggregation</t>
  </si>
  <si>
    <t>Depression Payer Type</t>
  </si>
  <si>
    <t>Depression Numerator</t>
  </si>
  <si>
    <t>Depression Denominator (before exclusions &amp; exceptions)</t>
  </si>
  <si>
    <t>Depression Denominator Exclusions</t>
  </si>
  <si>
    <t>Depression Denominator Exceptions</t>
  </si>
  <si>
    <t>Depression Performance Calculation</t>
  </si>
  <si>
    <t>Depression Measurement Period: Begin</t>
  </si>
  <si>
    <r>
      <t xml:space="preserve">Depression Measurement Period: End                        </t>
    </r>
    <r>
      <rPr>
        <i/>
        <sz val="11"/>
        <color theme="0"/>
        <rFont val="Calibri"/>
        <family val="2"/>
      </rPr>
      <t xml:space="preserve">  </t>
    </r>
  </si>
  <si>
    <t>Hypertension Report Type</t>
  </si>
  <si>
    <t xml:space="preserve">Hypertension Level of Data Aggregation </t>
  </si>
  <si>
    <t>Hypertension Payer Type</t>
  </si>
  <si>
    <t>Hypertension Numerator</t>
  </si>
  <si>
    <t>Hypertension  Denominator (before exclusions)</t>
  </si>
  <si>
    <t>Hypertension Denominator Exclusions</t>
  </si>
  <si>
    <t>Hypertension Performance Calculation</t>
  </si>
  <si>
    <t>Hypertension Measurement Period: Begin</t>
  </si>
  <si>
    <r>
      <t xml:space="preserve">Hypertension Measurement Period: End                        </t>
    </r>
    <r>
      <rPr>
        <i/>
        <sz val="11"/>
        <color theme="0"/>
        <rFont val="Calibri"/>
        <family val="2"/>
      </rPr>
      <t xml:space="preserve">  </t>
    </r>
  </si>
  <si>
    <t>Diabetes Report Type</t>
  </si>
  <si>
    <t xml:space="preserve">Diabetes Level of Data Aggregation </t>
  </si>
  <si>
    <t>Diabetes Payer Type</t>
  </si>
  <si>
    <t>Diabetes Numerator</t>
  </si>
  <si>
    <t>Diabetes Denominator (before exclusions)</t>
  </si>
  <si>
    <t>Diabetes Exclusions</t>
  </si>
  <si>
    <t>Diabetes Performance Calculation</t>
  </si>
  <si>
    <t>Diabetes Measurement Period: Begin</t>
  </si>
  <si>
    <r>
      <t xml:space="preserve">Diabetes Measurement Period: End                        </t>
    </r>
    <r>
      <rPr>
        <i/>
        <sz val="11"/>
        <color theme="0"/>
        <rFont val="Calibri"/>
        <family val="2"/>
      </rPr>
      <t xml:space="preserve">  </t>
    </r>
  </si>
  <si>
    <t>Smoking Report Type</t>
  </si>
  <si>
    <t xml:space="preserve">Smoking Level of Data Aggregation </t>
  </si>
  <si>
    <t>Smoking Payer Type</t>
  </si>
  <si>
    <t>Smoking Numerator - Status Recorded</t>
  </si>
  <si>
    <t>Smoking Denominator - Status Recorded</t>
  </si>
  <si>
    <t>Smoking Performance Rate - Status  Recorded</t>
  </si>
  <si>
    <t xml:space="preserve">Prevalence Numerator 1 - Cigarette Smoking Only </t>
  </si>
  <si>
    <t>Prevalence Numerator 2 - Broader Tobacco Use</t>
  </si>
  <si>
    <t xml:space="preserve">Prevalence Denominator </t>
  </si>
  <si>
    <t>Prevalence Performance Rate w/ Numerator 1</t>
  </si>
  <si>
    <t>Prevalence Performance Rate w/ Numerator 2</t>
  </si>
  <si>
    <t>Smoking Measurement Period: Begin</t>
  </si>
  <si>
    <r>
      <t xml:space="preserve">Smoking Measurement Period: End                        </t>
    </r>
    <r>
      <rPr>
        <i/>
        <sz val="11"/>
        <color theme="0"/>
        <rFont val="Calibri"/>
        <family val="2"/>
      </rPr>
      <t xml:space="preserve">  </t>
    </r>
  </si>
  <si>
    <t>SBIRT Report Type</t>
  </si>
  <si>
    <t>SBIRT Level of Data Aggregation</t>
  </si>
  <si>
    <t>SBIRT Payer Type</t>
  </si>
  <si>
    <t>SBIRT Rate 1 screen Numerator</t>
  </si>
  <si>
    <t>SBIRT Rate 1 screen Denominator (before exclusions &amp; exceptions)</t>
  </si>
  <si>
    <t>SBIRT Rate 1 screen Exceptions</t>
  </si>
  <si>
    <t>SBIRT exclusions</t>
  </si>
  <si>
    <t>SBIRT Rate 1 screen Performance</t>
  </si>
  <si>
    <t>SBIRT Rate 2 BI or Referral Numerator</t>
  </si>
  <si>
    <t>SBIRT Rate 2 BI or Referral Denominator (before exceptions)</t>
  </si>
  <si>
    <t>SBIRT Rate 2 BI or Referral Exceptions</t>
  </si>
  <si>
    <t>SBIRT Rate 2 BI or Referral Performance</t>
  </si>
  <si>
    <t>SBIRT Measurement Period: Begin</t>
  </si>
  <si>
    <t xml:space="preserve">SBIRT Measurement Period: End                          </t>
  </si>
  <si>
    <t>Depression # Empaneled</t>
  </si>
  <si>
    <t>Hypertension # Emplaneled</t>
  </si>
  <si>
    <t>Diabetes # Empaneled</t>
  </si>
  <si>
    <t>Smoking # Emplaneled</t>
  </si>
  <si>
    <t>SBIRT # Empaneled</t>
  </si>
  <si>
    <t xml:space="preserve">
Please note that the columns to the right are automated flags for potential validation issues during data submission. These flags will be reviewed by OHA (taking historical information into account and exceptions i.e. denominator thresholds do not apply to pediatric clinics ) prior to requesting any changes. 
 In 2025, OHA is piloting having the validations directly in the Data Reporting Template.  OHA will be gathering feedback on how the formulas and data dashboard performed.  We would love to hear what went well, was unclear or needed improvement, and identified broken and incorrect formulas. Due to the short timelines for assessment of submitted results, OHA will not be able to fix issues encountered in the data validation tables and formulas. Please send all feedback to Metrics.Questions@odhsoha.oregon.gov.
These validation thresholds are based on 2024 results. While the validations will remain largely unchanged during OHA's secondary review of the Data Submission, OHA does adjust thresholds as needed and may add a few new validations. </t>
  </si>
  <si>
    <t xml:space="preserve">Depression </t>
  </si>
  <si>
    <t xml:space="preserve">Diabetes </t>
  </si>
  <si>
    <t xml:space="preserve">Smoking </t>
  </si>
  <si>
    <t>SBIRT 1</t>
  </si>
  <si>
    <t>SBIRT 2</t>
  </si>
  <si>
    <t>Please provide any comments you would like us to consider as OHA pilots validation  flags.</t>
  </si>
  <si>
    <t>01/01/2025</t>
  </si>
  <si>
    <t>12/31/2025</t>
  </si>
  <si>
    <t>Data Proposal Question</t>
  </si>
  <si>
    <t>Response</t>
  </si>
  <si>
    <t>Explanation</t>
  </si>
  <si>
    <t>Comments (Please enter N/A if you have no comments)</t>
  </si>
  <si>
    <t>The # of CCO Members provided in the Orgs &amp; Practices tab is current as of:</t>
  </si>
  <si>
    <t>Enter date here</t>
  </si>
  <si>
    <r>
      <t xml:space="preserve">The date provided must be </t>
    </r>
    <r>
      <rPr>
        <b/>
        <i/>
        <sz val="10"/>
        <color theme="1"/>
        <rFont val="Calibri"/>
        <family val="2"/>
        <scheme val="minor"/>
      </rPr>
      <t>within December 2025</t>
    </r>
    <r>
      <rPr>
        <i/>
        <sz val="10"/>
        <color theme="1"/>
        <rFont val="Calibri"/>
        <family val="2"/>
        <scheme val="minor"/>
      </rPr>
      <t xml:space="preserve">. </t>
    </r>
    <r>
      <rPr>
        <i/>
        <sz val="10"/>
        <rFont val="Calibri"/>
        <family val="2"/>
        <scheme val="minor"/>
      </rPr>
      <t>It is preferrable to use data from later in December if possible.</t>
    </r>
  </si>
  <si>
    <t xml:space="preserve">Was the data proposal complete and received by the deadline? </t>
  </si>
  <si>
    <t>If no, please provide rationale in the comments column</t>
  </si>
  <si>
    <t xml:space="preserve"> Based on the counts provided, will the required population threshold be met for all measures?
(Threshold calculations can be found in the dashboard)</t>
  </si>
  <si>
    <r>
      <t xml:space="preserve">If no, please provide rationale in the comments column and indicate when the hardship request was submitted. </t>
    </r>
    <r>
      <rPr>
        <b/>
        <i/>
        <sz val="10"/>
        <color theme="1"/>
        <rFont val="Calibri"/>
        <family val="2"/>
        <scheme val="minor"/>
      </rPr>
      <t>*</t>
    </r>
    <r>
      <rPr>
        <b/>
        <i/>
        <sz val="10"/>
        <rFont val="Calibri"/>
        <family val="2"/>
        <scheme val="minor"/>
      </rPr>
      <t>Link</t>
    </r>
    <r>
      <rPr>
        <b/>
        <i/>
        <sz val="10"/>
        <color theme="1"/>
        <rFont val="Calibri"/>
        <family val="2"/>
        <scheme val="minor"/>
      </rPr>
      <t xml:space="preserve"> to hardship request form can be found below.</t>
    </r>
  </si>
  <si>
    <t xml:space="preserve">Will all practices submit data for the entire calendar year? </t>
  </si>
  <si>
    <t xml:space="preserve">If no, please provide exclusion rationale in the comments column. </t>
  </si>
  <si>
    <t xml:space="preserve">Are all practices from the year 12 (2024) submission included? </t>
  </si>
  <si>
    <r>
      <t>If no, please provide exclusion rationale in the comments column.  If the practice stil has CCO Members, indicate when the hardship request was submitted.</t>
    </r>
    <r>
      <rPr>
        <b/>
        <i/>
        <sz val="10"/>
        <rFont val="Calibri"/>
        <family val="2"/>
        <scheme val="minor"/>
      </rPr>
      <t>*Link to hardship request form can be found below.</t>
    </r>
  </si>
  <si>
    <t>Have any practices or organizations excluded a measure that was reported in the year 12 (2024) submission?</t>
  </si>
  <si>
    <r>
      <t>If yes, please identify the practice(s) and measures and indicate when the hardship was submitted for each  in the comments column.</t>
    </r>
    <r>
      <rPr>
        <b/>
        <i/>
        <sz val="10"/>
        <rFont val="Calibri"/>
        <family val="2"/>
        <scheme val="minor"/>
      </rPr>
      <t>*Link to hardship request form can be found below.</t>
    </r>
  </si>
  <si>
    <t>Are any non-primary care providers, such as dental or behavioral health practices, included? If so, was that approach discussed with OHA in advance and an appropriate reason provided?</t>
  </si>
  <si>
    <t>If yes, please identify practice, type of practice, and reason for adding the practice in the comments column.</t>
  </si>
  <si>
    <t xml:space="preserve">Are all primary care providers at each organization/practice included? </t>
  </si>
  <si>
    <t xml:space="preserve">For organizations/ practices using custom query, is custom query being used for the purpose of limiting payer type to CCO Medicaid only? </t>
  </si>
  <si>
    <t xml:space="preserve">Are all practices from the previous year’s submission who reported CCO Medicaid Only still reporting CCO Medicaid Only for those metrics? If not, has a hardship request been submitted? </t>
  </si>
  <si>
    <r>
      <t xml:space="preserve">If no, indicate when the hardship request was submitted in the comments column. </t>
    </r>
    <r>
      <rPr>
        <b/>
        <i/>
        <sz val="10"/>
        <rFont val="Calibri"/>
        <family val="2"/>
        <scheme val="minor"/>
      </rPr>
      <t>*Link to hardship request form can be found below.</t>
    </r>
  </si>
  <si>
    <t>Are you using a Health Information Exchange (HIE) or a registry as part of your reporting for 2025?</t>
  </si>
  <si>
    <t>If yes, please provide the name of the HIE or registry used.</t>
  </si>
  <si>
    <t>*Click here to access the hardship request form</t>
  </si>
  <si>
    <t xml:space="preserve">Was the data submission complete and received by the deadline? </t>
  </si>
  <si>
    <t>Was the data submitted using the required process?</t>
  </si>
  <si>
    <t>Was the data received in the appropriate format?</t>
  </si>
  <si>
    <t>If no, please provide rationale in the comments column.</t>
  </si>
  <si>
    <t>Have any of the data proposal fields changed for the data submission?</t>
  </si>
  <si>
    <t>If yes, please highlight all relevant cells in yellow and  provide rationale for changes in the comments column.</t>
  </si>
  <si>
    <t>Is the data submission missing data for any required fields for any practice or organization?</t>
  </si>
  <si>
    <t>If yes, please identify the missing data and provide rationale for changes in the comments column.</t>
  </si>
  <si>
    <t>Dashboard Back End Data - OHA Editing Only</t>
  </si>
  <si>
    <t>Improvement Targets</t>
  </si>
  <si>
    <t>Select CCO Name</t>
  </si>
  <si>
    <t>Total CCO Population</t>
  </si>
  <si>
    <t>-</t>
  </si>
  <si>
    <t>Advanced Health</t>
  </si>
  <si>
    <t>AllCare CCO</t>
  </si>
  <si>
    <t>Cascade Health Alliance</t>
  </si>
  <si>
    <t>Columbia Pacific</t>
  </si>
  <si>
    <t>Eastern Oregon CCO</t>
  </si>
  <si>
    <t>Health Share of Oregon</t>
  </si>
  <si>
    <t>InterCommunity Health Network</t>
  </si>
  <si>
    <t>Jackson Care Connect</t>
  </si>
  <si>
    <t>PacificSource Central</t>
  </si>
  <si>
    <t>PacificSource Gorge</t>
  </si>
  <si>
    <t>PacificSource Lane</t>
  </si>
  <si>
    <t>PacificSource Marion Polk</t>
  </si>
  <si>
    <t>Trillium Community Health</t>
  </si>
  <si>
    <t>Trillium Community Health Plan Tri-County</t>
  </si>
  <si>
    <t xml:space="preserve">Umpqua Health Aliance </t>
  </si>
  <si>
    <t>Yarnhill Community Care</t>
  </si>
  <si>
    <t>Currently 2024 numbers that will need to be updated...For when we are able to update these numbers the dashboard population equation can be updated to: =VLOOKUP(Instructions!$B$3,'Dashboard Backend'!$A$4:$B$20,2,FALSE)</t>
  </si>
  <si>
    <t>Dashboard Graph Data Population</t>
  </si>
  <si>
    <t>MY 2023</t>
  </si>
  <si>
    <t>MY2024</t>
  </si>
  <si>
    <t>MY2025</t>
  </si>
  <si>
    <t>Cig Report Type</t>
  </si>
  <si>
    <t>Aggregation</t>
  </si>
  <si>
    <t>Payer Type</t>
  </si>
  <si>
    <t>QRDA Category III</t>
  </si>
  <si>
    <t>Custom Query</t>
  </si>
  <si>
    <t>Organization</t>
  </si>
  <si>
    <t>CCO Medicaid only</t>
  </si>
  <si>
    <t>Not reporting this measure</t>
  </si>
  <si>
    <t>Practice</t>
  </si>
  <si>
    <t>All-payer</t>
  </si>
  <si>
    <t>MU Report - 2014 Edition CEHRT</t>
  </si>
  <si>
    <t>Provider</t>
  </si>
  <si>
    <t>MU Report - 2015 Edition CEHRT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</si>
</sst>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0.0%"/>
    <numFmt numFmtId="165" formatCode="mm/dd/yy;@"/>
  </numFmts>
  <fonts count="42" x14ac:knownFonts="1">
    <font>
      <sz val="11"/>
      <color theme="1"/>
      <name val="Calibri"/>
      <family val="2"/>
      <scheme val="minor"/>
    </font>
    <font>
      <sz val="10"/>
      <color indexed="8"/>
      <name val="Calibri"/>
      <family val="2"/>
    </font>
    <font>
      <b/>
      <sz val="10"/>
      <color indexed="8"/>
      <name val="Calibri"/>
      <family val="2"/>
    </font>
    <font>
      <sz val="10"/>
      <color indexed="10"/>
      <name val="Calibri"/>
      <family val="2"/>
    </font>
    <font>
      <i/>
      <sz val="10"/>
      <color indexed="8"/>
      <name val="Calibri"/>
      <family val="2"/>
    </font>
    <font>
      <sz val="10"/>
      <name val="Calibri"/>
      <family val="2"/>
    </font>
    <font>
      <i/>
      <sz val="10"/>
      <name val="Calibri"/>
      <family val="2"/>
    </font>
    <font>
      <u/>
      <sz val="10"/>
      <color indexed="8"/>
      <name val="Calibri"/>
      <family val="2"/>
    </font>
    <font>
      <sz val="11"/>
      <color theme="0"/>
      <name val="Calibri"/>
      <family val="2"/>
      <scheme val="minor"/>
    </font>
    <font>
      <i/>
      <sz val="11"/>
      <color theme="1"/>
      <name val="Calibri"/>
      <family val="2"/>
      <scheme val="minor"/>
    </font>
    <font>
      <b/>
      <sz val="10"/>
      <color theme="1"/>
      <name val="Calibri"/>
      <family val="2"/>
      <scheme val="minor"/>
    </font>
    <font>
      <sz val="11"/>
      <name val="Calibri"/>
      <family val="2"/>
      <scheme val="minor"/>
    </font>
    <font>
      <sz val="10"/>
      <color theme="1"/>
      <name val="Calibri"/>
      <family val="2"/>
      <scheme val="minor"/>
    </font>
    <font>
      <sz val="10"/>
      <color rgb="FFFF0000"/>
      <name val="Calibri"/>
      <family val="2"/>
      <scheme val="minor"/>
    </font>
    <font>
      <b/>
      <sz val="10"/>
      <name val="Calibri"/>
      <family val="2"/>
      <scheme val="minor"/>
    </font>
    <font>
      <sz val="10"/>
      <name val="Calibri"/>
      <family val="2"/>
      <scheme val="minor"/>
    </font>
    <font>
      <i/>
      <sz val="10"/>
      <color theme="1"/>
      <name val="Calibri"/>
      <family val="2"/>
      <scheme val="minor"/>
    </font>
    <font>
      <b/>
      <sz val="11"/>
      <color theme="1"/>
      <name val="Calibri"/>
      <family val="2"/>
      <scheme val="minor"/>
    </font>
    <font>
      <b/>
      <u/>
      <sz val="10"/>
      <name val="Calibri"/>
      <family val="2"/>
      <scheme val="minor"/>
    </font>
    <font>
      <b/>
      <sz val="10"/>
      <color rgb="FFFF0000"/>
      <name val="Calibri"/>
      <family val="2"/>
    </font>
    <font>
      <sz val="10"/>
      <color rgb="FFFF0000"/>
      <name val="Calibri"/>
      <family val="2"/>
    </font>
    <font>
      <sz val="8"/>
      <name val="Calibri"/>
      <family val="2"/>
      <scheme val="minor"/>
    </font>
    <font>
      <sz val="11"/>
      <color rgb="FFFF0000"/>
      <name val="Calibri"/>
      <family val="2"/>
      <scheme val="minor"/>
    </font>
    <font>
      <b/>
      <i/>
      <sz val="10"/>
      <color theme="1"/>
      <name val="Calibri"/>
      <family val="2"/>
      <scheme val="minor"/>
    </font>
    <font>
      <i/>
      <sz val="10"/>
      <name val="Calibri"/>
      <family val="2"/>
      <scheme val="minor"/>
    </font>
    <font>
      <sz val="14"/>
      <color rgb="FFFF0000"/>
      <name val="Calibri"/>
      <family val="2"/>
      <scheme val="minor"/>
    </font>
    <font>
      <sz val="11"/>
      <color theme="1"/>
      <name val="Symbol"/>
      <family val="1"/>
      <charset val="2"/>
    </font>
    <font>
      <b/>
      <sz val="14"/>
      <color theme="1"/>
      <name val="Calibri"/>
      <family val="2"/>
      <scheme val="minor"/>
    </font>
    <font>
      <b/>
      <sz val="14"/>
      <color theme="0"/>
      <name val="Calibri"/>
      <family val="2"/>
      <scheme val="minor"/>
    </font>
    <font>
      <b/>
      <i/>
      <sz val="11"/>
      <color theme="0"/>
      <name val="Calibri"/>
      <family val="2"/>
      <scheme val="minor"/>
    </font>
    <font>
      <i/>
      <sz val="11"/>
      <color theme="0"/>
      <name val="Calibri"/>
      <family val="2"/>
    </font>
    <font>
      <b/>
      <sz val="14"/>
      <name val="Calibri"/>
      <family val="2"/>
      <scheme val="minor"/>
    </font>
    <font>
      <sz val="11"/>
      <color theme="1"/>
      <name val="Calibri"/>
      <family val="2"/>
      <scheme val="minor"/>
    </font>
    <font>
      <u/>
      <sz val="11"/>
      <color theme="10"/>
      <name val="Calibri"/>
      <family val="2"/>
      <scheme val="minor"/>
    </font>
    <font>
      <b/>
      <i/>
      <sz val="10"/>
      <name val="Calibri"/>
      <family val="2"/>
      <scheme val="minor"/>
    </font>
    <font>
      <b/>
      <u/>
      <sz val="11"/>
      <color theme="10"/>
      <name val="Calibri"/>
      <family val="2"/>
      <scheme val="minor"/>
    </font>
    <font>
      <b/>
      <sz val="18"/>
      <color theme="0"/>
      <name val="Calibri"/>
      <family val="2"/>
      <scheme val="minor"/>
    </font>
    <font>
      <sz val="20"/>
      <color theme="0"/>
      <name val="Calibri"/>
      <family val="2"/>
      <scheme val="minor"/>
    </font>
    <font>
      <b/>
      <sz val="12"/>
      <color theme="1"/>
      <name val="Calibri"/>
      <family val="2"/>
      <scheme val="minor"/>
    </font>
    <font>
      <sz val="10"/>
      <color theme="0"/>
      <name val="Calibri"/>
      <family val="2"/>
      <scheme val="minor"/>
    </font>
    <font>
      <b/>
      <sz val="11"/>
      <color theme="0"/>
      <name val="Calibri"/>
      <family val="2"/>
      <scheme val="minor"/>
    </font>
    <font>
      <sz val="11"/>
      <color rgb="FF000000"/>
      <name val="Calibri"/>
      <family val="2"/>
      <scheme val="minor"/>
    </font>
  </fonts>
  <fills count="15">
    <fill>
      <patternFill patternType="none"/>
    </fill>
    <fill>
      <patternFill patternType="gray125"/>
    </fill>
    <fill>
      <patternFill patternType="lightUp"/>
    </fill>
    <fill>
      <patternFill patternType="solid">
        <fgColor indexed="65"/>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FF00"/>
        <bgColor indexed="64"/>
      </patternFill>
    </fill>
    <fill>
      <patternFill patternType="solid">
        <fgColor theme="3" tint="-0.249977111117893"/>
        <bgColor indexed="64"/>
      </patternFill>
    </fill>
    <fill>
      <patternFill patternType="solid">
        <fgColor theme="0"/>
        <bgColor indexed="64"/>
      </patternFill>
    </fill>
    <fill>
      <patternFill patternType="solid">
        <fgColor theme="1" tint="0.14999847407452621"/>
        <bgColor indexed="64"/>
      </patternFill>
    </fill>
    <fill>
      <patternFill patternType="solid">
        <fgColor rgb="FFFFFFCC"/>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auto="1"/>
      </top>
      <bottom style="thin">
        <color auto="1"/>
      </bottom>
      <diagonal/>
    </border>
    <border>
      <left/>
      <right/>
      <top style="thin">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right/>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style="thin">
        <color indexed="64"/>
      </right>
      <top style="thin">
        <color indexed="64"/>
      </top>
      <bottom style="thin">
        <color indexed="64"/>
      </bottom>
      <diagonal/>
    </border>
    <border>
      <left/>
      <right/>
      <top style="thin">
        <color theme="4"/>
      </top>
      <bottom/>
      <diagonal/>
    </border>
    <border>
      <left style="thin">
        <color theme="0"/>
      </left>
      <right/>
      <top style="thin">
        <color indexed="64"/>
      </top>
      <bottom style="thin">
        <color indexed="64"/>
      </bottom>
      <diagonal/>
    </border>
    <border>
      <left style="thick">
        <color indexed="64"/>
      </left>
      <right/>
      <top style="medium">
        <color theme="0"/>
      </top>
      <bottom/>
      <diagonal/>
    </border>
    <border>
      <left style="thick">
        <color indexed="64"/>
      </left>
      <right/>
      <top/>
      <bottom/>
      <diagonal/>
    </border>
    <border>
      <left/>
      <right style="thick">
        <color theme="0"/>
      </right>
      <top style="medium">
        <color theme="0"/>
      </top>
      <bottom style="medium">
        <color theme="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ck">
        <color theme="1"/>
      </left>
      <right/>
      <top style="medium">
        <color theme="0"/>
      </top>
      <bottom/>
      <diagonal/>
    </border>
    <border>
      <left style="thick">
        <color theme="1"/>
      </left>
      <right/>
      <top/>
      <bottom/>
      <diagonal/>
    </border>
    <border>
      <left style="thick">
        <color theme="1"/>
      </left>
      <right/>
      <top style="thin">
        <color theme="0" tint="-0.249977111117893"/>
      </top>
      <bottom/>
      <diagonal/>
    </border>
    <border>
      <left style="thick">
        <color theme="1"/>
      </left>
      <right/>
      <top style="thin">
        <color theme="4"/>
      </top>
      <bottom/>
      <diagonal/>
    </border>
    <border>
      <left style="thick">
        <color theme="0"/>
      </left>
      <right/>
      <top style="medium">
        <color theme="0"/>
      </top>
      <bottom style="medium">
        <color theme="0"/>
      </bottom>
      <diagonal/>
    </border>
    <border>
      <left style="thick">
        <color theme="0"/>
      </left>
      <right/>
      <top/>
      <bottom style="medium">
        <color theme="0"/>
      </bottom>
      <diagonal/>
    </border>
    <border>
      <left/>
      <right style="thick">
        <color theme="0"/>
      </right>
      <top/>
      <bottom style="medium">
        <color theme="0"/>
      </bottom>
      <diagonal/>
    </border>
    <border>
      <left style="thick">
        <color theme="0"/>
      </left>
      <right style="thin">
        <color theme="0" tint="-0.249977111117893"/>
      </right>
      <top style="thin">
        <color theme="0" tint="-0.249977111117893"/>
      </top>
      <bottom style="thin">
        <color theme="0" tint="-0.249977111117893"/>
      </bottom>
      <diagonal/>
    </border>
    <border>
      <left style="medium">
        <color indexed="64"/>
      </left>
      <right style="thin">
        <color theme="0" tint="-0.249977111117893"/>
      </right>
      <top style="medium">
        <color indexed="64"/>
      </top>
      <bottom style="thin">
        <color theme="0" tint="-0.249977111117893"/>
      </bottom>
      <diagonal/>
    </border>
    <border>
      <left style="thin">
        <color theme="0" tint="-0.249977111117893"/>
      </left>
      <right style="thin">
        <color theme="0" tint="-0.249977111117893"/>
      </right>
      <top style="medium">
        <color indexed="64"/>
      </top>
      <bottom style="thin">
        <color theme="0" tint="-0.249977111117893"/>
      </bottom>
      <diagonal/>
    </border>
    <border>
      <left style="thin">
        <color theme="0" tint="-0.249977111117893"/>
      </left>
      <right style="medium">
        <color indexed="64"/>
      </right>
      <top style="medium">
        <color indexed="64"/>
      </top>
      <bottom style="thin">
        <color theme="0" tint="-0.249977111117893"/>
      </bottom>
      <diagonal/>
    </border>
    <border>
      <left style="medium">
        <color indexed="64"/>
      </left>
      <right style="thin">
        <color theme="0" tint="-0.249977111117893"/>
      </right>
      <top style="thin">
        <color theme="0" tint="-0.249977111117893"/>
      </top>
      <bottom style="thin">
        <color theme="0" tint="-0.249977111117893"/>
      </bottom>
      <diagonal/>
    </border>
    <border>
      <left style="thin">
        <color theme="0" tint="-0.249977111117893"/>
      </left>
      <right style="medium">
        <color indexed="64"/>
      </right>
      <top style="thin">
        <color theme="0" tint="-0.249977111117893"/>
      </top>
      <bottom style="thin">
        <color theme="0" tint="-0.249977111117893"/>
      </bottom>
      <diagonal/>
    </border>
    <border>
      <left/>
      <right style="medium">
        <color indexed="64"/>
      </right>
      <top/>
      <bottom/>
      <diagonal/>
    </border>
    <border>
      <left/>
      <right/>
      <top style="medium">
        <color indexed="64"/>
      </top>
      <bottom style="thin">
        <color theme="0" tint="-0.249977111117893"/>
      </bottom>
      <diagonal/>
    </border>
    <border>
      <left style="medium">
        <color indexed="64"/>
      </left>
      <right/>
      <top style="medium">
        <color indexed="64"/>
      </top>
      <bottom style="thin">
        <color theme="0" tint="-0.249977111117893"/>
      </bottom>
      <diagonal/>
    </border>
    <border>
      <left/>
      <right style="medium">
        <color indexed="64"/>
      </right>
      <top style="medium">
        <color indexed="64"/>
      </top>
      <bottom style="thin">
        <color theme="0" tint="-0.249977111117893"/>
      </bottom>
      <diagonal/>
    </border>
    <border>
      <left style="thin">
        <color theme="0" tint="-0.249977111117893"/>
      </left>
      <right/>
      <top style="medium">
        <color indexed="64"/>
      </top>
      <bottom style="thin">
        <color theme="0" tint="-0.249977111117893"/>
      </bottom>
      <diagonal/>
    </border>
    <border>
      <left style="thin">
        <color indexed="64"/>
      </left>
      <right/>
      <top style="thin">
        <color indexed="64"/>
      </top>
      <bottom style="medium">
        <color indexed="64"/>
      </bottom>
      <diagonal/>
    </border>
    <border>
      <left style="medium">
        <color indexed="64"/>
      </left>
      <right/>
      <top/>
      <bottom style="thin">
        <color theme="0" tint="-0.249977111117893"/>
      </bottom>
      <diagonal/>
    </border>
    <border>
      <left/>
      <right/>
      <top/>
      <bottom style="thin">
        <color theme="0" tint="-0.249977111117893"/>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theme="0"/>
      </left>
      <right/>
      <top/>
      <bottom style="thin">
        <color indexed="64"/>
      </bottom>
      <diagonal/>
    </border>
  </borders>
  <cellStyleXfs count="4">
    <xf numFmtId="0" fontId="0" fillId="0" borderId="0"/>
    <xf numFmtId="9" fontId="32" fillId="0" borderId="0" applyFont="0" applyFill="0" applyBorder="0" applyAlignment="0" applyProtection="0"/>
    <xf numFmtId="0" fontId="33" fillId="0" borderId="0" applyNumberFormat="0" applyFill="0" applyBorder="0" applyAlignment="0" applyProtection="0"/>
    <xf numFmtId="43" fontId="32" fillId="0" borderId="0" applyFont="0" applyFill="0" applyBorder="0" applyAlignment="0" applyProtection="0"/>
  </cellStyleXfs>
  <cellXfs count="256">
    <xf numFmtId="0" fontId="0" fillId="0" borderId="0" xfId="0"/>
    <xf numFmtId="0" fontId="12" fillId="0" borderId="0" xfId="0" applyFont="1"/>
    <xf numFmtId="0" fontId="12" fillId="0" borderId="0" xfId="0" applyFont="1" applyAlignment="1">
      <alignment wrapText="1"/>
    </xf>
    <xf numFmtId="0" fontId="0" fillId="0" borderId="0" xfId="0" applyAlignment="1">
      <alignment wrapText="1"/>
    </xf>
    <xf numFmtId="0" fontId="17" fillId="0" borderId="0" xfId="0" applyFont="1"/>
    <xf numFmtId="164" fontId="0" fillId="0" borderId="15" xfId="1" applyNumberFormat="1" applyFont="1" applyFill="1" applyBorder="1"/>
    <xf numFmtId="0" fontId="0" fillId="11" borderId="0" xfId="0" applyFill="1" applyAlignment="1">
      <alignment wrapText="1"/>
    </xf>
    <xf numFmtId="0" fontId="0" fillId="11" borderId="0" xfId="0" applyFill="1"/>
    <xf numFmtId="0" fontId="28" fillId="12" borderId="0" xfId="0" applyFont="1" applyFill="1" applyAlignment="1">
      <alignment horizontal="center" vertical="center" wrapText="1"/>
    </xf>
    <xf numFmtId="0" fontId="0" fillId="6" borderId="0" xfId="0" applyFill="1"/>
    <xf numFmtId="0" fontId="0" fillId="6" borderId="0" xfId="0" applyFill="1" applyAlignment="1">
      <alignment wrapText="1"/>
    </xf>
    <xf numFmtId="0" fontId="28" fillId="11" borderId="0" xfId="0" applyFont="1" applyFill="1" applyAlignment="1">
      <alignment horizontal="center" vertical="center" wrapText="1"/>
    </xf>
    <xf numFmtId="0" fontId="36" fillId="11" borderId="0" xfId="0" applyFont="1" applyFill="1" applyAlignment="1">
      <alignment vertical="center" wrapText="1"/>
    </xf>
    <xf numFmtId="0" fontId="0" fillId="0" borderId="22" xfId="0" applyBorder="1"/>
    <xf numFmtId="0" fontId="0" fillId="0" borderId="23" xfId="0" applyBorder="1"/>
    <xf numFmtId="0" fontId="0" fillId="7" borderId="19" xfId="0" applyFill="1" applyBorder="1" applyAlignment="1">
      <alignment wrapText="1"/>
    </xf>
    <xf numFmtId="0" fontId="0" fillId="0" borderId="23" xfId="0" applyBorder="1" applyAlignment="1">
      <alignment wrapText="1"/>
    </xf>
    <xf numFmtId="0" fontId="0" fillId="0" borderId="22" xfId="0" applyFill="1" applyBorder="1"/>
    <xf numFmtId="0" fontId="0" fillId="7" borderId="27" xfId="0" applyFill="1" applyBorder="1"/>
    <xf numFmtId="0" fontId="0" fillId="7" borderId="30" xfId="0" applyFill="1" applyBorder="1" applyAlignment="1">
      <alignment horizontal="left"/>
    </xf>
    <xf numFmtId="10" fontId="0" fillId="0" borderId="1" xfId="0" applyNumberFormat="1" applyBorder="1" applyAlignment="1">
      <alignment horizontal="center"/>
    </xf>
    <xf numFmtId="0" fontId="27" fillId="6" borderId="0" xfId="0" applyFont="1" applyFill="1" applyBorder="1" applyAlignment="1"/>
    <xf numFmtId="0" fontId="17" fillId="6" borderId="0" xfId="0" applyFont="1" applyFill="1"/>
    <xf numFmtId="0" fontId="22" fillId="6" borderId="0" xfId="0" applyFont="1" applyFill="1"/>
    <xf numFmtId="0" fontId="0" fillId="0" borderId="33" xfId="0" applyBorder="1"/>
    <xf numFmtId="0" fontId="17" fillId="11" borderId="0" xfId="0" applyFont="1" applyFill="1"/>
    <xf numFmtId="0" fontId="0" fillId="11" borderId="0" xfId="0" applyFill="1" applyAlignment="1"/>
    <xf numFmtId="3" fontId="0" fillId="0" borderId="1" xfId="0" applyNumberFormat="1" applyBorder="1" applyAlignment="1">
      <alignment horizontal="center"/>
    </xf>
    <xf numFmtId="3" fontId="0" fillId="0" borderId="34" xfId="0" applyNumberFormat="1" applyBorder="1" applyAlignment="1">
      <alignment horizontal="center"/>
    </xf>
    <xf numFmtId="10" fontId="0" fillId="0" borderId="34" xfId="0" applyNumberFormat="1" applyBorder="1" applyAlignment="1">
      <alignment horizontal="center"/>
    </xf>
    <xf numFmtId="0" fontId="0" fillId="0" borderId="35" xfId="0" applyBorder="1"/>
    <xf numFmtId="9" fontId="0" fillId="0" borderId="1" xfId="0" applyNumberFormat="1" applyBorder="1" applyAlignment="1">
      <alignment horizontal="center" wrapText="1"/>
    </xf>
    <xf numFmtId="9" fontId="0" fillId="0" borderId="34" xfId="0" applyNumberFormat="1" applyBorder="1" applyAlignment="1">
      <alignment horizontal="center" wrapText="1"/>
    </xf>
    <xf numFmtId="0" fontId="27" fillId="0" borderId="0" xfId="0" applyFont="1" applyProtection="1"/>
    <xf numFmtId="0" fontId="0" fillId="0" borderId="0" xfId="0" applyProtection="1"/>
    <xf numFmtId="0" fontId="0" fillId="0" borderId="1" xfId="0" applyBorder="1" applyProtection="1"/>
    <xf numFmtId="0" fontId="17" fillId="7" borderId="1" xfId="0" applyFont="1" applyFill="1" applyBorder="1" applyProtection="1"/>
    <xf numFmtId="0" fontId="17" fillId="7" borderId="32" xfId="0" applyFont="1" applyFill="1" applyBorder="1" applyProtection="1"/>
    <xf numFmtId="0" fontId="0" fillId="0" borderId="1" xfId="0" applyFill="1" applyBorder="1" applyProtection="1"/>
    <xf numFmtId="3" fontId="0" fillId="0" borderId="1" xfId="0" applyNumberFormat="1" applyBorder="1" applyProtection="1"/>
    <xf numFmtId="10" fontId="0" fillId="0" borderId="0" xfId="0" applyNumberFormat="1" applyProtection="1"/>
    <xf numFmtId="0" fontId="0" fillId="0" borderId="0" xfId="0" applyAlignment="1" applyProtection="1">
      <alignment wrapText="1"/>
    </xf>
    <xf numFmtId="0" fontId="0" fillId="7" borderId="1" xfId="0" applyFont="1" applyFill="1" applyBorder="1" applyProtection="1"/>
    <xf numFmtId="9" fontId="0" fillId="0" borderId="1" xfId="0" applyNumberFormat="1" applyBorder="1" applyProtection="1"/>
    <xf numFmtId="0" fontId="38" fillId="7" borderId="0" xfId="0" applyFont="1" applyFill="1" applyAlignment="1" applyProtection="1">
      <protection locked="0"/>
    </xf>
    <xf numFmtId="0" fontId="38" fillId="7" borderId="0" xfId="0" applyFont="1" applyFill="1" applyProtection="1">
      <protection locked="0"/>
    </xf>
    <xf numFmtId="0" fontId="0" fillId="0" borderId="0" xfId="0" applyProtection="1">
      <protection locked="0"/>
    </xf>
    <xf numFmtId="0" fontId="12" fillId="0" borderId="5" xfId="0" applyFont="1" applyBorder="1" applyAlignment="1" applyProtection="1">
      <alignment vertical="top" wrapText="1"/>
      <protection locked="0"/>
    </xf>
    <xf numFmtId="0" fontId="12" fillId="0" borderId="5" xfId="0" applyFont="1" applyBorder="1" applyAlignment="1" applyProtection="1">
      <alignment wrapText="1"/>
      <protection locked="0"/>
    </xf>
    <xf numFmtId="0" fontId="16" fillId="0" borderId="5" xfId="0" applyFont="1" applyBorder="1" applyAlignment="1" applyProtection="1">
      <alignment wrapText="1"/>
      <protection locked="0"/>
    </xf>
    <xf numFmtId="0" fontId="0" fillId="0" borderId="0" xfId="0" applyAlignment="1" applyProtection="1">
      <alignment wrapText="1"/>
      <protection locked="0"/>
    </xf>
    <xf numFmtId="0" fontId="12" fillId="0" borderId="0" xfId="0" applyFont="1" applyBorder="1" applyAlignment="1" applyProtection="1">
      <alignment vertical="top" wrapText="1"/>
      <protection locked="0"/>
    </xf>
    <xf numFmtId="0" fontId="26" fillId="0" borderId="0" xfId="0" applyFont="1" applyBorder="1" applyAlignment="1" applyProtection="1">
      <alignment vertical="top" wrapText="1"/>
      <protection locked="0"/>
    </xf>
    <xf numFmtId="0" fontId="16" fillId="0" borderId="5" xfId="0" applyFont="1" applyFill="1" applyBorder="1" applyAlignment="1" applyProtection="1">
      <alignment wrapText="1"/>
      <protection locked="0"/>
    </xf>
    <xf numFmtId="0" fontId="10" fillId="0" borderId="5" xfId="0" applyFont="1" applyFill="1" applyBorder="1" applyAlignment="1" applyProtection="1">
      <alignment wrapText="1"/>
      <protection locked="0"/>
    </xf>
    <xf numFmtId="0" fontId="12" fillId="0" borderId="6" xfId="0" applyFont="1" applyBorder="1" applyAlignment="1" applyProtection="1">
      <alignment vertical="top" wrapText="1"/>
      <protection locked="0"/>
    </xf>
    <xf numFmtId="0" fontId="16" fillId="0" borderId="6" xfId="0" applyFont="1" applyFill="1" applyBorder="1" applyAlignment="1" applyProtection="1">
      <alignment wrapText="1"/>
      <protection locked="0"/>
    </xf>
    <xf numFmtId="0" fontId="16" fillId="0" borderId="0" xfId="0" applyFont="1" applyFill="1" applyBorder="1" applyAlignment="1" applyProtection="1">
      <alignment wrapText="1"/>
      <protection locked="0"/>
    </xf>
    <xf numFmtId="0" fontId="0" fillId="0" borderId="0" xfId="0" applyFont="1" applyAlignment="1" applyProtection="1">
      <alignment wrapText="1"/>
      <protection locked="0"/>
    </xf>
    <xf numFmtId="0" fontId="40" fillId="5" borderId="0" xfId="0" applyFont="1" applyFill="1" applyAlignment="1" applyProtection="1">
      <alignment wrapText="1"/>
      <protection locked="0"/>
    </xf>
    <xf numFmtId="0" fontId="29" fillId="10" borderId="8" xfId="0" applyFont="1" applyFill="1" applyBorder="1" applyAlignment="1" applyProtection="1">
      <alignment wrapText="1"/>
      <protection locked="0"/>
    </xf>
    <xf numFmtId="0" fontId="29" fillId="10" borderId="10" xfId="0" applyFont="1" applyFill="1" applyBorder="1" applyAlignment="1" applyProtection="1">
      <alignment wrapText="1"/>
      <protection locked="0"/>
    </xf>
    <xf numFmtId="0" fontId="29" fillId="10" borderId="18" xfId="0" applyFont="1" applyFill="1" applyBorder="1" applyAlignment="1" applyProtection="1">
      <alignment wrapText="1"/>
      <protection locked="0"/>
    </xf>
    <xf numFmtId="0" fontId="17" fillId="6" borderId="38" xfId="0" applyFont="1" applyFill="1" applyBorder="1" applyAlignment="1" applyProtection="1">
      <alignment wrapText="1"/>
      <protection locked="0"/>
    </xf>
    <xf numFmtId="164" fontId="17" fillId="6" borderId="38" xfId="0" applyNumberFormat="1" applyFont="1" applyFill="1" applyBorder="1" applyAlignment="1" applyProtection="1">
      <alignment wrapText="1"/>
      <protection locked="0"/>
    </xf>
    <xf numFmtId="165" fontId="29" fillId="10" borderId="10" xfId="0" applyNumberFormat="1" applyFont="1" applyFill="1" applyBorder="1" applyAlignment="1" applyProtection="1">
      <alignment horizontal="left" wrapText="1"/>
      <protection locked="0"/>
    </xf>
    <xf numFmtId="0" fontId="29" fillId="10" borderId="44" xfId="0" applyFont="1" applyFill="1" applyBorder="1" applyAlignment="1" applyProtection="1">
      <alignment wrapText="1"/>
      <protection locked="0"/>
    </xf>
    <xf numFmtId="0" fontId="29" fillId="10" borderId="11" xfId="0" applyFont="1" applyFill="1" applyBorder="1" applyAlignment="1" applyProtection="1">
      <alignment wrapText="1"/>
      <protection locked="0"/>
    </xf>
    <xf numFmtId="0" fontId="17" fillId="7" borderId="39" xfId="0" applyFont="1" applyFill="1" applyBorder="1" applyAlignment="1" applyProtection="1">
      <alignment wrapText="1"/>
      <protection locked="0"/>
    </xf>
    <xf numFmtId="164" fontId="17" fillId="7" borderId="39" xfId="0" applyNumberFormat="1" applyFont="1" applyFill="1" applyBorder="1" applyAlignment="1" applyProtection="1">
      <alignment wrapText="1"/>
      <protection locked="0"/>
    </xf>
    <xf numFmtId="165" fontId="29" fillId="10" borderId="11" xfId="0" applyNumberFormat="1" applyFont="1" applyFill="1" applyBorder="1" applyAlignment="1" applyProtection="1">
      <alignment horizontal="center" wrapText="1"/>
      <protection locked="0"/>
    </xf>
    <xf numFmtId="0" fontId="29" fillId="10" borderId="45" xfId="0" applyFont="1" applyFill="1" applyBorder="1" applyAlignment="1" applyProtection="1">
      <alignment wrapText="1"/>
      <protection locked="0"/>
    </xf>
    <xf numFmtId="0" fontId="17" fillId="6" borderId="38" xfId="0" applyNumberFormat="1" applyFont="1" applyFill="1" applyBorder="1" applyAlignment="1" applyProtection="1">
      <alignment wrapText="1"/>
      <protection locked="0"/>
    </xf>
    <xf numFmtId="165" fontId="29" fillId="10" borderId="46" xfId="0" applyNumberFormat="1" applyFont="1" applyFill="1" applyBorder="1" applyAlignment="1" applyProtection="1">
      <alignment horizontal="left" wrapText="1"/>
      <protection locked="0"/>
    </xf>
    <xf numFmtId="164" fontId="17" fillId="7" borderId="39" xfId="0" applyNumberFormat="1" applyFont="1" applyFill="1" applyBorder="1" applyAlignment="1" applyProtection="1">
      <alignment horizontal="left" wrapText="1"/>
      <protection locked="0"/>
    </xf>
    <xf numFmtId="165" fontId="29" fillId="10" borderId="10" xfId="0" applyNumberFormat="1" applyFont="1" applyFill="1" applyBorder="1" applyAlignment="1" applyProtection="1">
      <alignment horizontal="center" wrapText="1"/>
      <protection locked="0"/>
    </xf>
    <xf numFmtId="1" fontId="14" fillId="6" borderId="47" xfId="0" applyNumberFormat="1" applyFont="1" applyFill="1" applyBorder="1" applyAlignment="1" applyProtection="1">
      <alignment wrapText="1"/>
      <protection locked="0"/>
    </xf>
    <xf numFmtId="1" fontId="14" fillId="6" borderId="38" xfId="0" applyNumberFormat="1" applyFont="1" applyFill="1" applyBorder="1" applyAlignment="1" applyProtection="1">
      <alignment wrapText="1"/>
      <protection locked="0"/>
    </xf>
    <xf numFmtId="0" fontId="12" fillId="0" borderId="0" xfId="0" applyFont="1" applyAlignment="1" applyProtection="1">
      <alignment wrapText="1"/>
      <protection locked="0"/>
    </xf>
    <xf numFmtId="0" fontId="12" fillId="0" borderId="8" xfId="0" applyFont="1" applyBorder="1" applyAlignment="1" applyProtection="1">
      <alignment wrapText="1"/>
      <protection locked="0"/>
    </xf>
    <xf numFmtId="0" fontId="15" fillId="0" borderId="0" xfId="0" applyFont="1" applyAlignment="1" applyProtection="1">
      <alignment vertical="top" wrapText="1"/>
      <protection locked="0"/>
    </xf>
    <xf numFmtId="0" fontId="12" fillId="0" borderId="17" xfId="0" applyFont="1" applyFill="1" applyBorder="1" applyAlignment="1" applyProtection="1">
      <alignment vertical="top" wrapText="1"/>
      <protection locked="0"/>
    </xf>
    <xf numFmtId="0" fontId="12" fillId="0" borderId="0" xfId="0" applyFont="1" applyFill="1" applyAlignment="1" applyProtection="1">
      <alignment vertical="top" wrapText="1"/>
      <protection locked="0"/>
    </xf>
    <xf numFmtId="49" fontId="12" fillId="0" borderId="0" xfId="0" applyNumberFormat="1" applyFont="1" applyAlignment="1" applyProtection="1">
      <alignment vertical="top" wrapText="1"/>
      <protection locked="0"/>
    </xf>
    <xf numFmtId="0" fontId="12" fillId="0" borderId="16" xfId="0" applyFont="1" applyBorder="1" applyAlignment="1" applyProtection="1">
      <alignment vertical="top" wrapText="1"/>
      <protection locked="0"/>
    </xf>
    <xf numFmtId="0" fontId="12" fillId="0" borderId="0" xfId="0" applyFont="1" applyAlignment="1" applyProtection="1">
      <alignment vertical="top" wrapText="1"/>
      <protection locked="0"/>
    </xf>
    <xf numFmtId="0" fontId="12" fillId="0" borderId="40" xfId="0" applyFont="1" applyBorder="1" applyAlignment="1" applyProtection="1">
      <alignment vertical="top" wrapText="1"/>
      <protection locked="0"/>
    </xf>
    <xf numFmtId="0" fontId="12" fillId="0" borderId="0" xfId="0" applyNumberFormat="1" applyFont="1" applyAlignment="1" applyProtection="1">
      <alignment vertical="top" wrapText="1"/>
      <protection locked="0"/>
    </xf>
    <xf numFmtId="0" fontId="12" fillId="0" borderId="0" xfId="0" applyFont="1" applyAlignment="1" applyProtection="1">
      <alignment horizontal="left" vertical="top" wrapText="1"/>
      <protection locked="0"/>
    </xf>
    <xf numFmtId="0" fontId="12" fillId="0" borderId="40" xfId="0" applyFont="1" applyBorder="1" applyAlignment="1" applyProtection="1">
      <alignment wrapText="1"/>
      <protection locked="0"/>
    </xf>
    <xf numFmtId="0" fontId="12" fillId="0" borderId="17" xfId="0" applyFont="1" applyBorder="1" applyAlignment="1" applyProtection="1">
      <alignment wrapText="1"/>
      <protection locked="0"/>
    </xf>
    <xf numFmtId="0" fontId="12" fillId="0" borderId="41" xfId="0" applyFont="1" applyBorder="1" applyAlignment="1" applyProtection="1">
      <alignment wrapText="1"/>
      <protection locked="0"/>
    </xf>
    <xf numFmtId="0" fontId="12" fillId="0" borderId="0" xfId="0" applyNumberFormat="1" applyFont="1" applyAlignment="1" applyProtection="1">
      <alignment wrapText="1"/>
      <protection locked="0"/>
    </xf>
    <xf numFmtId="0" fontId="15" fillId="0" borderId="0" xfId="0" applyFont="1" applyAlignment="1" applyProtection="1">
      <alignment wrapText="1"/>
      <protection locked="0"/>
    </xf>
    <xf numFmtId="0" fontId="39" fillId="5" borderId="0" xfId="0" applyFont="1" applyFill="1" applyAlignment="1" applyProtection="1">
      <alignment wrapText="1"/>
      <protection locked="0"/>
    </xf>
    <xf numFmtId="0" fontId="0" fillId="0" borderId="17" xfId="0" applyBorder="1" applyAlignment="1" applyProtection="1">
      <alignment wrapText="1"/>
      <protection locked="0"/>
    </xf>
    <xf numFmtId="164" fontId="0" fillId="0" borderId="0" xfId="0" applyNumberFormat="1" applyAlignment="1" applyProtection="1">
      <alignment wrapText="1"/>
      <protection locked="0"/>
    </xf>
    <xf numFmtId="165" fontId="0" fillId="0" borderId="0" xfId="0" applyNumberFormat="1" applyAlignment="1" applyProtection="1">
      <alignment wrapText="1"/>
      <protection locked="0"/>
    </xf>
    <xf numFmtId="0" fontId="0" fillId="0" borderId="0" xfId="0" applyNumberFormat="1" applyAlignment="1" applyProtection="1">
      <alignment wrapText="1"/>
      <protection locked="0"/>
    </xf>
    <xf numFmtId="164" fontId="17" fillId="6" borderId="38" xfId="0" applyNumberFormat="1" applyFont="1" applyFill="1" applyBorder="1" applyAlignment="1" applyProtection="1">
      <alignment wrapText="1"/>
    </xf>
    <xf numFmtId="164" fontId="12" fillId="0" borderId="0" xfId="0" applyNumberFormat="1" applyFont="1" applyAlignment="1" applyProtection="1">
      <alignment vertical="top" wrapText="1"/>
    </xf>
    <xf numFmtId="164" fontId="12" fillId="0" borderId="0" xfId="0" quotePrefix="1" applyNumberFormat="1" applyFont="1" applyAlignment="1" applyProtection="1">
      <alignment vertical="top" wrapText="1"/>
    </xf>
    <xf numFmtId="0" fontId="15" fillId="0" borderId="0" xfId="0" quotePrefix="1" applyFont="1" applyAlignment="1" applyProtection="1">
      <alignment vertical="top" wrapText="1"/>
    </xf>
    <xf numFmtId="164" fontId="12" fillId="0" borderId="0" xfId="0" applyNumberFormat="1" applyFont="1" applyAlignment="1" applyProtection="1">
      <alignment wrapText="1"/>
    </xf>
    <xf numFmtId="1" fontId="0" fillId="0" borderId="42" xfId="0" applyNumberFormat="1" applyFill="1" applyBorder="1" applyProtection="1"/>
    <xf numFmtId="1" fontId="0" fillId="0" borderId="0" xfId="0" applyNumberFormat="1" applyFill="1" applyBorder="1" applyProtection="1"/>
    <xf numFmtId="1" fontId="0" fillId="0" borderId="43" xfId="0" applyNumberFormat="1" applyFill="1" applyBorder="1" applyProtection="1"/>
    <xf numFmtId="1" fontId="0" fillId="0" borderId="14" xfId="0" applyNumberFormat="1" applyFill="1" applyBorder="1" applyProtection="1"/>
    <xf numFmtId="0" fontId="12" fillId="0" borderId="51" xfId="0" applyFont="1" applyBorder="1" applyAlignment="1" applyProtection="1">
      <alignment wrapText="1"/>
    </xf>
    <xf numFmtId="0" fontId="12" fillId="6" borderId="38" xfId="0" applyFont="1" applyFill="1" applyBorder="1" applyAlignment="1" applyProtection="1">
      <alignment wrapText="1"/>
    </xf>
    <xf numFmtId="0" fontId="12" fillId="0" borderId="38" xfId="0" applyFont="1" applyBorder="1" applyAlignment="1" applyProtection="1">
      <alignment wrapText="1"/>
    </xf>
    <xf numFmtId="0" fontId="12" fillId="6" borderId="52" xfId="0" applyFont="1" applyFill="1" applyBorder="1" applyAlignment="1" applyProtection="1">
      <alignment wrapText="1"/>
    </xf>
    <xf numFmtId="0" fontId="12" fillId="0" borderId="52" xfId="0" applyFont="1" applyBorder="1" applyAlignment="1" applyProtection="1">
      <alignment wrapText="1"/>
    </xf>
    <xf numFmtId="0" fontId="12" fillId="6" borderId="51" xfId="0" applyFont="1" applyFill="1" applyBorder="1" applyAlignment="1" applyProtection="1">
      <alignment wrapText="1"/>
    </xf>
    <xf numFmtId="0" fontId="12" fillId="0" borderId="38" xfId="0" applyFont="1" applyFill="1" applyBorder="1" applyAlignment="1" applyProtection="1">
      <alignment wrapText="1"/>
    </xf>
    <xf numFmtId="0" fontId="12" fillId="0" borderId="0" xfId="0" applyFont="1" applyAlignment="1" applyProtection="1">
      <alignment wrapText="1"/>
    </xf>
    <xf numFmtId="0" fontId="0" fillId="0" borderId="0" xfId="0" applyAlignment="1" applyProtection="1">
      <alignment horizontal="center" wrapText="1"/>
    </xf>
    <xf numFmtId="0" fontId="8" fillId="5" borderId="0" xfId="0" applyFont="1" applyFill="1" applyAlignment="1" applyProtection="1">
      <alignment horizontal="center" vertical="center" wrapText="1"/>
    </xf>
    <xf numFmtId="0" fontId="8" fillId="5" borderId="3" xfId="0" applyFont="1" applyFill="1" applyBorder="1" applyAlignment="1" applyProtection="1">
      <alignment horizontal="center" vertical="center" wrapText="1"/>
    </xf>
    <xf numFmtId="3" fontId="9" fillId="0" borderId="0" xfId="0" applyNumberFormat="1" applyFont="1" applyAlignment="1" applyProtection="1">
      <alignment horizontal="center" wrapText="1"/>
    </xf>
    <xf numFmtId="0" fontId="9" fillId="0" borderId="0" xfId="0" applyFont="1" applyAlignment="1" applyProtection="1">
      <alignment horizontal="center" wrapText="1"/>
    </xf>
    <xf numFmtId="0" fontId="10" fillId="4" borderId="4" xfId="0" applyFont="1" applyFill="1" applyBorder="1" applyAlignment="1" applyProtection="1">
      <alignment horizontal="center" vertical="center" wrapText="1"/>
    </xf>
    <xf numFmtId="0" fontId="12" fillId="0" borderId="4" xfId="0" applyFont="1" applyFill="1" applyBorder="1" applyAlignment="1" applyProtection="1">
      <alignment horizontal="center" vertical="center" wrapText="1"/>
    </xf>
    <xf numFmtId="0" fontId="15" fillId="0" borderId="4" xfId="0" applyFont="1" applyFill="1" applyBorder="1" applyAlignment="1" applyProtection="1">
      <alignment horizontal="left" vertical="top" wrapText="1"/>
    </xf>
    <xf numFmtId="0" fontId="16" fillId="2" borderId="2" xfId="0" applyFont="1" applyFill="1" applyBorder="1" applyAlignment="1" applyProtection="1">
      <alignment horizontal="left" wrapText="1"/>
    </xf>
    <xf numFmtId="0" fontId="12" fillId="0" borderId="1" xfId="0" applyFont="1" applyFill="1" applyBorder="1" applyAlignment="1" applyProtection="1">
      <alignment horizontal="left" wrapText="1"/>
    </xf>
    <xf numFmtId="0" fontId="0" fillId="0" borderId="0" xfId="0" applyFill="1" applyAlignment="1" applyProtection="1">
      <alignment horizontal="center" wrapText="1"/>
    </xf>
    <xf numFmtId="0" fontId="10" fillId="4" borderId="1" xfId="0" applyFont="1" applyFill="1" applyBorder="1" applyAlignment="1" applyProtection="1">
      <alignment horizontal="center" vertical="center" wrapText="1"/>
    </xf>
    <xf numFmtId="0" fontId="12" fillId="0" borderId="1" xfId="0" applyFont="1" applyBorder="1" applyAlignment="1" applyProtection="1">
      <alignment horizontal="center" vertical="center" wrapText="1"/>
    </xf>
    <xf numFmtId="0" fontId="15" fillId="0" borderId="1" xfId="0" applyFont="1" applyBorder="1" applyAlignment="1" applyProtection="1">
      <alignment horizontal="left" vertical="top" wrapText="1"/>
    </xf>
    <xf numFmtId="0" fontId="11" fillId="0" borderId="0" xfId="0" applyFont="1" applyAlignment="1" applyProtection="1">
      <alignment horizontal="left" vertical="top" wrapText="1"/>
    </xf>
    <xf numFmtId="0" fontId="10" fillId="4" borderId="3" xfId="0" applyFont="1" applyFill="1" applyBorder="1" applyAlignment="1" applyProtection="1">
      <alignment horizontal="center" vertical="center" wrapText="1"/>
    </xf>
    <xf numFmtId="0" fontId="14" fillId="4" borderId="1" xfId="0" applyFont="1" applyFill="1" applyBorder="1" applyAlignment="1" applyProtection="1">
      <alignment wrapText="1"/>
    </xf>
    <xf numFmtId="0" fontId="12" fillId="0" borderId="13" xfId="0" applyFont="1" applyBorder="1" applyAlignment="1" applyProtection="1">
      <alignment horizontal="center" vertical="center" wrapText="1"/>
    </xf>
    <xf numFmtId="0" fontId="12" fillId="0" borderId="1" xfId="0" applyFont="1" applyBorder="1" applyAlignment="1" applyProtection="1">
      <alignment horizontal="left" vertical="top" wrapText="1"/>
    </xf>
    <xf numFmtId="0" fontId="12" fillId="3" borderId="1" xfId="0" applyFont="1" applyFill="1" applyBorder="1" applyAlignment="1" applyProtection="1">
      <alignment horizontal="left" vertical="top" wrapText="1"/>
    </xf>
    <xf numFmtId="3" fontId="10" fillId="4" borderId="1" xfId="0" applyNumberFormat="1" applyFont="1" applyFill="1" applyBorder="1" applyAlignment="1" applyProtection="1">
      <alignment horizontal="center" vertical="center" wrapText="1"/>
    </xf>
    <xf numFmtId="0" fontId="16" fillId="2" borderId="4" xfId="0" applyFont="1" applyFill="1" applyBorder="1" applyAlignment="1" applyProtection="1">
      <alignment horizontal="left" wrapText="1"/>
    </xf>
    <xf numFmtId="0" fontId="0" fillId="0" borderId="0" xfId="0" applyFont="1" applyAlignment="1" applyProtection="1">
      <alignment horizontal="center" vertical="center" wrapText="1"/>
    </xf>
    <xf numFmtId="0" fontId="38" fillId="9" borderId="0" xfId="0" applyFont="1" applyFill="1" applyBorder="1" applyAlignment="1" applyProtection="1">
      <alignment vertical="center" wrapText="1"/>
      <protection locked="0"/>
    </xf>
    <xf numFmtId="0" fontId="0" fillId="11" borderId="0" xfId="0" applyFill="1" applyProtection="1"/>
    <xf numFmtId="0" fontId="0" fillId="11" borderId="0" xfId="0" applyFill="1" applyAlignment="1" applyProtection="1">
      <alignment wrapText="1"/>
    </xf>
    <xf numFmtId="0" fontId="38" fillId="9" borderId="0" xfId="0" applyFont="1" applyFill="1" applyBorder="1" applyAlignment="1" applyProtection="1">
      <alignment vertical="center" wrapText="1"/>
    </xf>
    <xf numFmtId="0" fontId="25" fillId="11" borderId="0" xfId="0" applyFont="1" applyFill="1" applyAlignment="1" applyProtection="1">
      <alignment wrapText="1"/>
    </xf>
    <xf numFmtId="0" fontId="0" fillId="11" borderId="0" xfId="0" applyFill="1" applyBorder="1" applyProtection="1"/>
    <xf numFmtId="0" fontId="0" fillId="0" borderId="0" xfId="0" applyBorder="1" applyProtection="1"/>
    <xf numFmtId="0" fontId="0" fillId="11" borderId="0" xfId="0" applyFill="1" applyBorder="1" applyAlignment="1" applyProtection="1">
      <alignment horizontal="left"/>
    </xf>
    <xf numFmtId="0" fontId="0" fillId="0" borderId="1" xfId="0" applyBorder="1" applyAlignment="1">
      <alignment horizontal="center"/>
    </xf>
    <xf numFmtId="0" fontId="0" fillId="0" borderId="34" xfId="0" applyBorder="1" applyAlignment="1">
      <alignment horizontal="center"/>
    </xf>
    <xf numFmtId="0" fontId="0" fillId="7" borderId="20" xfId="0" applyFill="1" applyBorder="1" applyAlignment="1">
      <alignment horizontal="center" wrapText="1"/>
    </xf>
    <xf numFmtId="9" fontId="0" fillId="0" borderId="1" xfId="0" applyNumberFormat="1" applyBorder="1" applyAlignment="1">
      <alignment horizontal="center"/>
    </xf>
    <xf numFmtId="9" fontId="0" fillId="0" borderId="34" xfId="0" applyNumberFormat="1" applyBorder="1" applyAlignment="1">
      <alignment horizontal="center"/>
    </xf>
    <xf numFmtId="0" fontId="0" fillId="7" borderId="21" xfId="0" applyFill="1" applyBorder="1" applyAlignment="1">
      <alignment horizontal="center" wrapText="1"/>
    </xf>
    <xf numFmtId="0" fontId="0" fillId="7" borderId="19" xfId="0" applyFill="1" applyBorder="1" applyAlignment="1">
      <alignment horizontal="center"/>
    </xf>
    <xf numFmtId="0" fontId="0" fillId="7" borderId="1" xfId="0" applyFill="1" applyBorder="1" applyAlignment="1">
      <alignment horizontal="center" wrapText="1"/>
    </xf>
    <xf numFmtId="164" fontId="0" fillId="0" borderId="66" xfId="1" applyNumberFormat="1" applyFont="1" applyFill="1" applyBorder="1"/>
    <xf numFmtId="164" fontId="0" fillId="0" borderId="1" xfId="1" applyNumberFormat="1" applyFont="1" applyFill="1" applyBorder="1" applyAlignment="1">
      <alignment horizontal="center"/>
    </xf>
    <xf numFmtId="0" fontId="0" fillId="0" borderId="1" xfId="0" applyBorder="1" applyAlignment="1">
      <alignment horizontal="center"/>
    </xf>
    <xf numFmtId="0" fontId="0" fillId="0" borderId="23"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7" borderId="20" xfId="0" applyFill="1" applyBorder="1" applyAlignment="1">
      <alignment horizontal="center" wrapText="1"/>
    </xf>
    <xf numFmtId="0" fontId="0" fillId="7" borderId="19" xfId="0" applyFill="1" applyBorder="1" applyAlignment="1">
      <alignment horizontal="center"/>
    </xf>
    <xf numFmtId="0" fontId="0" fillId="7" borderId="20" xfId="0" applyFill="1" applyBorder="1" applyAlignment="1">
      <alignment horizontal="center"/>
    </xf>
    <xf numFmtId="0" fontId="0" fillId="7" borderId="1" xfId="0" applyFill="1" applyBorder="1" applyAlignment="1">
      <alignment horizontal="center" wrapText="1"/>
    </xf>
    <xf numFmtId="0" fontId="17" fillId="7" borderId="2" xfId="0" applyFont="1" applyFill="1" applyBorder="1" applyProtection="1"/>
    <xf numFmtId="0" fontId="0" fillId="0" borderId="2" xfId="0" applyFill="1" applyBorder="1" applyProtection="1"/>
    <xf numFmtId="0" fontId="0" fillId="0" borderId="0" xfId="0" applyFill="1" applyBorder="1" applyProtection="1"/>
    <xf numFmtId="0" fontId="15" fillId="0" borderId="8" xfId="0" applyFont="1" applyBorder="1" applyAlignment="1" applyProtection="1">
      <alignment wrapText="1"/>
      <protection locked="0"/>
    </xf>
    <xf numFmtId="0" fontId="38" fillId="9" borderId="0" xfId="0" applyFont="1" applyFill="1" applyBorder="1" applyAlignment="1" applyProtection="1">
      <alignment horizontal="left" vertical="center" wrapText="1"/>
      <protection locked="0"/>
    </xf>
    <xf numFmtId="0" fontId="0" fillId="11" borderId="0" xfId="0" applyFill="1" applyBorder="1" applyAlignment="1" applyProtection="1">
      <alignment horizontal="left" vertical="top" wrapText="1"/>
    </xf>
    <xf numFmtId="0" fontId="37" fillId="12" borderId="0" xfId="0" applyFont="1" applyFill="1" applyBorder="1" applyAlignment="1" applyProtection="1">
      <alignment horizontal="center"/>
    </xf>
    <xf numFmtId="0" fontId="0" fillId="11" borderId="0" xfId="0" applyFill="1" applyBorder="1" applyAlignment="1" applyProtection="1">
      <alignment horizontal="center" vertical="center" wrapText="1"/>
    </xf>
    <xf numFmtId="0" fontId="28" fillId="10" borderId="0" xfId="0" applyFont="1" applyFill="1" applyBorder="1" applyAlignment="1" applyProtection="1">
      <alignment horizontal="center" vertical="center" wrapText="1"/>
    </xf>
    <xf numFmtId="0" fontId="0" fillId="11" borderId="0" xfId="0" applyFill="1" applyBorder="1" applyAlignment="1" applyProtection="1">
      <alignment horizontal="left" wrapText="1"/>
    </xf>
    <xf numFmtId="0" fontId="33" fillId="11" borderId="0" xfId="2" applyFill="1" applyAlignment="1" applyProtection="1">
      <alignment horizontal="left" wrapText="1"/>
    </xf>
    <xf numFmtId="0" fontId="0" fillId="11" borderId="0" xfId="0" applyFill="1" applyBorder="1" applyAlignment="1" applyProtection="1">
      <alignment horizontal="left"/>
    </xf>
    <xf numFmtId="0" fontId="17" fillId="11" borderId="0" xfId="0" applyFont="1" applyFill="1" applyBorder="1" applyAlignment="1" applyProtection="1">
      <alignment horizontal="left" wrapText="1"/>
    </xf>
    <xf numFmtId="0" fontId="31" fillId="8" borderId="0" xfId="0" applyFont="1" applyFill="1" applyBorder="1" applyAlignment="1" applyProtection="1">
      <alignment horizontal="center" vertical="center" wrapText="1"/>
    </xf>
    <xf numFmtId="0" fontId="27" fillId="0" borderId="0" xfId="0" applyFont="1" applyAlignment="1" applyProtection="1">
      <alignment horizontal="center" vertical="center"/>
    </xf>
    <xf numFmtId="0" fontId="36" fillId="12" borderId="0" xfId="0" applyFont="1" applyFill="1" applyAlignment="1">
      <alignment horizontal="center" vertical="center" wrapText="1"/>
    </xf>
    <xf numFmtId="0" fontId="27" fillId="6" borderId="0" xfId="0" applyFont="1" applyFill="1" applyBorder="1" applyAlignment="1">
      <alignment horizontal="center"/>
    </xf>
    <xf numFmtId="0" fontId="0" fillId="11" borderId="0" xfId="0" applyFill="1" applyBorder="1" applyAlignment="1">
      <alignment horizontal="center" vertical="top" wrapText="1"/>
    </xf>
    <xf numFmtId="0" fontId="0" fillId="7" borderId="20" xfId="0" applyFill="1" applyBorder="1" applyAlignment="1">
      <alignment horizontal="center" wrapText="1"/>
    </xf>
    <xf numFmtId="0" fontId="0" fillId="7" borderId="19" xfId="0" applyFill="1" applyBorder="1" applyAlignment="1">
      <alignment horizontal="center"/>
    </xf>
    <xf numFmtId="0" fontId="0" fillId="7" borderId="22" xfId="0" applyFill="1" applyBorder="1" applyAlignment="1">
      <alignment horizontal="center"/>
    </xf>
    <xf numFmtId="0" fontId="9" fillId="13" borderId="32" xfId="0" applyFont="1" applyFill="1" applyBorder="1" applyAlignment="1">
      <alignment horizontal="center" vertical="top" wrapText="1"/>
    </xf>
    <xf numFmtId="0" fontId="9" fillId="13" borderId="0" xfId="0" applyFont="1" applyFill="1" applyBorder="1" applyAlignment="1">
      <alignment horizontal="center" vertical="top" wrapText="1"/>
    </xf>
    <xf numFmtId="0" fontId="12" fillId="0" borderId="24" xfId="0" applyFont="1" applyBorder="1" applyAlignment="1">
      <alignment horizontal="center" vertical="top" wrapText="1"/>
    </xf>
    <xf numFmtId="0" fontId="12" fillId="0" borderId="25" xfId="0" applyFont="1" applyBorder="1" applyAlignment="1">
      <alignment horizontal="center" vertical="top" wrapText="1"/>
    </xf>
    <xf numFmtId="0" fontId="12" fillId="0" borderId="26" xfId="0" applyFont="1" applyBorder="1" applyAlignment="1">
      <alignment horizontal="center" vertical="top" wrapText="1"/>
    </xf>
    <xf numFmtId="0" fontId="0" fillId="7" borderId="21" xfId="0" applyFill="1" applyBorder="1" applyAlignment="1">
      <alignment horizontal="center" wrapText="1"/>
    </xf>
    <xf numFmtId="0" fontId="0" fillId="7" borderId="23" xfId="0" applyFill="1" applyBorder="1" applyAlignment="1">
      <alignment horizontal="center" wrapText="1"/>
    </xf>
    <xf numFmtId="0" fontId="0" fillId="7" borderId="1" xfId="0" applyFill="1" applyBorder="1" applyAlignment="1">
      <alignment horizontal="center" wrapText="1"/>
    </xf>
    <xf numFmtId="0" fontId="0" fillId="11" borderId="28" xfId="0" applyFill="1" applyBorder="1" applyAlignment="1">
      <alignment horizontal="left"/>
    </xf>
    <xf numFmtId="0" fontId="0" fillId="11" borderId="29" xfId="0" applyFill="1" applyBorder="1" applyAlignment="1">
      <alignment horizontal="left"/>
    </xf>
    <xf numFmtId="3" fontId="0" fillId="11" borderId="25" xfId="0" applyNumberFormat="1" applyFill="1" applyBorder="1" applyAlignment="1">
      <alignment horizontal="left"/>
    </xf>
    <xf numFmtId="3" fontId="0" fillId="11" borderId="26" xfId="0" applyNumberFormat="1" applyFill="1" applyBorder="1" applyAlignment="1">
      <alignment horizontal="left"/>
    </xf>
    <xf numFmtId="0" fontId="0" fillId="6" borderId="0" xfId="0" applyFill="1" applyAlignment="1">
      <alignment horizontal="center" wrapText="1"/>
    </xf>
    <xf numFmtId="0" fontId="27" fillId="6" borderId="25" xfId="0" applyFont="1" applyFill="1" applyBorder="1" applyAlignment="1">
      <alignment horizontal="center"/>
    </xf>
    <xf numFmtId="0" fontId="0" fillId="0" borderId="1" xfId="0" applyBorder="1" applyAlignment="1">
      <alignment horizontal="center" vertical="center" wrapText="1"/>
    </xf>
    <xf numFmtId="0" fontId="0" fillId="0" borderId="34" xfId="0" applyBorder="1" applyAlignment="1">
      <alignment horizontal="center" vertical="center" wrapText="1"/>
    </xf>
    <xf numFmtId="9" fontId="0" fillId="0" borderId="1" xfId="0" applyNumberFormat="1" applyBorder="1" applyAlignment="1">
      <alignment horizontal="center" vertical="center" wrapText="1"/>
    </xf>
    <xf numFmtId="9" fontId="0" fillId="0" borderId="34" xfId="0" applyNumberFormat="1" applyBorder="1" applyAlignment="1">
      <alignment horizontal="center" vertical="center" wrapText="1"/>
    </xf>
    <xf numFmtId="0" fontId="0" fillId="0" borderId="34" xfId="0" applyBorder="1" applyAlignment="1">
      <alignment horizontal="center"/>
    </xf>
    <xf numFmtId="0" fontId="0" fillId="0" borderId="1" xfId="0" applyBorder="1" applyAlignment="1">
      <alignment horizontal="center"/>
    </xf>
    <xf numFmtId="0" fontId="0" fillId="0" borderId="1" xfId="0" applyBorder="1" applyAlignment="1">
      <alignment horizontal="center" wrapText="1"/>
    </xf>
    <xf numFmtId="0" fontId="0" fillId="0" borderId="23" xfId="0" applyBorder="1" applyAlignment="1">
      <alignment horizontal="center"/>
    </xf>
    <xf numFmtId="0" fontId="0" fillId="0" borderId="35" xfId="0" applyBorder="1" applyAlignment="1">
      <alignment horizontal="center"/>
    </xf>
    <xf numFmtId="0" fontId="0" fillId="0" borderId="37" xfId="0" applyBorder="1" applyAlignment="1">
      <alignment horizontal="center"/>
    </xf>
    <xf numFmtId="0" fontId="0" fillId="0" borderId="36" xfId="0" applyBorder="1" applyAlignment="1">
      <alignment horizontal="center"/>
    </xf>
    <xf numFmtId="0" fontId="0" fillId="0" borderId="61" xfId="0" applyBorder="1" applyAlignment="1">
      <alignment horizontal="left" wrapText="1"/>
    </xf>
    <xf numFmtId="0" fontId="0" fillId="0" borderId="5" xfId="0" applyBorder="1" applyAlignment="1">
      <alignment horizontal="left" wrapText="1"/>
    </xf>
    <xf numFmtId="0" fontId="0" fillId="0" borderId="13" xfId="0" applyBorder="1" applyAlignment="1">
      <alignment horizontal="left" wrapText="1"/>
    </xf>
    <xf numFmtId="0" fontId="0" fillId="7" borderId="20" xfId="0" applyFill="1" applyBorder="1" applyAlignment="1">
      <alignment horizontal="center"/>
    </xf>
    <xf numFmtId="9" fontId="0" fillId="0" borderId="1" xfId="0" applyNumberFormat="1" applyBorder="1" applyAlignment="1">
      <alignment horizontal="center"/>
    </xf>
    <xf numFmtId="9" fontId="0" fillId="0" borderId="34" xfId="0" applyNumberFormat="1" applyBorder="1" applyAlignment="1">
      <alignment horizontal="center"/>
    </xf>
    <xf numFmtId="0" fontId="0" fillId="0" borderId="62" xfId="0" applyBorder="1" applyAlignment="1">
      <alignment horizontal="left" wrapText="1"/>
    </xf>
    <xf numFmtId="0" fontId="0" fillId="0" borderId="63" xfId="0" applyBorder="1" applyAlignment="1">
      <alignment horizontal="left" wrapText="1"/>
    </xf>
    <xf numFmtId="0" fontId="0" fillId="0" borderId="64" xfId="0" applyBorder="1" applyAlignment="1">
      <alignment horizontal="left" wrapText="1"/>
    </xf>
    <xf numFmtId="0" fontId="0" fillId="0" borderId="58" xfId="0" applyBorder="1" applyAlignment="1">
      <alignment horizontal="center"/>
    </xf>
    <xf numFmtId="0" fontId="0" fillId="0" borderId="65" xfId="0" applyBorder="1" applyAlignment="1">
      <alignment horizontal="center"/>
    </xf>
    <xf numFmtId="0" fontId="11" fillId="14" borderId="59" xfId="0" applyFont="1" applyFill="1" applyBorder="1" applyAlignment="1" applyProtection="1">
      <alignment horizontal="left" wrapText="1"/>
      <protection locked="0"/>
    </xf>
    <xf numFmtId="0" fontId="11" fillId="14" borderId="60" xfId="0" applyFont="1" applyFill="1" applyBorder="1" applyAlignment="1" applyProtection="1">
      <alignment horizontal="left" wrapText="1"/>
      <protection locked="0"/>
    </xf>
    <xf numFmtId="0" fontId="39" fillId="5" borderId="53" xfId="0" applyFont="1" applyFill="1" applyBorder="1" applyAlignment="1" applyProtection="1">
      <alignment horizontal="center" vertical="top" wrapText="1"/>
      <protection locked="0"/>
    </xf>
    <xf numFmtId="0" fontId="0" fillId="0" borderId="55" xfId="0" applyFont="1" applyBorder="1" applyAlignment="1" applyProtection="1">
      <alignment horizontal="left" wrapText="1"/>
      <protection locked="0"/>
    </xf>
    <xf numFmtId="0" fontId="0" fillId="0" borderId="54" xfId="0" applyFont="1" applyBorder="1" applyAlignment="1" applyProtection="1">
      <alignment horizontal="left" wrapText="1"/>
      <protection locked="0"/>
    </xf>
    <xf numFmtId="0" fontId="0" fillId="0" borderId="56" xfId="0" applyFont="1" applyBorder="1" applyAlignment="1" applyProtection="1">
      <alignment horizontal="left" wrapText="1"/>
      <protection locked="0"/>
    </xf>
    <xf numFmtId="0" fontId="29" fillId="10" borderId="7" xfId="0" applyFont="1" applyFill="1" applyBorder="1" applyAlignment="1" applyProtection="1">
      <alignment horizontal="center" wrapText="1"/>
      <protection locked="0"/>
    </xf>
    <xf numFmtId="0" fontId="29" fillId="10" borderId="11" xfId="0" applyFont="1" applyFill="1" applyBorder="1" applyAlignment="1" applyProtection="1">
      <alignment horizontal="center" wrapText="1"/>
      <protection locked="0"/>
    </xf>
    <xf numFmtId="0" fontId="29" fillId="10" borderId="12" xfId="0" applyFont="1" applyFill="1" applyBorder="1" applyAlignment="1" applyProtection="1">
      <alignment horizontal="center" wrapText="1"/>
      <protection locked="0"/>
    </xf>
    <xf numFmtId="0" fontId="17" fillId="6" borderId="7" xfId="0" applyFont="1" applyFill="1" applyBorder="1" applyAlignment="1" applyProtection="1">
      <alignment horizontal="center"/>
      <protection locked="0"/>
    </xf>
    <xf numFmtId="0" fontId="17" fillId="6" borderId="8" xfId="0" applyFont="1" applyFill="1" applyBorder="1" applyAlignment="1" applyProtection="1">
      <alignment horizontal="center"/>
      <protection locked="0"/>
    </xf>
    <xf numFmtId="0" fontId="17" fillId="6" borderId="9" xfId="0" applyFont="1" applyFill="1" applyBorder="1" applyAlignment="1" applyProtection="1">
      <alignment horizontal="center"/>
      <protection locked="0"/>
    </xf>
    <xf numFmtId="0" fontId="17" fillId="7" borderId="7" xfId="0" applyFont="1" applyFill="1" applyBorder="1" applyAlignment="1" applyProtection="1">
      <alignment horizontal="center" vertical="top" wrapText="1"/>
      <protection locked="0"/>
    </xf>
    <xf numFmtId="0" fontId="17" fillId="7" borderId="8" xfId="0" applyFont="1" applyFill="1" applyBorder="1" applyAlignment="1" applyProtection="1">
      <alignment horizontal="center" vertical="top" wrapText="1"/>
      <protection locked="0"/>
    </xf>
    <xf numFmtId="0" fontId="17" fillId="7" borderId="9" xfId="0" applyFont="1" applyFill="1" applyBorder="1" applyAlignment="1" applyProtection="1">
      <alignment horizontal="center" vertical="top" wrapText="1"/>
      <protection locked="0"/>
    </xf>
    <xf numFmtId="0" fontId="17" fillId="6" borderId="7" xfId="0" applyFont="1" applyFill="1" applyBorder="1" applyAlignment="1" applyProtection="1">
      <alignment horizontal="center" vertical="top" wrapText="1"/>
      <protection locked="0"/>
    </xf>
    <xf numFmtId="0" fontId="17" fillId="6" borderId="8" xfId="0" applyFont="1" applyFill="1" applyBorder="1" applyAlignment="1" applyProtection="1">
      <alignment horizontal="center" vertical="top" wrapText="1"/>
      <protection locked="0"/>
    </xf>
    <xf numFmtId="0" fontId="17" fillId="6" borderId="9" xfId="0" applyFont="1" applyFill="1" applyBorder="1" applyAlignment="1" applyProtection="1">
      <alignment horizontal="center" vertical="top" wrapText="1"/>
      <protection locked="0"/>
    </xf>
    <xf numFmtId="0" fontId="17" fillId="7" borderId="0" xfId="0" applyFont="1" applyFill="1" applyAlignment="1" applyProtection="1">
      <alignment horizontal="center" vertical="top" wrapText="1"/>
      <protection locked="0"/>
    </xf>
    <xf numFmtId="0" fontId="0" fillId="14" borderId="48" xfId="0" applyFont="1" applyFill="1" applyBorder="1" applyAlignment="1" applyProtection="1">
      <alignment horizontal="left" wrapText="1"/>
      <protection locked="0"/>
    </xf>
    <xf numFmtId="0" fontId="0" fillId="14" borderId="49" xfId="0" applyFont="1" applyFill="1" applyBorder="1" applyAlignment="1" applyProtection="1">
      <alignment horizontal="left" wrapText="1"/>
      <protection locked="0"/>
    </xf>
    <xf numFmtId="0" fontId="0" fillId="14" borderId="50" xfId="0" applyFont="1" applyFill="1" applyBorder="1" applyAlignment="1" applyProtection="1">
      <alignment horizontal="left" wrapText="1"/>
      <protection locked="0"/>
    </xf>
    <xf numFmtId="0" fontId="0" fillId="0" borderId="48" xfId="0" applyFont="1" applyFill="1" applyBorder="1" applyAlignment="1" applyProtection="1">
      <alignment horizontal="left" wrapText="1"/>
      <protection locked="0"/>
    </xf>
    <xf numFmtId="0" fontId="0" fillId="0" borderId="49" xfId="0" applyFont="1" applyFill="1" applyBorder="1" applyAlignment="1" applyProtection="1">
      <alignment horizontal="left" wrapText="1"/>
      <protection locked="0"/>
    </xf>
    <xf numFmtId="0" fontId="0" fillId="0" borderId="50" xfId="0" applyFont="1" applyFill="1" applyBorder="1" applyAlignment="1" applyProtection="1">
      <alignment horizontal="left" wrapText="1"/>
      <protection locked="0"/>
    </xf>
    <xf numFmtId="0" fontId="11" fillId="0" borderId="48" xfId="0" applyFont="1" applyFill="1" applyBorder="1" applyAlignment="1" applyProtection="1">
      <alignment horizontal="left" wrapText="1"/>
      <protection locked="0"/>
    </xf>
    <xf numFmtId="0" fontId="11" fillId="0" borderId="49" xfId="0" applyFont="1" applyFill="1" applyBorder="1" applyAlignment="1" applyProtection="1">
      <alignment horizontal="left" wrapText="1"/>
      <protection locked="0"/>
    </xf>
    <xf numFmtId="0" fontId="11" fillId="0" borderId="57" xfId="0" applyFont="1" applyFill="1" applyBorder="1" applyAlignment="1" applyProtection="1">
      <alignment horizontal="left" wrapText="1"/>
      <protection locked="0"/>
    </xf>
    <xf numFmtId="0" fontId="11" fillId="0" borderId="50" xfId="0" applyFont="1" applyFill="1" applyBorder="1" applyAlignment="1" applyProtection="1">
      <alignment horizontal="left" wrapText="1"/>
      <protection locked="0"/>
    </xf>
    <xf numFmtId="0" fontId="35" fillId="0" borderId="6" xfId="2" applyFont="1" applyBorder="1" applyAlignment="1" applyProtection="1">
      <alignment horizontal="center" wrapText="1"/>
      <protection locked="0"/>
    </xf>
    <xf numFmtId="0" fontId="17" fillId="7" borderId="32" xfId="0" applyFont="1" applyFill="1" applyBorder="1" applyAlignment="1" applyProtection="1">
      <alignment horizontal="center"/>
    </xf>
    <xf numFmtId="0" fontId="17" fillId="7" borderId="0" xfId="0" applyFont="1" applyFill="1" applyBorder="1" applyAlignment="1" applyProtection="1">
      <alignment horizontal="center"/>
    </xf>
    <xf numFmtId="0" fontId="0" fillId="0" borderId="0" xfId="0" applyAlignment="1" applyProtection="1">
      <alignment horizontal="center"/>
    </xf>
    <xf numFmtId="0" fontId="38" fillId="0" borderId="31" xfId="0" applyFont="1" applyBorder="1" applyAlignment="1" applyProtection="1">
      <alignment horizontal="center"/>
    </xf>
  </cellXfs>
  <cellStyles count="4">
    <cellStyle name="Comma 2" xfId="3" xr:uid="{CAF7C062-2484-412B-B513-9E94C74B1EF5}"/>
    <cellStyle name="Hyperlink" xfId="2" builtinId="8"/>
    <cellStyle name="Normal" xfId="0" builtinId="0"/>
    <cellStyle name="Percent" xfId="1" builtinId="5"/>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s>
  <tableStyles count="2" defaultTableStyle="TableStyleMedium2" defaultPivotStyle="PivotStyleLight16">
    <tableStyle name="Table Style 1" pivot="0" count="0" xr9:uid="{26C18C29-90A9-4CB2-8358-1C9EB196ED5A}"/>
    <tableStyle name="Invisible" pivot="0" table="0" count="0" xr9:uid="{074867C7-80C9-452A-814F-832663D4B788}"/>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'Dashboard Backend'!$E$26</c:f>
              <c:strCache>
                <c:ptCount val="1"/>
                <c:pt idx="0">
                  <c:v>Depression</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'Dashboard Backend'!$F$25:$H$25</c:f>
              <c:strCache>
                <c:ptCount val="3"/>
                <c:pt idx="0">
                  <c:v>MY 2023</c:v>
                </c:pt>
                <c:pt idx="1">
                  <c:v>MY2024</c:v>
                </c:pt>
                <c:pt idx="2">
                  <c:v>MY2025</c:v>
                </c:pt>
              </c:strCache>
            </c:strRef>
          </c:cat>
          <c:val>
            <c:numRef>
              <c:f>'Dashboard Backend'!$F$26:$H$26</c:f>
              <c:numCache>
                <c:formatCode>0%</c:formatCode>
                <c:ptCount val="3"/>
                <c:pt idx="0">
                  <c:v>0</c:v>
                </c:pt>
                <c:pt idx="1">
                  <c:v>0</c:v>
                </c:pt>
                <c:pt idx="2">
                  <c:v>0</c:v>
                </c:pt>
              </c:numCache>
            </c:numRef>
          </c:val>
          <c:smooth val="0"/>
          <c:extLst>
            <c:ext xmlns:c16="http://schemas.microsoft.com/office/drawing/2014/chart" uri="{C3380CC4-5D6E-409C-BE32-E72D297353CC}">
              <c16:uniqueId val="{00000000-580B-4C0E-ABDA-136570ABA05B}"/>
            </c:ext>
          </c:extLst>
        </c:ser>
        <c:ser>
          <c:idx val="1"/>
          <c:order val="1"/>
          <c:tx>
            <c:strRef>
              <c:f>'Dashboard Backend'!$E$27</c:f>
              <c:strCache>
                <c:ptCount val="1"/>
                <c:pt idx="0">
                  <c:v>Hypertension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'Dashboard Backend'!$F$25:$H$25</c:f>
              <c:strCache>
                <c:ptCount val="3"/>
                <c:pt idx="0">
                  <c:v>MY 2023</c:v>
                </c:pt>
                <c:pt idx="1">
                  <c:v>MY2024</c:v>
                </c:pt>
                <c:pt idx="2">
                  <c:v>MY2025</c:v>
                </c:pt>
              </c:strCache>
            </c:strRef>
          </c:cat>
          <c:val>
            <c:numRef>
              <c:f>'Dashboard Backend'!$F$27:$H$27</c:f>
              <c:numCache>
                <c:formatCode>0%</c:formatCode>
                <c:ptCount val="3"/>
                <c:pt idx="0">
                  <c:v>0</c:v>
                </c:pt>
                <c:pt idx="1">
                  <c:v>0</c:v>
                </c:pt>
                <c:pt idx="2">
                  <c:v>0</c:v>
                </c:pt>
              </c:numCache>
            </c:numRef>
          </c:val>
          <c:smooth val="0"/>
          <c:extLst>
            <c:ext xmlns:c16="http://schemas.microsoft.com/office/drawing/2014/chart" uri="{C3380CC4-5D6E-409C-BE32-E72D297353CC}">
              <c16:uniqueId val="{00000001-580B-4C0E-ABDA-136570ABA05B}"/>
            </c:ext>
          </c:extLst>
        </c:ser>
        <c:ser>
          <c:idx val="2"/>
          <c:order val="2"/>
          <c:tx>
            <c:strRef>
              <c:f>'Dashboard Backend'!$E$28</c:f>
              <c:strCache>
                <c:ptCount val="1"/>
                <c:pt idx="0">
                  <c:v>Diabetes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'Dashboard Backend'!$F$25:$H$25</c:f>
              <c:strCache>
                <c:ptCount val="3"/>
                <c:pt idx="0">
                  <c:v>MY 2023</c:v>
                </c:pt>
                <c:pt idx="1">
                  <c:v>MY2024</c:v>
                </c:pt>
                <c:pt idx="2">
                  <c:v>MY2025</c:v>
                </c:pt>
              </c:strCache>
            </c:strRef>
          </c:cat>
          <c:val>
            <c:numRef>
              <c:f>'Dashboard Backend'!$F$28:$H$28</c:f>
              <c:numCache>
                <c:formatCode>0%</c:formatCode>
                <c:ptCount val="3"/>
                <c:pt idx="0">
                  <c:v>0</c:v>
                </c:pt>
                <c:pt idx="1">
                  <c:v>0</c:v>
                </c:pt>
                <c:pt idx="2">
                  <c:v>0</c:v>
                </c:pt>
              </c:numCache>
            </c:numRef>
          </c:val>
          <c:smooth val="0"/>
          <c:extLst>
            <c:ext xmlns:c16="http://schemas.microsoft.com/office/drawing/2014/chart" uri="{C3380CC4-5D6E-409C-BE32-E72D297353CC}">
              <c16:uniqueId val="{00000002-580B-4C0E-ABDA-136570ABA05B}"/>
            </c:ext>
          </c:extLst>
        </c:ser>
        <c:ser>
          <c:idx val="3"/>
          <c:order val="3"/>
          <c:tx>
            <c:strRef>
              <c:f>'Dashboard Backend'!$E$29</c:f>
              <c:strCache>
                <c:ptCount val="1"/>
                <c:pt idx="0">
                  <c:v>Cigarette Smoking</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'Dashboard Backend'!$F$25:$H$25</c:f>
              <c:strCache>
                <c:ptCount val="3"/>
                <c:pt idx="0">
                  <c:v>MY 2023</c:v>
                </c:pt>
                <c:pt idx="1">
                  <c:v>MY2024</c:v>
                </c:pt>
                <c:pt idx="2">
                  <c:v>MY2025</c:v>
                </c:pt>
              </c:strCache>
            </c:strRef>
          </c:cat>
          <c:val>
            <c:numRef>
              <c:f>'Dashboard Backend'!$F$29:$H$29</c:f>
              <c:numCache>
                <c:formatCode>0%</c:formatCode>
                <c:ptCount val="3"/>
                <c:pt idx="0">
                  <c:v>0</c:v>
                </c:pt>
                <c:pt idx="1">
                  <c:v>0</c:v>
                </c:pt>
                <c:pt idx="2">
                  <c:v>0</c:v>
                </c:pt>
              </c:numCache>
            </c:numRef>
          </c:val>
          <c:smooth val="0"/>
          <c:extLst>
            <c:ext xmlns:c16="http://schemas.microsoft.com/office/drawing/2014/chart" uri="{C3380CC4-5D6E-409C-BE32-E72D297353CC}">
              <c16:uniqueId val="{00000003-580B-4C0E-ABDA-136570ABA05B}"/>
            </c:ext>
          </c:extLst>
        </c:ser>
        <c:ser>
          <c:idx val="4"/>
          <c:order val="4"/>
          <c:tx>
            <c:strRef>
              <c:f>'Dashboard Backend'!$E$30</c:f>
              <c:strCache>
                <c:ptCount val="1"/>
                <c:pt idx="0">
                  <c:v>SBIRT 1</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'Dashboard Backend'!$F$25:$H$25</c:f>
              <c:strCache>
                <c:ptCount val="3"/>
                <c:pt idx="0">
                  <c:v>MY 2023</c:v>
                </c:pt>
                <c:pt idx="1">
                  <c:v>MY2024</c:v>
                </c:pt>
                <c:pt idx="2">
                  <c:v>MY2025</c:v>
                </c:pt>
              </c:strCache>
            </c:strRef>
          </c:cat>
          <c:val>
            <c:numRef>
              <c:f>'Dashboard Backend'!$F$30:$H$30</c:f>
              <c:numCache>
                <c:formatCode>0%</c:formatCode>
                <c:ptCount val="3"/>
                <c:pt idx="0">
                  <c:v>0</c:v>
                </c:pt>
                <c:pt idx="1">
                  <c:v>0</c:v>
                </c:pt>
                <c:pt idx="2">
                  <c:v>0</c:v>
                </c:pt>
              </c:numCache>
            </c:numRef>
          </c:val>
          <c:smooth val="0"/>
          <c:extLst>
            <c:ext xmlns:c16="http://schemas.microsoft.com/office/drawing/2014/chart" uri="{C3380CC4-5D6E-409C-BE32-E72D297353CC}">
              <c16:uniqueId val="{00000004-580B-4C0E-ABDA-136570ABA05B}"/>
            </c:ext>
          </c:extLst>
        </c:ser>
        <c:ser>
          <c:idx val="5"/>
          <c:order val="5"/>
          <c:tx>
            <c:strRef>
              <c:f>'Dashboard Backend'!$E$31</c:f>
              <c:strCache>
                <c:ptCount val="1"/>
                <c:pt idx="0">
                  <c:v>SBIRT 2</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'Dashboard Backend'!$F$25:$H$25</c:f>
              <c:strCache>
                <c:ptCount val="3"/>
                <c:pt idx="0">
                  <c:v>MY 2023</c:v>
                </c:pt>
                <c:pt idx="1">
                  <c:v>MY2024</c:v>
                </c:pt>
                <c:pt idx="2">
                  <c:v>MY2025</c:v>
                </c:pt>
              </c:strCache>
            </c:strRef>
          </c:cat>
          <c:val>
            <c:numRef>
              <c:f>'Dashboard Backend'!$F$31:$H$31</c:f>
              <c:numCache>
                <c:formatCode>0%</c:formatCode>
                <c:ptCount val="3"/>
                <c:pt idx="0">
                  <c:v>0</c:v>
                </c:pt>
                <c:pt idx="1">
                  <c:v>0</c:v>
                </c:pt>
                <c:pt idx="2">
                  <c:v>0</c:v>
                </c:pt>
              </c:numCache>
            </c:numRef>
          </c:val>
          <c:smooth val="0"/>
          <c:extLst>
            <c:ext xmlns:c16="http://schemas.microsoft.com/office/drawing/2014/chart" uri="{C3380CC4-5D6E-409C-BE32-E72D297353CC}">
              <c16:uniqueId val="{00000005-580B-4C0E-ABDA-136570ABA05B}"/>
            </c:ext>
          </c:extLst>
        </c:ser>
        <c:dLbls>
          <c:showLegendKey val="0"/>
          <c:showVal val="0"/>
          <c:showCatName val="0"/>
          <c:showSerName val="0"/>
          <c:showPercent val="0"/>
          <c:showBubbleSize val="0"/>
        </c:dLbls>
        <c:marker val="1"/>
        <c:smooth val="0"/>
        <c:axId val="1242852047"/>
        <c:axId val="1242852527"/>
      </c:lineChart>
      <c:catAx>
        <c:axId val="12428520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42852527"/>
        <c:crosses val="autoZero"/>
        <c:auto val="1"/>
        <c:lblAlgn val="ctr"/>
        <c:lblOffset val="100"/>
        <c:noMultiLvlLbl val="0"/>
      </c:catAx>
      <c:valAx>
        <c:axId val="124285252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Measure Rate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4285204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322396</xdr:colOff>
      <xdr:row>17</xdr:row>
      <xdr:rowOff>2450</xdr:rowOff>
    </xdr:from>
    <xdr:to>
      <xdr:col>10</xdr:col>
      <xdr:colOff>229518</xdr:colOff>
      <xdr:row>25</xdr:row>
      <xdr:rowOff>0</xdr:rowOff>
    </xdr:to>
    <xdr:graphicFrame macro="">
      <xdr:nvGraphicFramePr>
        <xdr:cNvPr id="2" name="Chart 1">
          <a:extLst>
            <a:ext uri="{FF2B5EF4-FFF2-40B4-BE49-F238E27FC236}">
              <a16:creationId xmlns:a16="http://schemas.microsoft.com/office/drawing/2014/main" id="{12D031D1-83D9-4DAD-B2CF-FDC2A3122B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6" totalsRowShown="0" dataDxfId="29">
  <autoFilter ref="A1:A6" xr:uid="{00000000-0009-0000-0100-000001000000}"/>
  <tableColumns count="1">
    <tableColumn id="1" xr3:uid="{00000000-0010-0000-0000-000001000000}" name="Report Type" dataDxfId="2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C1:C3" totalsRowShown="0">
  <autoFilter ref="C1:C3" xr:uid="{00000000-0009-0000-0100-000002000000}"/>
  <tableColumns count="1">
    <tableColumn id="1" xr3:uid="{00000000-0010-0000-0100-000001000000}" name="Cig Report Type"/>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E1:E4" totalsRowShown="0" dataDxfId="27">
  <autoFilter ref="E1:E4" xr:uid="{00000000-0009-0000-0100-000003000000}"/>
  <tableColumns count="1">
    <tableColumn id="1" xr3:uid="{00000000-0010-0000-0200-000001000000}" name="Aggregation" dataDxfId="26"/>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G1:G3" totalsRowShown="0" dataDxfId="25">
  <autoFilter ref="G1:G3" xr:uid="{00000000-0009-0000-0100-000004000000}"/>
  <tableColumns count="1">
    <tableColumn id="1" xr3:uid="{00000000-0010-0000-0300-000001000000}" name="Payer Type" dataDxfId="24"/>
  </tableColumns>
  <tableStyleInfo name="TableStyleLight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regon.gov/oha/HPA/ANALYTICS/Pages/medicaid-enrollment.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surveymonkey.com/r/QBJWTR2"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6.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FF1A9-316B-4750-B260-83710A3DF81C}">
  <dimension ref="A1:Y41"/>
  <sheetViews>
    <sheetView tabSelected="1" zoomScale="110" zoomScaleNormal="110" workbookViewId="0">
      <selection activeCell="B4" sqref="B4"/>
    </sheetView>
  </sheetViews>
  <sheetFormatPr defaultColWidth="8.7109375" defaultRowHeight="15" x14ac:dyDescent="0.25"/>
  <cols>
    <col min="1" max="1" width="22.28515625" style="145" customWidth="1"/>
    <col min="2" max="2" width="127.140625" style="144" customWidth="1"/>
    <col min="3" max="3" width="24.85546875" style="140" customWidth="1"/>
    <col min="4" max="25" width="8.7109375" style="140"/>
    <col min="26" max="16384" width="8.7109375" style="34"/>
  </cols>
  <sheetData>
    <row r="1" spans="1:25" ht="26.25" x14ac:dyDescent="0.4">
      <c r="A1" s="171" t="s">
        <v>0</v>
      </c>
      <c r="B1" s="171"/>
    </row>
    <row r="2" spans="1:25" s="41" customFormat="1" ht="45" customHeight="1" x14ac:dyDescent="0.25">
      <c r="A2" s="172" t="s">
        <v>1</v>
      </c>
      <c r="B2" s="172"/>
      <c r="C2" s="141"/>
      <c r="D2" s="141"/>
      <c r="E2" s="141"/>
      <c r="F2" s="141"/>
      <c r="G2" s="141"/>
      <c r="H2" s="141"/>
      <c r="I2" s="141"/>
      <c r="J2" s="141"/>
      <c r="K2" s="141"/>
      <c r="L2" s="141"/>
      <c r="M2" s="141"/>
      <c r="N2" s="141"/>
      <c r="O2" s="141"/>
      <c r="P2" s="141"/>
      <c r="Q2" s="141"/>
      <c r="R2" s="141"/>
      <c r="S2" s="141"/>
      <c r="T2" s="141"/>
      <c r="U2" s="141"/>
      <c r="V2" s="141"/>
      <c r="W2" s="141"/>
      <c r="X2" s="141"/>
      <c r="Y2" s="141"/>
    </row>
    <row r="3" spans="1:25" s="41" customFormat="1" ht="24.95" customHeight="1" x14ac:dyDescent="0.25">
      <c r="A3" s="142" t="s">
        <v>2</v>
      </c>
      <c r="B3" s="139" t="s">
        <v>3</v>
      </c>
      <c r="C3" s="141"/>
      <c r="D3" s="141"/>
      <c r="E3" s="141"/>
      <c r="F3" s="141"/>
      <c r="G3" s="141"/>
      <c r="H3" s="141"/>
      <c r="I3" s="141"/>
      <c r="J3" s="141"/>
      <c r="K3" s="141"/>
      <c r="L3" s="141"/>
      <c r="M3" s="141"/>
      <c r="N3" s="141"/>
      <c r="O3" s="141"/>
      <c r="P3" s="141"/>
      <c r="Q3" s="141"/>
      <c r="R3" s="141"/>
      <c r="S3" s="141"/>
      <c r="T3" s="141"/>
      <c r="U3" s="141"/>
      <c r="V3" s="141"/>
      <c r="W3" s="141"/>
      <c r="X3" s="141"/>
      <c r="Y3" s="141"/>
    </row>
    <row r="4" spans="1:25" s="41" customFormat="1" ht="24.95" customHeight="1" x14ac:dyDescent="0.25">
      <c r="A4" s="142" t="s">
        <v>4</v>
      </c>
      <c r="B4" s="169" t="s">
        <v>5</v>
      </c>
      <c r="C4" s="141"/>
      <c r="D4" s="141"/>
      <c r="E4" s="141"/>
      <c r="F4" s="141"/>
      <c r="G4" s="141"/>
      <c r="H4" s="141"/>
      <c r="I4" s="141"/>
      <c r="J4" s="141"/>
      <c r="K4" s="141"/>
      <c r="L4" s="141"/>
      <c r="M4" s="141"/>
      <c r="N4" s="141"/>
      <c r="O4" s="141"/>
      <c r="P4" s="141"/>
      <c r="Q4" s="141"/>
      <c r="R4" s="141"/>
      <c r="S4" s="141"/>
      <c r="T4" s="141"/>
      <c r="U4" s="141"/>
      <c r="V4" s="141"/>
      <c r="W4" s="141"/>
      <c r="X4" s="141"/>
      <c r="Y4" s="141"/>
    </row>
    <row r="5" spans="1:25" s="41" customFormat="1" ht="32.450000000000003" customHeight="1" x14ac:dyDescent="0.25">
      <c r="A5" s="175" t="s">
        <v>6</v>
      </c>
      <c r="B5" s="175"/>
      <c r="C5" s="141"/>
      <c r="D5" s="141"/>
      <c r="E5" s="141"/>
      <c r="F5" s="141"/>
      <c r="G5" s="141"/>
      <c r="H5" s="141"/>
      <c r="I5" s="141"/>
      <c r="J5" s="141"/>
      <c r="K5" s="141"/>
      <c r="L5" s="141"/>
      <c r="M5" s="141"/>
      <c r="N5" s="141"/>
      <c r="O5" s="141"/>
      <c r="P5" s="141"/>
      <c r="Q5" s="141"/>
      <c r="R5" s="141"/>
      <c r="S5" s="141"/>
      <c r="T5" s="141"/>
      <c r="U5" s="141"/>
      <c r="V5" s="141"/>
      <c r="W5" s="141"/>
      <c r="X5" s="141"/>
      <c r="Y5" s="141"/>
    </row>
    <row r="6" spans="1:25" s="41" customFormat="1" ht="18.75" x14ac:dyDescent="0.25">
      <c r="A6" s="173" t="s">
        <v>7</v>
      </c>
      <c r="B6" s="173"/>
      <c r="C6" s="141"/>
      <c r="D6" s="141"/>
      <c r="E6" s="141"/>
      <c r="F6" s="141"/>
      <c r="G6" s="141"/>
      <c r="H6" s="141"/>
      <c r="I6" s="141"/>
      <c r="J6" s="141"/>
      <c r="K6" s="141"/>
      <c r="L6" s="141"/>
      <c r="M6" s="141"/>
      <c r="N6" s="141"/>
      <c r="O6" s="141"/>
      <c r="P6" s="141"/>
      <c r="Q6" s="141"/>
      <c r="R6" s="141"/>
      <c r="S6" s="141"/>
      <c r="T6" s="141"/>
      <c r="U6" s="141"/>
      <c r="V6" s="141"/>
      <c r="W6" s="141"/>
      <c r="X6" s="141"/>
      <c r="Y6" s="141"/>
    </row>
    <row r="7" spans="1:25" s="41" customFormat="1" ht="57.95" customHeight="1" x14ac:dyDescent="0.25">
      <c r="A7" s="174" t="s">
        <v>8</v>
      </c>
      <c r="B7" s="174"/>
      <c r="C7" s="141"/>
      <c r="D7" s="141"/>
      <c r="E7" s="141"/>
      <c r="F7" s="141"/>
      <c r="G7" s="141"/>
      <c r="H7" s="141"/>
      <c r="I7" s="141"/>
      <c r="J7" s="141"/>
      <c r="K7" s="141"/>
      <c r="L7" s="141"/>
      <c r="M7" s="141"/>
      <c r="N7" s="141"/>
      <c r="O7" s="141"/>
      <c r="P7" s="141"/>
      <c r="Q7" s="141"/>
      <c r="R7" s="141"/>
      <c r="S7" s="141"/>
      <c r="T7" s="141"/>
      <c r="U7" s="141"/>
      <c r="V7" s="141"/>
      <c r="W7" s="141"/>
      <c r="X7" s="141"/>
      <c r="Y7" s="141"/>
    </row>
    <row r="8" spans="1:25" s="41" customFormat="1" x14ac:dyDescent="0.25">
      <c r="A8" s="174"/>
      <c r="B8" s="174"/>
      <c r="C8" s="141"/>
      <c r="D8" s="141"/>
      <c r="E8" s="141"/>
      <c r="F8" s="141"/>
      <c r="G8" s="141"/>
      <c r="H8" s="141"/>
      <c r="I8" s="141"/>
      <c r="J8" s="141"/>
      <c r="K8" s="141"/>
      <c r="L8" s="141"/>
      <c r="M8" s="141"/>
      <c r="N8" s="141"/>
      <c r="O8" s="141"/>
      <c r="P8" s="141"/>
      <c r="Q8" s="141"/>
      <c r="R8" s="141"/>
      <c r="S8" s="141"/>
      <c r="T8" s="141"/>
      <c r="U8" s="141"/>
      <c r="V8" s="141"/>
      <c r="W8" s="141"/>
      <c r="X8" s="141"/>
      <c r="Y8" s="141"/>
    </row>
    <row r="9" spans="1:25" s="41" customFormat="1" ht="87" customHeight="1" x14ac:dyDescent="0.3">
      <c r="A9" s="170" t="s">
        <v>9</v>
      </c>
      <c r="B9" s="170"/>
      <c r="C9" s="143"/>
      <c r="D9" s="141"/>
      <c r="E9" s="141"/>
      <c r="F9" s="141"/>
      <c r="G9" s="141"/>
      <c r="H9" s="141"/>
      <c r="I9" s="141"/>
      <c r="J9" s="141"/>
      <c r="K9" s="141"/>
      <c r="L9" s="141"/>
      <c r="M9" s="141"/>
      <c r="N9" s="141"/>
      <c r="O9" s="141"/>
      <c r="P9" s="141"/>
      <c r="Q9" s="141"/>
      <c r="R9" s="141"/>
      <c r="S9" s="141"/>
      <c r="T9" s="141"/>
      <c r="U9" s="141"/>
      <c r="V9" s="141"/>
      <c r="W9" s="141"/>
      <c r="X9" s="141"/>
      <c r="Y9" s="141"/>
    </row>
    <row r="10" spans="1:25" s="41" customFormat="1" x14ac:dyDescent="0.25">
      <c r="A10" s="174"/>
      <c r="B10" s="174"/>
      <c r="C10" s="141"/>
      <c r="D10" s="141"/>
      <c r="E10" s="141"/>
      <c r="F10" s="141"/>
      <c r="G10" s="141"/>
      <c r="H10" s="141"/>
      <c r="I10" s="141"/>
      <c r="J10" s="141"/>
      <c r="K10" s="141"/>
      <c r="L10" s="141"/>
      <c r="M10" s="141"/>
      <c r="N10" s="141"/>
      <c r="O10" s="141"/>
      <c r="P10" s="141"/>
      <c r="Q10" s="141"/>
      <c r="R10" s="141"/>
      <c r="S10" s="141"/>
      <c r="T10" s="141"/>
      <c r="U10" s="141"/>
      <c r="V10" s="141"/>
      <c r="W10" s="141"/>
      <c r="X10" s="141"/>
      <c r="Y10" s="141"/>
    </row>
    <row r="11" spans="1:25" s="41" customFormat="1" x14ac:dyDescent="0.25">
      <c r="A11" s="177" t="s">
        <v>10</v>
      </c>
      <c r="B11" s="177"/>
      <c r="C11" s="141"/>
      <c r="D11" s="141"/>
      <c r="E11" s="141"/>
      <c r="F11" s="141"/>
      <c r="G11" s="141"/>
      <c r="H11" s="141"/>
      <c r="I11" s="141"/>
      <c r="J11" s="141"/>
      <c r="K11" s="141"/>
      <c r="L11" s="141"/>
      <c r="M11" s="141"/>
      <c r="N11" s="141"/>
      <c r="O11" s="141"/>
      <c r="P11" s="141"/>
      <c r="Q11" s="141"/>
      <c r="R11" s="141"/>
      <c r="S11" s="141"/>
      <c r="T11" s="141"/>
      <c r="U11" s="141"/>
      <c r="V11" s="141"/>
      <c r="W11" s="141"/>
      <c r="X11" s="141"/>
      <c r="Y11" s="141"/>
    </row>
    <row r="12" spans="1:25" s="41" customFormat="1" ht="63" customHeight="1" x14ac:dyDescent="0.25">
      <c r="A12" s="174" t="s">
        <v>11</v>
      </c>
      <c r="B12" s="174"/>
      <c r="C12" s="141"/>
      <c r="D12" s="141"/>
      <c r="E12" s="141"/>
      <c r="F12" s="141"/>
      <c r="G12" s="141"/>
      <c r="H12" s="141"/>
      <c r="I12" s="141"/>
      <c r="J12" s="141"/>
      <c r="K12" s="141"/>
      <c r="L12" s="141"/>
      <c r="M12" s="141"/>
      <c r="N12" s="141"/>
      <c r="O12" s="141"/>
      <c r="P12" s="141"/>
      <c r="Q12" s="141"/>
      <c r="R12" s="141"/>
      <c r="S12" s="141"/>
      <c r="T12" s="141"/>
      <c r="U12" s="141"/>
      <c r="V12" s="141"/>
      <c r="W12" s="141"/>
      <c r="X12" s="141"/>
      <c r="Y12" s="141"/>
    </row>
    <row r="13" spans="1:25" x14ac:dyDescent="0.25">
      <c r="A13" s="176"/>
      <c r="B13" s="176"/>
    </row>
    <row r="14" spans="1:25" ht="18.75" x14ac:dyDescent="0.25">
      <c r="A14" s="178" t="s">
        <v>12</v>
      </c>
      <c r="B14" s="178"/>
    </row>
    <row r="15" spans="1:25" ht="93.75" customHeight="1" x14ac:dyDescent="0.25">
      <c r="A15" s="170" t="s">
        <v>13</v>
      </c>
      <c r="B15" s="170"/>
    </row>
    <row r="16" spans="1:25" x14ac:dyDescent="0.25">
      <c r="A16" s="176"/>
      <c r="B16" s="176"/>
    </row>
    <row r="17" spans="1:2" x14ac:dyDescent="0.25">
      <c r="A17" s="176" t="s">
        <v>14</v>
      </c>
      <c r="B17" s="176"/>
    </row>
    <row r="18" spans="1:2" x14ac:dyDescent="0.25">
      <c r="A18" s="146"/>
      <c r="B18" s="146"/>
    </row>
    <row r="19" spans="1:2" x14ac:dyDescent="0.25">
      <c r="A19" s="144"/>
    </row>
    <row r="20" spans="1:2" x14ac:dyDescent="0.25">
      <c r="A20" s="144"/>
    </row>
    <row r="21" spans="1:2" x14ac:dyDescent="0.25">
      <c r="A21" s="144"/>
    </row>
    <row r="22" spans="1:2" x14ac:dyDescent="0.25">
      <c r="A22" s="144"/>
    </row>
    <row r="23" spans="1:2" x14ac:dyDescent="0.25">
      <c r="A23" s="144"/>
    </row>
    <row r="24" spans="1:2" x14ac:dyDescent="0.25">
      <c r="A24" s="144"/>
    </row>
    <row r="25" spans="1:2" x14ac:dyDescent="0.25">
      <c r="A25" s="144"/>
    </row>
    <row r="26" spans="1:2" x14ac:dyDescent="0.25">
      <c r="A26" s="144"/>
    </row>
    <row r="27" spans="1:2" x14ac:dyDescent="0.25">
      <c r="A27" s="144"/>
    </row>
    <row r="28" spans="1:2" x14ac:dyDescent="0.25">
      <c r="A28" s="144"/>
    </row>
    <row r="29" spans="1:2" x14ac:dyDescent="0.25">
      <c r="A29" s="144"/>
    </row>
    <row r="30" spans="1:2" x14ac:dyDescent="0.25">
      <c r="A30" s="144"/>
    </row>
    <row r="31" spans="1:2" x14ac:dyDescent="0.25">
      <c r="A31" s="144"/>
    </row>
    <row r="32" spans="1:2" x14ac:dyDescent="0.25">
      <c r="A32" s="144"/>
    </row>
    <row r="33" spans="1:1" x14ac:dyDescent="0.25">
      <c r="A33" s="144"/>
    </row>
    <row r="34" spans="1:1" x14ac:dyDescent="0.25">
      <c r="A34" s="144"/>
    </row>
    <row r="35" spans="1:1" x14ac:dyDescent="0.25">
      <c r="A35" s="144"/>
    </row>
    <row r="36" spans="1:1" x14ac:dyDescent="0.25">
      <c r="A36" s="144"/>
    </row>
    <row r="37" spans="1:1" x14ac:dyDescent="0.25">
      <c r="A37" s="144"/>
    </row>
    <row r="38" spans="1:1" x14ac:dyDescent="0.25">
      <c r="A38" s="144"/>
    </row>
    <row r="39" spans="1:1" x14ac:dyDescent="0.25">
      <c r="A39" s="144"/>
    </row>
    <row r="40" spans="1:1" x14ac:dyDescent="0.25">
      <c r="A40" s="144"/>
    </row>
    <row r="41" spans="1:1" x14ac:dyDescent="0.25">
      <c r="A41" s="144"/>
    </row>
  </sheetData>
  <sheetProtection algorithmName="SHA-512" hashValue="cMI71wW5mtbO408edUeSMDFgHNvsvluHSUFgtw7A5s3zlvbIDWwQvJY0GNoFb9YAMYbhuxAFsSM3SzAsau6yPA==" saltValue="diEUrLW0NLIlsrTi2rRuuA==" spinCount="100000" sheet="1" objects="1" scenarios="1" deleteColumns="0" deleteRows="0"/>
  <mergeCells count="15">
    <mergeCell ref="A17:B17"/>
    <mergeCell ref="A13:B13"/>
    <mergeCell ref="A10:B10"/>
    <mergeCell ref="A11:B11"/>
    <mergeCell ref="A12:B12"/>
    <mergeCell ref="A14:B14"/>
    <mergeCell ref="A15:B15"/>
    <mergeCell ref="A16:B16"/>
    <mergeCell ref="A9:B9"/>
    <mergeCell ref="A1:B1"/>
    <mergeCell ref="A2:B2"/>
    <mergeCell ref="A6:B6"/>
    <mergeCell ref="A7:B7"/>
    <mergeCell ref="A8:B8"/>
    <mergeCell ref="A5:B5"/>
  </mergeCells>
  <hyperlinks>
    <hyperlink ref="A5:B5" r:id="rId1" location="Dashboard" display="https://www.oregon.gov/oha/HPA/ANALYTICS/Pages/medicaid-enrollment.aspx - Dashboard" xr:uid="{B22A08B6-75FB-46DD-9C6A-F740A8C832B1}"/>
  </hyperlinks>
  <pageMargins left="0.7" right="0.7" top="0.75" bottom="0.75" header="0.3" footer="0.3"/>
  <pageSetup orientation="landscape" r:id="rId2"/>
  <extLst>
    <ext xmlns:x14="http://schemas.microsoft.com/office/spreadsheetml/2009/9/main" uri="{CCE6A557-97BC-4b89-ADB6-D9C93CAAB3DF}">
      <x14:dataValidations xmlns:xm="http://schemas.microsoft.com/office/excel/2006/main" count="1">
        <x14:dataValidation type="list" allowBlank="1" showInputMessage="1" showErrorMessage="1" xr:uid="{CB601C00-5AF3-463E-84DC-8128AE1315DA}">
          <x14:formula1>
            <xm:f>'Dashboard Backend'!$A$4:$A$20</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N24"/>
  <sheetViews>
    <sheetView workbookViewId="0">
      <selection activeCell="F6" sqref="F6"/>
    </sheetView>
  </sheetViews>
  <sheetFormatPr defaultColWidth="26.7109375" defaultRowHeight="15" x14ac:dyDescent="0.25"/>
  <cols>
    <col min="1" max="1" width="15.7109375" style="116" customWidth="1"/>
    <col min="2" max="2" width="10.28515625" style="138" bestFit="1" customWidth="1"/>
    <col min="3" max="3" width="84.28515625" style="116" customWidth="1"/>
    <col min="4" max="4" width="26" style="116" customWidth="1"/>
    <col min="5" max="5" width="21.85546875" style="116" customWidth="1"/>
    <col min="6" max="14" width="16.140625" style="116" customWidth="1"/>
    <col min="15" max="16384" width="26.7109375" style="116"/>
  </cols>
  <sheetData>
    <row r="1" spans="1:14" ht="18.75" x14ac:dyDescent="0.25">
      <c r="A1" s="179" t="s">
        <v>15</v>
      </c>
      <c r="B1" s="179"/>
      <c r="C1" s="179"/>
      <c r="D1" s="179"/>
    </row>
    <row r="2" spans="1:14" ht="21" customHeight="1" x14ac:dyDescent="0.25">
      <c r="A2" s="117" t="s">
        <v>16</v>
      </c>
      <c r="B2" s="117" t="s">
        <v>17</v>
      </c>
      <c r="C2" s="117" t="s">
        <v>18</v>
      </c>
      <c r="D2" s="118" t="s">
        <v>19</v>
      </c>
      <c r="E2" s="117" t="s">
        <v>20</v>
      </c>
      <c r="F2" s="119"/>
      <c r="G2" s="119"/>
      <c r="H2" s="119"/>
      <c r="I2" s="119"/>
      <c r="J2" s="119"/>
      <c r="K2" s="120"/>
      <c r="L2" s="120"/>
      <c r="M2" s="120"/>
      <c r="N2" s="120"/>
    </row>
    <row r="3" spans="1:14" s="126" customFormat="1" ht="28.5" customHeight="1" x14ac:dyDescent="0.25">
      <c r="A3" s="121" t="s">
        <v>21</v>
      </c>
      <c r="B3" s="122" t="s">
        <v>22</v>
      </c>
      <c r="C3" s="123" t="s">
        <v>23</v>
      </c>
      <c r="D3" s="124"/>
      <c r="E3" s="125" t="s">
        <v>7</v>
      </c>
      <c r="F3" s="34"/>
      <c r="G3" s="119"/>
      <c r="H3" s="119"/>
      <c r="I3" s="119"/>
      <c r="J3" s="119"/>
      <c r="K3" s="120"/>
      <c r="L3" s="120"/>
      <c r="M3" s="120"/>
      <c r="N3" s="120"/>
    </row>
    <row r="4" spans="1:14" s="126" customFormat="1" ht="25.5" x14ac:dyDescent="0.25">
      <c r="A4" s="121" t="s">
        <v>24</v>
      </c>
      <c r="B4" s="122" t="s">
        <v>22</v>
      </c>
      <c r="C4" s="123" t="s">
        <v>25</v>
      </c>
      <c r="D4" s="124"/>
      <c r="E4" s="125" t="s">
        <v>7</v>
      </c>
      <c r="F4" s="34"/>
      <c r="G4" s="119"/>
      <c r="H4" s="119"/>
      <c r="I4" s="119"/>
      <c r="J4" s="119"/>
      <c r="K4" s="120"/>
      <c r="L4" s="120"/>
      <c r="M4" s="120"/>
      <c r="N4" s="120"/>
    </row>
    <row r="5" spans="1:14" s="130" customFormat="1" ht="51" x14ac:dyDescent="0.25">
      <c r="A5" s="127" t="s">
        <v>26</v>
      </c>
      <c r="B5" s="128" t="s">
        <v>27</v>
      </c>
      <c r="C5" s="129" t="s">
        <v>28</v>
      </c>
      <c r="D5" s="124"/>
      <c r="E5" s="125" t="s">
        <v>7</v>
      </c>
      <c r="F5" s="119"/>
      <c r="G5" s="119"/>
      <c r="H5" s="119"/>
      <c r="I5" s="119"/>
      <c r="J5" s="119"/>
      <c r="K5" s="120"/>
      <c r="L5" s="120"/>
      <c r="M5" s="120"/>
      <c r="N5" s="120"/>
    </row>
    <row r="6" spans="1:14" s="120" customFormat="1" ht="83.25" customHeight="1" x14ac:dyDescent="0.25">
      <c r="A6" s="131" t="s">
        <v>29</v>
      </c>
      <c r="B6" s="128" t="s">
        <v>30</v>
      </c>
      <c r="C6" s="129" t="s">
        <v>31</v>
      </c>
      <c r="D6" s="124"/>
      <c r="E6" s="125" t="s">
        <v>7</v>
      </c>
      <c r="F6" s="119"/>
      <c r="G6" s="119"/>
      <c r="H6" s="119"/>
      <c r="I6" s="119"/>
      <c r="J6" s="119"/>
    </row>
    <row r="7" spans="1:14" s="120" customFormat="1" ht="26.25" x14ac:dyDescent="0.25">
      <c r="A7" s="132" t="s">
        <v>32</v>
      </c>
      <c r="B7" s="133" t="s">
        <v>22</v>
      </c>
      <c r="C7" s="129" t="s">
        <v>33</v>
      </c>
      <c r="D7" s="124"/>
      <c r="E7" s="125" t="s">
        <v>7</v>
      </c>
      <c r="F7" s="119"/>
      <c r="G7" s="119"/>
      <c r="H7" s="119"/>
      <c r="I7" s="119"/>
      <c r="J7" s="119"/>
    </row>
    <row r="8" spans="1:14" s="120" customFormat="1" ht="26.25" x14ac:dyDescent="0.25">
      <c r="A8" s="132" t="s">
        <v>34</v>
      </c>
      <c r="B8" s="133" t="s">
        <v>22</v>
      </c>
      <c r="C8" s="129" t="s">
        <v>35</v>
      </c>
      <c r="D8" s="124"/>
      <c r="E8" s="125" t="s">
        <v>7</v>
      </c>
      <c r="F8" s="119"/>
      <c r="G8" s="119"/>
      <c r="H8" s="119"/>
      <c r="I8" s="119"/>
      <c r="J8" s="119"/>
    </row>
    <row r="9" spans="1:14" s="120" customFormat="1" ht="39" x14ac:dyDescent="0.25">
      <c r="A9" s="132" t="s">
        <v>36</v>
      </c>
      <c r="B9" s="133" t="s">
        <v>22</v>
      </c>
      <c r="C9" s="129" t="s">
        <v>37</v>
      </c>
      <c r="D9" s="124"/>
      <c r="E9" s="125" t="s">
        <v>7</v>
      </c>
      <c r="F9" s="119"/>
      <c r="G9" s="119"/>
      <c r="H9" s="119"/>
      <c r="I9" s="119"/>
      <c r="J9" s="119"/>
    </row>
    <row r="10" spans="1:14" s="120" customFormat="1" ht="39" x14ac:dyDescent="0.25">
      <c r="A10" s="132" t="s">
        <v>38</v>
      </c>
      <c r="B10" s="133" t="s">
        <v>22</v>
      </c>
      <c r="C10" s="129" t="s">
        <v>39</v>
      </c>
      <c r="D10" s="124"/>
      <c r="E10" s="125" t="s">
        <v>7</v>
      </c>
      <c r="F10" s="119"/>
      <c r="G10" s="119"/>
      <c r="H10" s="119"/>
      <c r="I10" s="119"/>
      <c r="J10" s="119"/>
    </row>
    <row r="11" spans="1:14" s="120" customFormat="1" ht="51.75" x14ac:dyDescent="0.25">
      <c r="A11" s="132" t="s">
        <v>40</v>
      </c>
      <c r="B11" s="133" t="s">
        <v>22</v>
      </c>
      <c r="C11" s="129" t="s">
        <v>41</v>
      </c>
      <c r="D11" s="124"/>
      <c r="E11" s="125" t="s">
        <v>7</v>
      </c>
      <c r="F11" s="119"/>
      <c r="G11" s="119"/>
      <c r="H11" s="119"/>
      <c r="I11" s="119"/>
      <c r="J11" s="119"/>
    </row>
    <row r="12" spans="1:14" s="120" customFormat="1" ht="96" customHeight="1" x14ac:dyDescent="0.25">
      <c r="A12" s="132" t="s">
        <v>42</v>
      </c>
      <c r="B12" s="133" t="s">
        <v>22</v>
      </c>
      <c r="C12" s="129" t="s">
        <v>43</v>
      </c>
      <c r="D12" s="124"/>
      <c r="E12" s="125" t="s">
        <v>7</v>
      </c>
      <c r="F12" s="119"/>
      <c r="G12" s="119"/>
      <c r="H12" s="119"/>
      <c r="I12" s="119"/>
      <c r="J12" s="119"/>
    </row>
    <row r="13" spans="1:14" s="120" customFormat="1" ht="229.5" x14ac:dyDescent="0.25">
      <c r="A13" s="121" t="s">
        <v>44</v>
      </c>
      <c r="B13" s="128" t="s">
        <v>22</v>
      </c>
      <c r="C13" s="134" t="s">
        <v>45</v>
      </c>
      <c r="D13" s="134" t="s">
        <v>46</v>
      </c>
      <c r="E13" s="125" t="s">
        <v>7</v>
      </c>
      <c r="F13" s="115"/>
      <c r="G13" s="119"/>
      <c r="H13" s="119"/>
      <c r="I13" s="119"/>
      <c r="J13" s="119"/>
    </row>
    <row r="14" spans="1:14" s="120" customFormat="1" ht="63.75" x14ac:dyDescent="0.25">
      <c r="A14" s="127" t="s">
        <v>47</v>
      </c>
      <c r="B14" s="128" t="s">
        <v>22</v>
      </c>
      <c r="C14" s="129" t="s">
        <v>48</v>
      </c>
      <c r="D14" s="135" t="s">
        <v>49</v>
      </c>
      <c r="E14" s="125" t="s">
        <v>7</v>
      </c>
      <c r="F14" s="115"/>
      <c r="G14" s="119"/>
      <c r="H14" s="119"/>
      <c r="I14" s="119"/>
      <c r="J14" s="119"/>
    </row>
    <row r="15" spans="1:14" s="120" customFormat="1" ht="45" customHeight="1" x14ac:dyDescent="0.25">
      <c r="A15" s="127" t="s">
        <v>50</v>
      </c>
      <c r="B15" s="128" t="s">
        <v>22</v>
      </c>
      <c r="C15" s="134" t="s">
        <v>51</v>
      </c>
      <c r="D15" s="134" t="s">
        <v>52</v>
      </c>
      <c r="E15" s="125" t="s">
        <v>7</v>
      </c>
      <c r="F15" s="115"/>
      <c r="G15" s="119"/>
      <c r="H15" s="119"/>
      <c r="I15" s="119"/>
      <c r="J15" s="119"/>
    </row>
    <row r="16" spans="1:14" s="120" customFormat="1" ht="42" customHeight="1" x14ac:dyDescent="0.25">
      <c r="A16" s="136" t="s">
        <v>53</v>
      </c>
      <c r="B16" s="128" t="s">
        <v>22</v>
      </c>
      <c r="C16" s="134" t="s">
        <v>54</v>
      </c>
      <c r="D16" s="124"/>
      <c r="E16" s="125" t="s">
        <v>12</v>
      </c>
      <c r="F16" s="115"/>
      <c r="G16" s="116"/>
      <c r="H16" s="116"/>
      <c r="I16" s="116"/>
      <c r="J16" s="116"/>
      <c r="K16" s="116"/>
      <c r="L16" s="116"/>
      <c r="M16" s="116"/>
      <c r="N16" s="116"/>
    </row>
    <row r="17" spans="1:14" s="120" customFormat="1" ht="111" customHeight="1" x14ac:dyDescent="0.25">
      <c r="A17" s="136" t="s">
        <v>55</v>
      </c>
      <c r="B17" s="128" t="s">
        <v>22</v>
      </c>
      <c r="C17" s="134" t="s">
        <v>56</v>
      </c>
      <c r="D17" s="124"/>
      <c r="E17" s="125" t="s">
        <v>12</v>
      </c>
      <c r="F17" s="115"/>
      <c r="G17" s="116"/>
      <c r="H17" s="116"/>
      <c r="I17" s="116"/>
      <c r="J17" s="116"/>
      <c r="K17" s="116"/>
      <c r="L17" s="116"/>
      <c r="M17" s="116"/>
      <c r="N17" s="116"/>
    </row>
    <row r="18" spans="1:14" s="120" customFormat="1" ht="83.25" customHeight="1" x14ac:dyDescent="0.25">
      <c r="A18" s="136" t="s">
        <v>57</v>
      </c>
      <c r="B18" s="128" t="s">
        <v>22</v>
      </c>
      <c r="C18" s="134" t="s">
        <v>58</v>
      </c>
      <c r="D18" s="124"/>
      <c r="E18" s="125" t="s">
        <v>12</v>
      </c>
      <c r="F18" s="116"/>
      <c r="G18" s="116"/>
      <c r="H18" s="116"/>
      <c r="I18" s="116"/>
      <c r="J18" s="116"/>
      <c r="K18" s="116"/>
      <c r="L18" s="116"/>
      <c r="M18" s="116"/>
      <c r="N18" s="116"/>
    </row>
    <row r="19" spans="1:14" ht="97.5" customHeight="1" x14ac:dyDescent="0.25">
      <c r="A19" s="136" t="s">
        <v>59</v>
      </c>
      <c r="B19" s="128" t="s">
        <v>60</v>
      </c>
      <c r="C19" s="134" t="s">
        <v>61</v>
      </c>
      <c r="D19" s="124"/>
      <c r="E19" s="125" t="s">
        <v>12</v>
      </c>
    </row>
    <row r="20" spans="1:14" ht="33.75" customHeight="1" x14ac:dyDescent="0.25">
      <c r="A20" s="136" t="s">
        <v>62</v>
      </c>
      <c r="B20" s="128" t="s">
        <v>22</v>
      </c>
      <c r="C20" s="134" t="s">
        <v>63</v>
      </c>
      <c r="D20" s="124"/>
      <c r="E20" s="125" t="s">
        <v>64</v>
      </c>
    </row>
    <row r="21" spans="1:14" ht="51" x14ac:dyDescent="0.25">
      <c r="A21" s="127" t="s">
        <v>65</v>
      </c>
      <c r="B21" s="128" t="s">
        <v>22</v>
      </c>
      <c r="C21" s="134" t="s">
        <v>66</v>
      </c>
      <c r="D21" s="124"/>
      <c r="E21" s="125" t="s">
        <v>7</v>
      </c>
    </row>
    <row r="22" spans="1:14" ht="51" x14ac:dyDescent="0.25">
      <c r="A22" s="127" t="s">
        <v>67</v>
      </c>
      <c r="B22" s="128" t="s">
        <v>22</v>
      </c>
      <c r="C22" s="134" t="s">
        <v>68</v>
      </c>
      <c r="D22" s="137"/>
      <c r="E22" s="125" t="s">
        <v>7</v>
      </c>
    </row>
    <row r="23" spans="1:14" x14ac:dyDescent="0.25">
      <c r="B23" s="116"/>
    </row>
    <row r="24" spans="1:14" x14ac:dyDescent="0.25">
      <c r="B24" s="116"/>
    </row>
  </sheetData>
  <sheetProtection algorithmName="SHA-512" hashValue="fio1+iD4KGP8glaoiJ+JSbEb0V/H+rH23LbOpJ3cSENPeHjWuCeVTB1YlEXNwT/+e0TfptoXb9WkYQb8JRNPSA==" saltValue="Sb/Lh0sZuvv6SPw0xaTLCg==" spinCount="100000" sheet="1" objects="1" scenarios="1"/>
  <mergeCells count="1">
    <mergeCell ref="A1:D1"/>
  </mergeCells>
  <dataValidations count="2">
    <dataValidation allowBlank="1" showErrorMessage="1" errorTitle="Error Message" error="Please select one of the following Payer Types: Medicaid Only or All Payer." sqref="A15" xr:uid="{00000000-0002-0000-0000-000000000000}"/>
    <dataValidation showErrorMessage="1" errorTitle="Error Message" error="Please select one of the following measurement periods: _x000a_Q4_x000a_10/01/2014-12/29/2014_x000a_10/02/2014-12/30/2014_x000a_10/03/2014-12/31/2014_x000a_CY 2014" sqref="A22" xr:uid="{00000000-0002-0000-0000-000001000000}"/>
  </dataValidations>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5B0D1-A2C0-4D45-881B-AA4992279D7D}">
  <dimension ref="A1:AM84"/>
  <sheetViews>
    <sheetView topLeftCell="A5" zoomScale="80" zoomScaleNormal="80" workbookViewId="0">
      <selection activeCell="B25" sqref="B25:E25"/>
    </sheetView>
  </sheetViews>
  <sheetFormatPr defaultRowHeight="15" x14ac:dyDescent="0.25"/>
  <cols>
    <col min="1" max="1" width="8.7109375" style="9"/>
    <col min="2" max="2" width="16.85546875" style="9" customWidth="1"/>
    <col min="3" max="3" width="15.85546875" style="9" customWidth="1"/>
    <col min="4" max="4" width="16" style="9" customWidth="1"/>
    <col min="5" max="5" width="13.85546875" style="9" customWidth="1"/>
    <col min="6" max="6" width="11" style="9" customWidth="1"/>
    <col min="7" max="7" width="17.5703125" style="9" customWidth="1"/>
    <col min="8" max="8" width="16" style="9" customWidth="1"/>
    <col min="9" max="9" width="13.42578125" style="9" customWidth="1"/>
    <col min="10" max="10" width="15.42578125" style="9" customWidth="1"/>
    <col min="11" max="11" width="8.7109375" style="9"/>
    <col min="12" max="12" width="94.5703125" style="7" bestFit="1" customWidth="1"/>
    <col min="13" max="39" width="8.7109375" style="7"/>
  </cols>
  <sheetData>
    <row r="1" spans="1:39" s="11" customFormat="1" ht="45.6" customHeight="1" x14ac:dyDescent="0.25">
      <c r="A1" s="8"/>
      <c r="B1" s="180" t="s">
        <v>69</v>
      </c>
      <c r="C1" s="180"/>
      <c r="D1" s="180"/>
      <c r="E1" s="180"/>
      <c r="F1" s="180"/>
      <c r="G1" s="180"/>
      <c r="H1" s="180"/>
      <c r="I1" s="180"/>
      <c r="J1" s="180"/>
      <c r="K1" s="180"/>
      <c r="L1" s="12"/>
      <c r="M1" s="12"/>
      <c r="N1" s="12"/>
    </row>
    <row r="2" spans="1:39" s="11" customFormat="1" ht="32.450000000000003" customHeight="1" x14ac:dyDescent="0.25">
      <c r="A2" s="182" t="s">
        <v>70</v>
      </c>
      <c r="B2" s="182"/>
      <c r="C2" s="182"/>
      <c r="D2" s="182"/>
      <c r="E2" s="182"/>
      <c r="F2" s="182"/>
      <c r="G2" s="182"/>
      <c r="H2" s="182"/>
      <c r="I2" s="182"/>
      <c r="J2" s="182"/>
      <c r="K2" s="182"/>
      <c r="L2" s="12"/>
      <c r="M2" s="12"/>
      <c r="N2" s="12"/>
    </row>
    <row r="3" spans="1:39" ht="21.6" customHeight="1" x14ac:dyDescent="0.25">
      <c r="A3" s="186" t="s">
        <v>71</v>
      </c>
      <c r="B3" s="187"/>
      <c r="C3" s="187"/>
      <c r="D3" s="187"/>
      <c r="E3" s="187"/>
      <c r="F3" s="187"/>
      <c r="G3" s="187"/>
      <c r="H3" s="187"/>
      <c r="I3" s="187"/>
      <c r="J3" s="187"/>
      <c r="K3" s="187"/>
    </row>
    <row r="4" spans="1:39" ht="15.75" thickBot="1" x14ac:dyDescent="0.3"/>
    <row r="5" spans="1:39" x14ac:dyDescent="0.25">
      <c r="C5" s="18" t="s">
        <v>21</v>
      </c>
      <c r="D5" s="194" t="str">
        <f>IF(Instructions!$B$3&lt;&gt;'Dashboard Backend'!$A$4,Instructions!$B$3,"Please Select CCO Name from Instructions Tab to populate the Dashbaord")</f>
        <v>Please Select CCO Name from Instructions Tab to populate the Dashbaord</v>
      </c>
      <c r="E5" s="194"/>
      <c r="F5" s="194"/>
      <c r="G5" s="194"/>
      <c r="H5" s="194"/>
      <c r="I5" s="195"/>
      <c r="N5" s="25"/>
    </row>
    <row r="6" spans="1:39" ht="15.75" thickBot="1" x14ac:dyDescent="0.3">
      <c r="C6" s="19" t="s">
        <v>72</v>
      </c>
      <c r="D6" s="196" t="str">
        <f>IF(Instructions!$B$4="[Enter # of patients in CCO population]", "Please enter CCO population in the Instructions tab to populate the dashboard", Instructions!$B$4)</f>
        <v>Please enter CCO population in the Instructions tab to populate the dashboard</v>
      </c>
      <c r="E6" s="196"/>
      <c r="F6" s="196"/>
      <c r="G6" s="196"/>
      <c r="H6" s="196"/>
      <c r="I6" s="197"/>
    </row>
    <row r="8" spans="1:39" ht="19.5" thickBot="1" x14ac:dyDescent="0.35">
      <c r="C8" s="21"/>
      <c r="D8" s="199" t="s">
        <v>73</v>
      </c>
      <c r="E8" s="199"/>
      <c r="F8" s="199"/>
      <c r="G8" s="199"/>
      <c r="H8" s="199"/>
    </row>
    <row r="9" spans="1:39" ht="30" customHeight="1" x14ac:dyDescent="0.25">
      <c r="D9" s="184" t="s">
        <v>74</v>
      </c>
      <c r="E9" s="183" t="s">
        <v>75</v>
      </c>
      <c r="F9" s="183"/>
      <c r="G9" s="183" t="s">
        <v>76</v>
      </c>
      <c r="H9" s="191" t="s">
        <v>77</v>
      </c>
    </row>
    <row r="10" spans="1:39" s="3" customFormat="1" ht="15.6" customHeight="1" x14ac:dyDescent="0.25">
      <c r="A10" s="10"/>
      <c r="B10" s="9"/>
      <c r="C10" s="9"/>
      <c r="D10" s="185"/>
      <c r="E10" s="154" t="s">
        <v>78</v>
      </c>
      <c r="F10" s="154" t="s">
        <v>79</v>
      </c>
      <c r="G10" s="193"/>
      <c r="H10" s="192"/>
      <c r="I10" s="9"/>
      <c r="J10" s="9"/>
      <c r="K10" s="9"/>
      <c r="M10" s="6"/>
      <c r="N10" s="26"/>
      <c r="O10" s="6"/>
      <c r="P10" s="6"/>
      <c r="Q10" s="6"/>
      <c r="R10" s="6"/>
      <c r="S10" s="6"/>
      <c r="T10" s="6"/>
      <c r="U10" s="6"/>
      <c r="V10" s="6"/>
      <c r="W10" s="6"/>
      <c r="X10" s="6"/>
      <c r="Y10" s="6"/>
      <c r="Z10" s="6"/>
      <c r="AA10" s="6"/>
      <c r="AB10" s="6"/>
      <c r="AC10" s="6"/>
      <c r="AD10" s="6"/>
      <c r="AE10" s="6"/>
      <c r="AF10" s="6"/>
      <c r="AG10" s="6"/>
      <c r="AH10" s="6"/>
      <c r="AI10" s="6"/>
      <c r="AJ10" s="6"/>
      <c r="AK10" s="6"/>
      <c r="AL10" s="6"/>
      <c r="AM10" s="6"/>
    </row>
    <row r="11" spans="1:39" x14ac:dyDescent="0.25">
      <c r="D11" s="13" t="s">
        <v>80</v>
      </c>
      <c r="E11" s="27">
        <f>SUM('Data Reporting Template'!BN:BN)</f>
        <v>0</v>
      </c>
      <c r="F11" s="20" t="e">
        <f>$E$11/$D$6</f>
        <v>#VALUE!</v>
      </c>
      <c r="G11" s="150">
        <v>0.7</v>
      </c>
      <c r="H11" s="14" t="e">
        <f>IF(F11&gt;=G11, "YES", "NO")</f>
        <v>#VALUE!</v>
      </c>
    </row>
    <row r="12" spans="1:39" x14ac:dyDescent="0.25">
      <c r="D12" s="13" t="s">
        <v>81</v>
      </c>
      <c r="E12" s="27">
        <f>SUM('Data Reporting Template'!BO:BO)</f>
        <v>0</v>
      </c>
      <c r="F12" s="20" t="e">
        <f>$E$12/$D$6</f>
        <v>#VALUE!</v>
      </c>
      <c r="G12" s="150">
        <v>0.7</v>
      </c>
      <c r="H12" s="14" t="e">
        <f>IF(F12&gt;=G12, "YES", "NO")</f>
        <v>#VALUE!</v>
      </c>
    </row>
    <row r="13" spans="1:39" x14ac:dyDescent="0.25">
      <c r="D13" s="13" t="s">
        <v>82</v>
      </c>
      <c r="E13" s="27">
        <f>SUM('Data Reporting Template'!BP:BP)</f>
        <v>0</v>
      </c>
      <c r="F13" s="20" t="e">
        <f>$E$13/$D$6</f>
        <v>#VALUE!</v>
      </c>
      <c r="G13" s="150">
        <v>0.7</v>
      </c>
      <c r="H13" s="14" t="e">
        <f>IF(F13&gt;=G13, "YES", "NO")</f>
        <v>#VALUE!</v>
      </c>
    </row>
    <row r="14" spans="1:39" x14ac:dyDescent="0.25">
      <c r="D14" s="13" t="s">
        <v>83</v>
      </c>
      <c r="E14" s="27">
        <f>SUM('Data Reporting Template'!BQ:BQ)</f>
        <v>0</v>
      </c>
      <c r="F14" s="20" t="e">
        <f>$E$14/$D$6</f>
        <v>#VALUE!</v>
      </c>
      <c r="G14" s="150">
        <v>0.45</v>
      </c>
      <c r="H14" s="14" t="e">
        <f>IF(F14&gt;=G14,"YES", "NO")</f>
        <v>#VALUE!</v>
      </c>
    </row>
    <row r="15" spans="1:39" ht="15.75" thickBot="1" x14ac:dyDescent="0.3">
      <c r="D15" s="24" t="s">
        <v>84</v>
      </c>
      <c r="E15" s="28">
        <f>SUM('Data Reporting Template'!BR:BR)</f>
        <v>0</v>
      </c>
      <c r="F15" s="29" t="e">
        <f>$E$15/$D$6</f>
        <v>#VALUE!</v>
      </c>
      <c r="G15" s="151">
        <v>0.45</v>
      </c>
      <c r="H15" s="30" t="e">
        <f>IF(F15&gt;=G15,"YES", "NO")</f>
        <v>#VALUE!</v>
      </c>
    </row>
    <row r="17" spans="1:37" ht="19.5" thickBot="1" x14ac:dyDescent="0.35">
      <c r="B17" s="181" t="s">
        <v>85</v>
      </c>
      <c r="C17" s="181"/>
      <c r="D17" s="181"/>
      <c r="E17" s="181"/>
      <c r="F17" s="181" t="s">
        <v>86</v>
      </c>
      <c r="G17" s="181"/>
      <c r="H17" s="181"/>
      <c r="I17" s="181"/>
      <c r="J17" s="181"/>
      <c r="K17" s="181"/>
    </row>
    <row r="18" spans="1:37" ht="30" x14ac:dyDescent="0.25">
      <c r="B18" s="15" t="s">
        <v>87</v>
      </c>
      <c r="C18" s="149" t="s">
        <v>88</v>
      </c>
      <c r="D18" s="149" t="s">
        <v>89</v>
      </c>
      <c r="E18" s="152" t="s">
        <v>90</v>
      </c>
    </row>
    <row r="19" spans="1:37" x14ac:dyDescent="0.25">
      <c r="B19" s="13" t="s">
        <v>80</v>
      </c>
      <c r="C19" s="155" t="e">
        <f>SUM('Data Reporting Template'!$N:$N)/
(
SUM('Data Reporting Template'!$O:$O)-SUM('Data Reporting Template'!$P:$P)-SUM('Data Reporting Template'!$Q:$Q)
)</f>
        <v>#DIV/0!</v>
      </c>
      <c r="D19" s="156" t="str">
        <f>VLOOKUP(Instructions!$B$3,'Dashboard Backend'!$A$4:$D$20,3,FALSE)</f>
        <v>-</v>
      </c>
      <c r="E19" s="16" t="e">
        <f>IF($C19&gt;=$D19, "YES", "NO")</f>
        <v>#DIV/0!</v>
      </c>
      <c r="H19" s="23"/>
    </row>
    <row r="20" spans="1:37" x14ac:dyDescent="0.25">
      <c r="B20" s="13" t="s">
        <v>81</v>
      </c>
      <c r="C20" s="5" t="e">
        <f>SUM('Data Reporting Template'!$X:$X)/
(
SUM('Data Reporting Template'!$Y:$Y)-SUM('Data Reporting Template'!$Z:$Z)
)</f>
        <v>#DIV/0!</v>
      </c>
      <c r="D20" s="147" t="s">
        <v>91</v>
      </c>
      <c r="E20" s="16" t="str">
        <f>IF(ISNUMBER($C20),"YES", "NO")</f>
        <v>NO</v>
      </c>
    </row>
    <row r="21" spans="1:37" x14ac:dyDescent="0.25">
      <c r="B21" s="13" t="s">
        <v>82</v>
      </c>
      <c r="C21" s="5" t="e">
        <f>SUM('Data Reporting Template'!$AG:$AG)/
(
SUM('Data Reporting Template'!$AH:$AH)-SUM('Data Reporting Template'!$AI:$AI)
)</f>
        <v>#DIV/0!</v>
      </c>
      <c r="D21" s="156" t="str">
        <f>VLOOKUP(Instructions!$B$3,'Dashboard Backend'!$A$4:$D$20,4,FALSE)</f>
        <v>-</v>
      </c>
      <c r="E21" s="16" t="e">
        <f>IF($C21&lt;=$D21, "YES", "NO")</f>
        <v>#DIV/0!</v>
      </c>
    </row>
    <row r="22" spans="1:37" x14ac:dyDescent="0.25">
      <c r="B22" s="13" t="s">
        <v>83</v>
      </c>
      <c r="C22" s="5" t="e">
        <f>IF('Data Reporting Template'!$AA12&gt;1, "High", IF('Data Reporting Template'!$AA12&lt;0, "Low", "Normal"))</f>
        <v>#DIV/0!</v>
      </c>
      <c r="D22" s="147" t="s">
        <v>91</v>
      </c>
      <c r="E22" s="14" t="str">
        <f>IF(ISNUMBER($C22),"YES", "NO")</f>
        <v>NO</v>
      </c>
    </row>
    <row r="23" spans="1:37" x14ac:dyDescent="0.25">
      <c r="B23" s="13" t="s">
        <v>92</v>
      </c>
      <c r="C23" s="5" t="e">
        <f>SUM('Data Reporting Template'!$BC:$BC)/
(
SUM('Data Reporting Template'!$BD:$BD)-SUM('Data Reporting Template'!$BE:$BE)-SUM('Data Reporting Template'!$BF:$BF)
)</f>
        <v>#DIV/0!</v>
      </c>
      <c r="D23" s="147" t="s">
        <v>91</v>
      </c>
      <c r="E23" s="14" t="str">
        <f>IF(ISNUMBER($C23),"YES*", "NO*")</f>
        <v>NO*</v>
      </c>
    </row>
    <row r="24" spans="1:37" x14ac:dyDescent="0.25">
      <c r="B24" s="17" t="s">
        <v>93</v>
      </c>
      <c r="C24" s="5" t="e">
        <f>SUM('Data Reporting Template'!$BH:$BH)/
(
SUM('Data Reporting Template'!$BI:$BI)-SUM('Data Reporting Template'!$BJ:$BJ)
)</f>
        <v>#DIV/0!</v>
      </c>
      <c r="D24" s="147" t="s">
        <v>91</v>
      </c>
      <c r="E24" s="14" t="str">
        <f>IF(ISNUMBER($C24),"YES*", "NO*")</f>
        <v>NO*</v>
      </c>
    </row>
    <row r="25" spans="1:37" ht="78" customHeight="1" thickBot="1" x14ac:dyDescent="0.3">
      <c r="B25" s="188" t="s">
        <v>94</v>
      </c>
      <c r="C25" s="189"/>
      <c r="D25" s="189"/>
      <c r="E25" s="190"/>
    </row>
    <row r="26" spans="1:37" ht="26.45" customHeight="1" x14ac:dyDescent="0.25"/>
    <row r="27" spans="1:37" ht="18.75" x14ac:dyDescent="0.3">
      <c r="B27" s="181" t="s">
        <v>95</v>
      </c>
      <c r="C27" s="181"/>
      <c r="D27" s="181"/>
      <c r="E27" s="181"/>
      <c r="F27" s="181"/>
      <c r="G27" s="181"/>
      <c r="H27" s="181"/>
      <c r="I27" s="181"/>
      <c r="J27" s="181"/>
      <c r="K27" s="21"/>
    </row>
    <row r="28" spans="1:37" ht="198" customHeight="1" x14ac:dyDescent="0.25">
      <c r="B28" s="198" t="s">
        <v>96</v>
      </c>
      <c r="C28" s="198"/>
      <c r="D28" s="198"/>
      <c r="E28" s="198"/>
      <c r="F28" s="198"/>
      <c r="G28" s="198"/>
      <c r="H28" s="198"/>
      <c r="I28" s="198"/>
      <c r="J28" s="198"/>
      <c r="K28" s="10"/>
    </row>
    <row r="30" spans="1:37" ht="15.75" thickBot="1" x14ac:dyDescent="0.3">
      <c r="D30" s="22" t="s">
        <v>97</v>
      </c>
    </row>
    <row r="31" spans="1:37" s="3" customFormat="1" ht="14.45" customHeight="1" x14ac:dyDescent="0.25">
      <c r="A31" s="10"/>
      <c r="B31" s="9"/>
      <c r="C31" s="9"/>
      <c r="D31" s="184" t="s">
        <v>98</v>
      </c>
      <c r="E31" s="183" t="s">
        <v>99</v>
      </c>
      <c r="F31" s="183"/>
      <c r="G31" s="183" t="s">
        <v>100</v>
      </c>
      <c r="H31" s="191" t="s">
        <v>101</v>
      </c>
      <c r="I31" s="9"/>
      <c r="J31" s="9"/>
      <c r="K31" s="9"/>
      <c r="L31" s="6"/>
      <c r="M31" s="6"/>
      <c r="N31" s="6"/>
      <c r="O31" s="6"/>
      <c r="P31" s="6"/>
      <c r="Q31" s="6"/>
      <c r="R31" s="6"/>
      <c r="S31" s="6"/>
      <c r="T31" s="6"/>
      <c r="U31" s="6"/>
      <c r="V31" s="6"/>
      <c r="W31" s="6"/>
      <c r="X31" s="6"/>
      <c r="Y31" s="6"/>
      <c r="Z31" s="6"/>
      <c r="AA31" s="6"/>
      <c r="AB31" s="6"/>
      <c r="AC31" s="6"/>
      <c r="AD31" s="6"/>
      <c r="AE31" s="6"/>
      <c r="AF31" s="6"/>
      <c r="AG31" s="6"/>
      <c r="AH31" s="6"/>
      <c r="AI31" s="6"/>
      <c r="AJ31" s="6"/>
      <c r="AK31" s="6"/>
    </row>
    <row r="32" spans="1:37" s="3" customFormat="1" ht="30" x14ac:dyDescent="0.25">
      <c r="A32" s="10"/>
      <c r="B32" s="9"/>
      <c r="C32" s="9"/>
      <c r="D32" s="185"/>
      <c r="E32" s="164" t="s">
        <v>102</v>
      </c>
      <c r="F32" s="164" t="s">
        <v>103</v>
      </c>
      <c r="G32" s="193"/>
      <c r="H32" s="192"/>
      <c r="I32" s="9"/>
      <c r="J32" s="9"/>
      <c r="K32" s="9"/>
      <c r="L32" s="6"/>
      <c r="M32" s="6"/>
      <c r="N32" s="6"/>
      <c r="O32" s="6"/>
      <c r="P32" s="6"/>
      <c r="Q32" s="6"/>
      <c r="R32" s="6"/>
      <c r="S32" s="6"/>
      <c r="T32" s="6"/>
      <c r="U32" s="6"/>
      <c r="V32" s="6"/>
      <c r="W32" s="6"/>
      <c r="X32" s="6"/>
      <c r="Y32" s="6"/>
      <c r="Z32" s="6"/>
      <c r="AA32" s="6"/>
      <c r="AB32" s="6"/>
      <c r="AC32" s="6"/>
      <c r="AD32" s="6"/>
      <c r="AE32" s="6"/>
      <c r="AF32" s="6"/>
      <c r="AG32" s="6"/>
      <c r="AH32" s="6"/>
      <c r="AI32" s="6"/>
      <c r="AJ32" s="6"/>
      <c r="AK32" s="6"/>
    </row>
    <row r="33" spans="4:39" x14ac:dyDescent="0.25">
      <c r="D33" s="13" t="s">
        <v>80</v>
      </c>
      <c r="E33" s="31">
        <v>0.25</v>
      </c>
      <c r="F33" s="31">
        <v>1</v>
      </c>
      <c r="G33" s="157">
        <f>COUNTIF('Data Reporting Template'!$BV$3:$BV$200, "Low")</f>
        <v>0</v>
      </c>
      <c r="H33" s="158" t="s">
        <v>104</v>
      </c>
      <c r="AL33"/>
      <c r="AM33"/>
    </row>
    <row r="34" spans="4:39" x14ac:dyDescent="0.25">
      <c r="D34" s="13" t="s">
        <v>81</v>
      </c>
      <c r="E34" s="31">
        <v>7.0000000000000007E-2</v>
      </c>
      <c r="F34" s="31">
        <v>0.3</v>
      </c>
      <c r="G34" s="157">
        <f>COUNTIF('Data Reporting Template'!$BW$3:$BW$200, "Low")</f>
        <v>0</v>
      </c>
      <c r="H34" s="158" t="s">
        <v>105</v>
      </c>
      <c r="AL34"/>
      <c r="AM34"/>
    </row>
    <row r="35" spans="4:39" x14ac:dyDescent="0.25">
      <c r="D35" s="13" t="s">
        <v>82</v>
      </c>
      <c r="E35" s="31">
        <v>0.03</v>
      </c>
      <c r="F35" s="31">
        <v>0.12</v>
      </c>
      <c r="G35" s="157">
        <f>COUNTIF('Data Reporting Template'!$BX$3:$BX$200, "Low")</f>
        <v>0</v>
      </c>
      <c r="H35" s="158" t="s">
        <v>106</v>
      </c>
      <c r="AL35"/>
      <c r="AM35"/>
    </row>
    <row r="36" spans="4:39" x14ac:dyDescent="0.25">
      <c r="D36" s="13" t="s">
        <v>83</v>
      </c>
      <c r="E36" s="31">
        <v>0.25</v>
      </c>
      <c r="F36" s="200" t="s">
        <v>107</v>
      </c>
      <c r="G36" s="157">
        <f>COUNTIF('Data Reporting Template'!$BY$3:$BY$200, "Low")</f>
        <v>0</v>
      </c>
      <c r="H36" s="158" t="s">
        <v>108</v>
      </c>
      <c r="AL36"/>
      <c r="AM36"/>
    </row>
    <row r="37" spans="4:39" x14ac:dyDescent="0.25">
      <c r="D37" s="13" t="s">
        <v>92</v>
      </c>
      <c r="E37" s="31">
        <v>0.25</v>
      </c>
      <c r="F37" s="200"/>
      <c r="G37" s="157">
        <f>COUNTIF('Data Reporting Template'!$BZ$3:$BZ$200, "Low")</f>
        <v>0</v>
      </c>
      <c r="H37" s="158" t="s">
        <v>109</v>
      </c>
      <c r="AL37"/>
      <c r="AM37"/>
    </row>
    <row r="38" spans="4:39" ht="15.75" thickBot="1" x14ac:dyDescent="0.3">
      <c r="D38" s="24" t="s">
        <v>93</v>
      </c>
      <c r="E38" s="32">
        <v>0.05</v>
      </c>
      <c r="F38" s="201"/>
      <c r="G38" s="159">
        <f>COUNTIF('Data Reporting Template'!$CA$3:$CA$200, "Low")</f>
        <v>0</v>
      </c>
      <c r="H38" s="160" t="s">
        <v>110</v>
      </c>
      <c r="AL38"/>
      <c r="AM38"/>
    </row>
    <row r="39" spans="4:39" x14ac:dyDescent="0.25">
      <c r="D39" s="9" t="s">
        <v>111</v>
      </c>
    </row>
    <row r="41" spans="4:39" ht="15.75" thickBot="1" x14ac:dyDescent="0.3">
      <c r="D41" s="22" t="s">
        <v>112</v>
      </c>
    </row>
    <row r="42" spans="4:39" x14ac:dyDescent="0.25">
      <c r="D42" s="184" t="s">
        <v>98</v>
      </c>
      <c r="E42" s="183" t="s">
        <v>113</v>
      </c>
      <c r="F42" s="183"/>
      <c r="G42" s="183" t="s">
        <v>100</v>
      </c>
      <c r="H42" s="191" t="s">
        <v>101</v>
      </c>
    </row>
    <row r="43" spans="4:39" ht="30" x14ac:dyDescent="0.25">
      <c r="D43" s="185"/>
      <c r="E43" s="164" t="s">
        <v>102</v>
      </c>
      <c r="F43" s="164" t="s">
        <v>103</v>
      </c>
      <c r="G43" s="193"/>
      <c r="H43" s="192"/>
    </row>
    <row r="44" spans="4:39" x14ac:dyDescent="0.25">
      <c r="D44" s="13" t="s">
        <v>80</v>
      </c>
      <c r="E44" s="202">
        <v>1</v>
      </c>
      <c r="F44" s="202">
        <v>10</v>
      </c>
      <c r="G44" s="157">
        <f>COUNTIF('Data Reporting Template'!$CB$3:$CB$200, "High")</f>
        <v>0</v>
      </c>
      <c r="H44" s="158" t="s">
        <v>114</v>
      </c>
    </row>
    <row r="45" spans="4:39" x14ac:dyDescent="0.25">
      <c r="D45" s="13" t="s">
        <v>81</v>
      </c>
      <c r="E45" s="202"/>
      <c r="F45" s="202"/>
      <c r="G45" s="157">
        <f>COUNTIF('Data Reporting Template'!$CC$3:$CC$200, "High")</f>
        <v>0</v>
      </c>
      <c r="H45" s="158" t="s">
        <v>115</v>
      </c>
    </row>
    <row r="46" spans="4:39" x14ac:dyDescent="0.25">
      <c r="D46" s="13" t="s">
        <v>82</v>
      </c>
      <c r="E46" s="202"/>
      <c r="F46" s="202"/>
      <c r="G46" s="157">
        <f>COUNTIF('Data Reporting Template'!$CD$3:$CD$200, "High")</f>
        <v>0</v>
      </c>
      <c r="H46" s="158" t="s">
        <v>116</v>
      </c>
    </row>
    <row r="47" spans="4:39" x14ac:dyDescent="0.25">
      <c r="D47" s="13" t="s">
        <v>83</v>
      </c>
      <c r="E47" s="202"/>
      <c r="F47" s="200" t="s">
        <v>107</v>
      </c>
      <c r="G47" s="157">
        <f>COUNTIF('Data Reporting Template'!$CE$3:$CE$200, "High")</f>
        <v>0</v>
      </c>
      <c r="H47" s="158" t="s">
        <v>117</v>
      </c>
    </row>
    <row r="48" spans="4:39" x14ac:dyDescent="0.25">
      <c r="D48" s="13" t="s">
        <v>92</v>
      </c>
      <c r="E48" s="202"/>
      <c r="F48" s="200"/>
      <c r="G48" s="157">
        <f>COUNTIF('Data Reporting Template'!$CF$3:$CF$200, "High")</f>
        <v>0</v>
      </c>
      <c r="H48" s="158" t="s">
        <v>118</v>
      </c>
    </row>
    <row r="49" spans="2:10" ht="15.75" thickBot="1" x14ac:dyDescent="0.3">
      <c r="D49" s="24" t="s">
        <v>93</v>
      </c>
      <c r="E49" s="203"/>
      <c r="F49" s="201"/>
      <c r="G49" s="159">
        <f>COUNTIF('Data Reporting Template'!$CG$3:$CG$200, "High")</f>
        <v>0</v>
      </c>
      <c r="H49" s="160" t="s">
        <v>119</v>
      </c>
    </row>
    <row r="50" spans="2:10" x14ac:dyDescent="0.25">
      <c r="D50" s="9" t="s">
        <v>111</v>
      </c>
    </row>
    <row r="52" spans="2:10" ht="15.75" thickBot="1" x14ac:dyDescent="0.3">
      <c r="C52" s="22" t="s">
        <v>120</v>
      </c>
    </row>
    <row r="53" spans="2:10" ht="28.5" customHeight="1" x14ac:dyDescent="0.25">
      <c r="C53" s="153" t="s">
        <v>87</v>
      </c>
      <c r="D53" s="183" t="s">
        <v>121</v>
      </c>
      <c r="E53" s="183"/>
      <c r="F53" s="183" t="s">
        <v>122</v>
      </c>
      <c r="G53" s="183"/>
      <c r="H53" s="183" t="s">
        <v>101</v>
      </c>
      <c r="I53" s="191"/>
    </row>
    <row r="54" spans="2:10" x14ac:dyDescent="0.25">
      <c r="C54" s="13" t="s">
        <v>80</v>
      </c>
      <c r="D54" s="215">
        <v>0.25</v>
      </c>
      <c r="E54" s="215"/>
      <c r="F54" s="205">
        <f>COUNTIF('Data Reporting Template'!$CH$3:$CH$200, "High Exclusion/Exception Rate")</f>
        <v>0</v>
      </c>
      <c r="G54" s="205"/>
      <c r="H54" s="205" t="s">
        <v>123</v>
      </c>
      <c r="I54" s="207"/>
    </row>
    <row r="55" spans="2:10" x14ac:dyDescent="0.25">
      <c r="C55" s="13" t="s">
        <v>81</v>
      </c>
      <c r="D55" s="215">
        <v>0.15</v>
      </c>
      <c r="E55" s="215"/>
      <c r="F55" s="205">
        <f>COUNTIF('Data Reporting Template'!$CI$3:$CI$200, "High Exclusion/Exception Rate")</f>
        <v>0</v>
      </c>
      <c r="G55" s="205"/>
      <c r="H55" s="205" t="s">
        <v>124</v>
      </c>
      <c r="I55" s="207"/>
    </row>
    <row r="56" spans="2:10" x14ac:dyDescent="0.25">
      <c r="C56" s="13" t="s">
        <v>82</v>
      </c>
      <c r="D56" s="215">
        <v>0.15</v>
      </c>
      <c r="E56" s="215"/>
      <c r="F56" s="205">
        <f>COUNTIF('Data Reporting Template'!$CJ$3:$CJ$200, "High Exclusion/Exception Rate")</f>
        <v>0</v>
      </c>
      <c r="G56" s="205"/>
      <c r="H56" s="205" t="s">
        <v>125</v>
      </c>
      <c r="I56" s="207"/>
    </row>
    <row r="57" spans="2:10" ht="28.5" customHeight="1" x14ac:dyDescent="0.25">
      <c r="C57" s="13" t="s">
        <v>83</v>
      </c>
      <c r="D57" s="205" t="s">
        <v>91</v>
      </c>
      <c r="E57" s="205"/>
      <c r="F57" s="206" t="s">
        <v>126</v>
      </c>
      <c r="G57" s="206"/>
      <c r="H57" s="205" t="s">
        <v>91</v>
      </c>
      <c r="I57" s="207"/>
    </row>
    <row r="58" spans="2:10" x14ac:dyDescent="0.25">
      <c r="C58" s="13" t="s">
        <v>92</v>
      </c>
      <c r="D58" s="215">
        <v>0.4</v>
      </c>
      <c r="E58" s="215"/>
      <c r="F58" s="205">
        <f>COUNTIF('Data Reporting Template'!$CK$3:$CK$200, "High Exclusion/Exception Rate")</f>
        <v>0</v>
      </c>
      <c r="G58" s="205"/>
      <c r="H58" s="205" t="s">
        <v>127</v>
      </c>
      <c r="I58" s="207"/>
    </row>
    <row r="59" spans="2:10" ht="15.75" thickBot="1" x14ac:dyDescent="0.3">
      <c r="C59" s="24" t="s">
        <v>93</v>
      </c>
      <c r="D59" s="216">
        <v>0.4</v>
      </c>
      <c r="E59" s="216"/>
      <c r="F59" s="204">
        <f>COUNTIF('Data Reporting Template'!$CL$3:$CL$200, "High Exclusion/Exception Rate")</f>
        <v>0</v>
      </c>
      <c r="G59" s="204"/>
      <c r="H59" s="204" t="s">
        <v>128</v>
      </c>
      <c r="I59" s="208"/>
    </row>
    <row r="61" spans="2:10" ht="15.75" thickBot="1" x14ac:dyDescent="0.3">
      <c r="B61" s="22" t="s">
        <v>129</v>
      </c>
      <c r="G61" s="22" t="s">
        <v>130</v>
      </c>
    </row>
    <row r="62" spans="2:10" ht="29.1" customHeight="1" x14ac:dyDescent="0.25">
      <c r="B62" s="162" t="s">
        <v>87</v>
      </c>
      <c r="C62" s="161" t="s">
        <v>122</v>
      </c>
      <c r="D62" s="183" t="s">
        <v>101</v>
      </c>
      <c r="E62" s="191"/>
      <c r="G62" s="162" t="s">
        <v>87</v>
      </c>
      <c r="H62" s="163" t="s">
        <v>122</v>
      </c>
      <c r="I62" s="183" t="s">
        <v>101</v>
      </c>
      <c r="J62" s="191"/>
    </row>
    <row r="63" spans="2:10" x14ac:dyDescent="0.25">
      <c r="B63" s="13" t="s">
        <v>80</v>
      </c>
      <c r="C63" s="157">
        <f>COUNTIF('Data Reporting Template'!$CM$3:$CM$200, "Too Low") + COUNTIF( 'Data Reporting Template'!$CM$3:$CM$200, "Too High")</f>
        <v>0</v>
      </c>
      <c r="D63" s="205" t="s">
        <v>131</v>
      </c>
      <c r="E63" s="207"/>
      <c r="G63" s="13" t="s">
        <v>80</v>
      </c>
      <c r="H63" s="157">
        <f>COUNTIF('Data Reporting Template'!$CS$3:$CS$200, "Numerator Zero") +COUNTIF('Data Reporting Template'!$CS$3:$CS$200, "Low Numerator")</f>
        <v>0</v>
      </c>
      <c r="I63" s="205" t="s">
        <v>132</v>
      </c>
      <c r="J63" s="207"/>
    </row>
    <row r="64" spans="2:10" x14ac:dyDescent="0.25">
      <c r="B64" s="13" t="s">
        <v>81</v>
      </c>
      <c r="C64" s="157">
        <f>COUNTIF('Data Reporting Template'!$CN$3:$CN$200, "Too Low") + COUNTIF( 'Data Reporting Template'!$CN$3:$CN$200, "Too High")</f>
        <v>0</v>
      </c>
      <c r="D64" s="205" t="s">
        <v>133</v>
      </c>
      <c r="E64" s="207"/>
      <c r="G64" s="13" t="s">
        <v>81</v>
      </c>
      <c r="H64" s="157">
        <f>COUNTIF('Data Reporting Template'!$CT$3:$CT$200, "Numerator Zero") +COUNTIF('Data Reporting Template'!$CT$3:$CT$200, "Low Numerator")</f>
        <v>0</v>
      </c>
      <c r="I64" s="205" t="s">
        <v>134</v>
      </c>
      <c r="J64" s="207"/>
    </row>
    <row r="65" spans="2:10" x14ac:dyDescent="0.25">
      <c r="B65" s="13" t="s">
        <v>82</v>
      </c>
      <c r="C65" s="157">
        <f>COUNTIF('Data Reporting Template'!$CO$3:$CO$200, "Too Low") + COUNTIF( 'Data Reporting Template'!$CO$3:$CO$200, "Too High")</f>
        <v>0</v>
      </c>
      <c r="D65" s="205" t="s">
        <v>135</v>
      </c>
      <c r="E65" s="207"/>
      <c r="G65" s="13" t="s">
        <v>82</v>
      </c>
      <c r="H65" s="157">
        <f>COUNTIF('Data Reporting Template'!$CU$3:$CU$200, "Numerator Zero") +COUNTIF('Data Reporting Template'!$CU$3:$CU$200, "Low Numerator")</f>
        <v>0</v>
      </c>
      <c r="I65" s="205" t="s">
        <v>136</v>
      </c>
      <c r="J65" s="207"/>
    </row>
    <row r="66" spans="2:10" x14ac:dyDescent="0.25">
      <c r="B66" s="13" t="s">
        <v>83</v>
      </c>
      <c r="C66" s="157">
        <f>COUNTIF('Data Reporting Template'!$CP$3:$CP$200, "Too Low") + COUNTIF( 'Data Reporting Template'!$CP$3:$CP$200, "Too High")</f>
        <v>0</v>
      </c>
      <c r="D66" s="205" t="s">
        <v>137</v>
      </c>
      <c r="E66" s="207"/>
      <c r="G66" s="13" t="s">
        <v>83</v>
      </c>
      <c r="H66" s="157">
        <f>COUNTIF('Data Reporting Template'!$CV$3:$CV$200, "Numerator Zero") +COUNTIF('Data Reporting Template'!$CV$3:$CV$200, "Low Numerator")</f>
        <v>0</v>
      </c>
      <c r="I66" s="205" t="s">
        <v>138</v>
      </c>
      <c r="J66" s="207"/>
    </row>
    <row r="67" spans="2:10" x14ac:dyDescent="0.25">
      <c r="B67" s="13" t="s">
        <v>92</v>
      </c>
      <c r="C67" s="157">
        <f>COUNTIF('Data Reporting Template'!$CQ$3:$CQ$200, "Too Low") + COUNTIF( 'Data Reporting Template'!$CQ$3:$CQ$200, "Too High")</f>
        <v>0</v>
      </c>
      <c r="D67" s="205" t="s">
        <v>139</v>
      </c>
      <c r="E67" s="207"/>
      <c r="G67" s="13" t="s">
        <v>92</v>
      </c>
      <c r="H67" s="157">
        <f>COUNTIF('Data Reporting Template'!$CW$3:$CW$200, "Numerator Zero") +COUNTIF('Data Reporting Template'!$CW$3:$CW$200, "Low Numerator")</f>
        <v>0</v>
      </c>
      <c r="I67" s="205" t="s">
        <v>140</v>
      </c>
      <c r="J67" s="207"/>
    </row>
    <row r="68" spans="2:10" ht="15.75" thickBot="1" x14ac:dyDescent="0.3">
      <c r="B68" s="24" t="s">
        <v>93</v>
      </c>
      <c r="C68" s="159">
        <f>COUNTIF('Data Reporting Template'!$CR$3:$CR$200, "Too Low") + COUNTIF( 'Data Reporting Template'!$CR$3:$CR$200, "Too High")</f>
        <v>0</v>
      </c>
      <c r="D68" s="204" t="s">
        <v>141</v>
      </c>
      <c r="E68" s="208"/>
      <c r="G68" s="24" t="s">
        <v>93</v>
      </c>
      <c r="H68" s="159">
        <f>COUNTIF('Data Reporting Template'!$CX$3:$CX$200, "Numerator Zero") +COUNTIF('Data Reporting Template'!$CX$3:$CX$200, "Low Numerator")</f>
        <v>0</v>
      </c>
      <c r="I68" s="204" t="s">
        <v>142</v>
      </c>
      <c r="J68" s="208"/>
    </row>
    <row r="70" spans="2:10" ht="15.75" thickBot="1" x14ac:dyDescent="0.3">
      <c r="B70" s="22" t="s">
        <v>143</v>
      </c>
    </row>
    <row r="71" spans="2:10" x14ac:dyDescent="0.25">
      <c r="B71" s="184" t="s">
        <v>144</v>
      </c>
      <c r="C71" s="214"/>
      <c r="D71" s="214"/>
      <c r="E71" s="214"/>
      <c r="F71" s="214"/>
      <c r="G71" s="214"/>
      <c r="H71" s="149" t="s">
        <v>122</v>
      </c>
      <c r="I71" s="183" t="s">
        <v>101</v>
      </c>
      <c r="J71" s="191"/>
    </row>
    <row r="72" spans="2:10" ht="30.95" customHeight="1" x14ac:dyDescent="0.25">
      <c r="B72" s="211" t="s">
        <v>145</v>
      </c>
      <c r="C72" s="212"/>
      <c r="D72" s="212"/>
      <c r="E72" s="212"/>
      <c r="F72" s="212"/>
      <c r="G72" s="213"/>
      <c r="H72" s="147">
        <f>COUNTIF('Data Reporting Template'!CY3:CY200, "Check Denominators")</f>
        <v>0</v>
      </c>
      <c r="I72" s="205" t="s">
        <v>146</v>
      </c>
      <c r="J72" s="207"/>
    </row>
    <row r="73" spans="2:10" ht="14.45" customHeight="1" x14ac:dyDescent="0.25">
      <c r="B73" s="211" t="s">
        <v>147</v>
      </c>
      <c r="C73" s="212"/>
      <c r="D73" s="212"/>
      <c r="E73" s="212"/>
      <c r="F73" s="212"/>
      <c r="G73" s="213"/>
      <c r="H73" s="147">
        <f>COUNTIF('Data Reporting Template'!CZ3:CZ200, "Check Denominators")</f>
        <v>0</v>
      </c>
      <c r="I73" s="205" t="s">
        <v>148</v>
      </c>
      <c r="J73" s="207"/>
    </row>
    <row r="74" spans="2:10" ht="15.95" customHeight="1" x14ac:dyDescent="0.25">
      <c r="B74" s="211" t="s">
        <v>149</v>
      </c>
      <c r="C74" s="212"/>
      <c r="D74" s="212"/>
      <c r="E74" s="212"/>
      <c r="F74" s="212"/>
      <c r="G74" s="213"/>
      <c r="H74" s="147">
        <f>COUNTIF('Data Reporting Template'!DA3:DA200, "Check SBIRT values")</f>
        <v>0</v>
      </c>
      <c r="I74" s="205" t="s">
        <v>150</v>
      </c>
      <c r="J74" s="207"/>
    </row>
    <row r="75" spans="2:10" ht="32.1" customHeight="1" x14ac:dyDescent="0.25">
      <c r="B75" s="211" t="s">
        <v>151</v>
      </c>
      <c r="C75" s="212"/>
      <c r="D75" s="212"/>
      <c r="E75" s="212"/>
      <c r="F75" s="212"/>
      <c r="G75" s="213"/>
      <c r="H75" s="147">
        <f>COUNTIF('Data Reporting Template'!DB3:DB200, "Check SBIRT values")</f>
        <v>0</v>
      </c>
      <c r="I75" s="209" t="s">
        <v>152</v>
      </c>
      <c r="J75" s="210"/>
    </row>
    <row r="76" spans="2:10" ht="15.6" customHeight="1" x14ac:dyDescent="0.25">
      <c r="B76" s="211" t="s">
        <v>153</v>
      </c>
      <c r="C76" s="212"/>
      <c r="D76" s="212"/>
      <c r="E76" s="212"/>
      <c r="F76" s="212"/>
      <c r="G76" s="213"/>
      <c r="H76" s="147">
        <f>COUNTIF('Data Reporting Template'!DC3:DC200, "Check Denominators")</f>
        <v>0</v>
      </c>
      <c r="I76" s="209" t="s">
        <v>154</v>
      </c>
      <c r="J76" s="210"/>
    </row>
    <row r="77" spans="2:10" ht="14.45" customHeight="1" x14ac:dyDescent="0.25">
      <c r="B77" s="211" t="s">
        <v>155</v>
      </c>
      <c r="C77" s="212"/>
      <c r="D77" s="212"/>
      <c r="E77" s="212"/>
      <c r="F77" s="212"/>
      <c r="G77" s="213"/>
      <c r="H77" s="147">
        <f>COUNTIF('Data Reporting Template'!DD3:DD200, "Check Smoking values")</f>
        <v>0</v>
      </c>
      <c r="I77" s="209" t="s">
        <v>156</v>
      </c>
      <c r="J77" s="210"/>
    </row>
    <row r="78" spans="2:10" ht="14.45" customHeight="1" x14ac:dyDescent="0.25">
      <c r="B78" s="211" t="s">
        <v>157</v>
      </c>
      <c r="C78" s="212"/>
      <c r="D78" s="212"/>
      <c r="E78" s="212"/>
      <c r="F78" s="212"/>
      <c r="G78" s="213"/>
      <c r="H78" s="147">
        <f>COUNTIF('Data Reporting Template'!DE3:DE200, "Check Smoking values")</f>
        <v>0</v>
      </c>
      <c r="I78" s="209" t="s">
        <v>158</v>
      </c>
      <c r="J78" s="210"/>
    </row>
    <row r="79" spans="2:10" ht="14.45" customHeight="1" x14ac:dyDescent="0.25">
      <c r="B79" s="211" t="s">
        <v>159</v>
      </c>
      <c r="C79" s="212"/>
      <c r="D79" s="212"/>
      <c r="E79" s="212"/>
      <c r="F79" s="212"/>
      <c r="G79" s="213"/>
      <c r="H79" s="147">
        <f>COUNTIF('Data Reporting Template'!DF3:DF200, "Check Smoking values")</f>
        <v>0</v>
      </c>
      <c r="I79" s="209" t="s">
        <v>160</v>
      </c>
      <c r="J79" s="210"/>
    </row>
    <row r="80" spans="2:10" ht="14.45" customHeight="1" x14ac:dyDescent="0.25">
      <c r="B80" s="211" t="s">
        <v>161</v>
      </c>
      <c r="C80" s="212"/>
      <c r="D80" s="212"/>
      <c r="E80" s="212"/>
      <c r="F80" s="212"/>
      <c r="G80" s="213"/>
      <c r="H80" s="147">
        <f>COUNTIF('Data Reporting Template'!DG3:DG200, "Check Denominators")</f>
        <v>0</v>
      </c>
      <c r="I80" s="209" t="s">
        <v>162</v>
      </c>
      <c r="J80" s="210"/>
    </row>
    <row r="81" spans="2:10" ht="29.45" customHeight="1" x14ac:dyDescent="0.25">
      <c r="B81" s="211" t="s">
        <v>163</v>
      </c>
      <c r="C81" s="212"/>
      <c r="D81" s="212"/>
      <c r="E81" s="212"/>
      <c r="F81" s="212"/>
      <c r="G81" s="213"/>
      <c r="H81" s="147">
        <f>COUNTIF('Data Reporting Template'!DH3:DH200, "Check Denominators")</f>
        <v>0</v>
      </c>
      <c r="I81" s="209" t="s">
        <v>164</v>
      </c>
      <c r="J81" s="210"/>
    </row>
    <row r="82" spans="2:10" ht="32.450000000000003" customHeight="1" x14ac:dyDescent="0.25">
      <c r="B82" s="211" t="s">
        <v>165</v>
      </c>
      <c r="C82" s="212"/>
      <c r="D82" s="212"/>
      <c r="E82" s="212"/>
      <c r="F82" s="212"/>
      <c r="G82" s="213"/>
      <c r="H82" s="147">
        <f>COUNTIF('Data Reporting Template'!DI3:DI200, "Check Denominators")</f>
        <v>0</v>
      </c>
      <c r="I82" s="209" t="s">
        <v>166</v>
      </c>
      <c r="J82" s="210"/>
    </row>
    <row r="83" spans="2:10" ht="30" customHeight="1" x14ac:dyDescent="0.25">
      <c r="B83" s="211" t="s">
        <v>167</v>
      </c>
      <c r="C83" s="212"/>
      <c r="D83" s="212"/>
      <c r="E83" s="212"/>
      <c r="F83" s="212"/>
      <c r="G83" s="213"/>
      <c r="H83" s="147">
        <f>COUNTIF('Data Reporting Template'!DJ4:DJ201, "Check Denominators")</f>
        <v>0</v>
      </c>
      <c r="I83" s="209" t="s">
        <v>168</v>
      </c>
      <c r="J83" s="210"/>
    </row>
    <row r="84" spans="2:10" ht="32.450000000000003" customHeight="1" thickBot="1" x14ac:dyDescent="0.3">
      <c r="B84" s="217" t="s">
        <v>169</v>
      </c>
      <c r="C84" s="218"/>
      <c r="D84" s="218"/>
      <c r="E84" s="218"/>
      <c r="F84" s="218"/>
      <c r="G84" s="219"/>
      <c r="H84" s="148">
        <f>COUNTIF('Data Reporting Template'!DK5:DK202, "Check Denominators")</f>
        <v>0</v>
      </c>
      <c r="I84" s="220" t="s">
        <v>170</v>
      </c>
      <c r="J84" s="221"/>
    </row>
  </sheetData>
  <sheetProtection algorithmName="SHA-512" hashValue="XJcHst44WL3vSNYAWi0ufmhLsxeT2WIEIWhM+jFTR8pnOjKqlwTJIehinqEkP8fKvm58Wh1kaEbvEC7j4M9Ntg==" saltValue="W9I6BvExFEv4YtbqVYWjVg==" spinCount="100000" sheet="1" objects="1" scenarios="1"/>
  <mergeCells count="90">
    <mergeCell ref="B83:G83"/>
    <mergeCell ref="I83:J83"/>
    <mergeCell ref="B84:G84"/>
    <mergeCell ref="I84:J84"/>
    <mergeCell ref="D67:E67"/>
    <mergeCell ref="D68:E68"/>
    <mergeCell ref="I68:J68"/>
    <mergeCell ref="I71:J71"/>
    <mergeCell ref="I72:J72"/>
    <mergeCell ref="I81:J81"/>
    <mergeCell ref="I82:J82"/>
    <mergeCell ref="I73:J73"/>
    <mergeCell ref="I74:J74"/>
    <mergeCell ref="I78:J78"/>
    <mergeCell ref="I77:J77"/>
    <mergeCell ref="I80:J80"/>
    <mergeCell ref="D53:E53"/>
    <mergeCell ref="D54:E54"/>
    <mergeCell ref="D55:E55"/>
    <mergeCell ref="D56:E56"/>
    <mergeCell ref="D57:E57"/>
    <mergeCell ref="D58:E58"/>
    <mergeCell ref="D59:E59"/>
    <mergeCell ref="D62:E62"/>
    <mergeCell ref="D63:E63"/>
    <mergeCell ref="D64:E64"/>
    <mergeCell ref="D65:E65"/>
    <mergeCell ref="D66:E66"/>
    <mergeCell ref="B81:G81"/>
    <mergeCell ref="B82:G82"/>
    <mergeCell ref="I79:J79"/>
    <mergeCell ref="B79:G79"/>
    <mergeCell ref="I76:J76"/>
    <mergeCell ref="B77:G77"/>
    <mergeCell ref="B78:G78"/>
    <mergeCell ref="B80:G80"/>
    <mergeCell ref="B71:G71"/>
    <mergeCell ref="B72:G72"/>
    <mergeCell ref="B73:G73"/>
    <mergeCell ref="B74:G74"/>
    <mergeCell ref="B76:G76"/>
    <mergeCell ref="B75:G75"/>
    <mergeCell ref="I75:J75"/>
    <mergeCell ref="I63:J63"/>
    <mergeCell ref="I64:J64"/>
    <mergeCell ref="I65:J65"/>
    <mergeCell ref="I66:J66"/>
    <mergeCell ref="I67:J67"/>
    <mergeCell ref="H56:I56"/>
    <mergeCell ref="H57:I57"/>
    <mergeCell ref="H58:I58"/>
    <mergeCell ref="H59:I59"/>
    <mergeCell ref="I62:J62"/>
    <mergeCell ref="F59:G59"/>
    <mergeCell ref="G31:G32"/>
    <mergeCell ref="H31:H32"/>
    <mergeCell ref="D42:D43"/>
    <mergeCell ref="E42:F42"/>
    <mergeCell ref="G42:G43"/>
    <mergeCell ref="F54:G54"/>
    <mergeCell ref="F55:G55"/>
    <mergeCell ref="F56:G56"/>
    <mergeCell ref="F57:G57"/>
    <mergeCell ref="F58:G58"/>
    <mergeCell ref="F53:G53"/>
    <mergeCell ref="H42:H43"/>
    <mergeCell ref="H53:I53"/>
    <mergeCell ref="H54:I54"/>
    <mergeCell ref="H55:I55"/>
    <mergeCell ref="D8:H8"/>
    <mergeCell ref="F36:F38"/>
    <mergeCell ref="E44:E49"/>
    <mergeCell ref="F44:F46"/>
    <mergeCell ref="F47:F49"/>
    <mergeCell ref="B1:K1"/>
    <mergeCell ref="B17:E17"/>
    <mergeCell ref="A2:K2"/>
    <mergeCell ref="E31:F31"/>
    <mergeCell ref="D31:D32"/>
    <mergeCell ref="A3:K3"/>
    <mergeCell ref="B25:E25"/>
    <mergeCell ref="H9:H10"/>
    <mergeCell ref="E9:F9"/>
    <mergeCell ref="G9:G10"/>
    <mergeCell ref="D9:D10"/>
    <mergeCell ref="D5:I5"/>
    <mergeCell ref="D6:I6"/>
    <mergeCell ref="F17:K17"/>
    <mergeCell ref="B28:J28"/>
    <mergeCell ref="B27:J27"/>
  </mergeCells>
  <conditionalFormatting sqref="C63:C68">
    <cfRule type="cellIs" dxfId="23" priority="3" operator="greaterThan">
      <formula>0</formula>
    </cfRule>
  </conditionalFormatting>
  <conditionalFormatting sqref="E23:E24">
    <cfRule type="cellIs" dxfId="22" priority="13" operator="equal">
      <formula>"NO*"</formula>
    </cfRule>
    <cfRule type="cellIs" dxfId="21" priority="14" operator="equal">
      <formula>"YES*"</formula>
    </cfRule>
  </conditionalFormatting>
  <conditionalFormatting sqref="F54:G56 F58:G59">
    <cfRule type="cellIs" dxfId="20" priority="4" operator="greaterThan">
      <formula>0</formula>
    </cfRule>
  </conditionalFormatting>
  <conditionalFormatting sqref="G33:G38">
    <cfRule type="cellIs" dxfId="19" priority="6" operator="greaterThan">
      <formula>0</formula>
    </cfRule>
  </conditionalFormatting>
  <conditionalFormatting sqref="G44:G49">
    <cfRule type="cellIs" dxfId="18" priority="5" operator="greaterThan">
      <formula>0</formula>
    </cfRule>
  </conditionalFormatting>
  <conditionalFormatting sqref="H11:H15 E19:E22">
    <cfRule type="cellIs" dxfId="17" priority="16" operator="equal">
      <formula>"YES"</formula>
    </cfRule>
  </conditionalFormatting>
  <conditionalFormatting sqref="H11:H15 E19:E24">
    <cfRule type="cellIs" dxfId="16" priority="15" operator="equal">
      <formula>"NO"</formula>
    </cfRule>
  </conditionalFormatting>
  <conditionalFormatting sqref="H63:H68">
    <cfRule type="cellIs" dxfId="15" priority="2" operator="greaterThan">
      <formula>0</formula>
    </cfRule>
  </conditionalFormatting>
  <conditionalFormatting sqref="H72:H84">
    <cfRule type="cellIs" dxfId="14" priority="1" operator="greaterThan">
      <formula>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L202"/>
  <sheetViews>
    <sheetView workbookViewId="0">
      <selection activeCell="CY4" sqref="CY4"/>
    </sheetView>
  </sheetViews>
  <sheetFormatPr defaultColWidth="9.140625" defaultRowHeight="15" x14ac:dyDescent="0.25"/>
  <cols>
    <col min="1" max="1" width="15.7109375" style="50" bestFit="1" customWidth="1"/>
    <col min="2" max="2" width="15.7109375" style="50" customWidth="1"/>
    <col min="3" max="3" width="16.7109375" style="50" bestFit="1" customWidth="1"/>
    <col min="4" max="4" width="21.42578125" style="50" bestFit="1" customWidth="1"/>
    <col min="5" max="5" width="20.5703125" style="50" bestFit="1" customWidth="1"/>
    <col min="6" max="6" width="16.5703125" style="50" customWidth="1"/>
    <col min="7" max="7" width="20.85546875" style="50" bestFit="1" customWidth="1"/>
    <col min="8" max="8" width="20.28515625" style="50" bestFit="1" customWidth="1"/>
    <col min="9" max="9" width="21.42578125" style="50" bestFit="1" customWidth="1"/>
    <col min="10" max="10" width="20.28515625" style="50" bestFit="1" customWidth="1"/>
    <col min="11" max="11" width="13.5703125" style="95" bestFit="1" customWidth="1"/>
    <col min="12" max="13" width="13.5703125" style="50" bestFit="1" customWidth="1"/>
    <col min="14" max="14" width="12.28515625" style="50" bestFit="1" customWidth="1"/>
    <col min="15" max="15" width="15" style="50" bestFit="1" customWidth="1"/>
    <col min="16" max="17" width="13.28515625" style="50" bestFit="1" customWidth="1"/>
    <col min="18" max="18" width="13.5703125" style="96" bestFit="1" customWidth="1"/>
    <col min="19" max="20" width="16.28515625" style="97" bestFit="1" customWidth="1"/>
    <col min="21" max="21" width="13" style="95" bestFit="1" customWidth="1"/>
    <col min="22" max="22" width="14.140625" style="50" bestFit="1" customWidth="1"/>
    <col min="23" max="24" width="13" style="50" bestFit="1" customWidth="1"/>
    <col min="25" max="25" width="14.28515625" style="50" bestFit="1" customWidth="1"/>
    <col min="26" max="26" width="15.42578125" style="50" bestFit="1" customWidth="1"/>
    <col min="27" max="27" width="15.42578125" style="96" bestFit="1" customWidth="1"/>
    <col min="28" max="29" width="16.28515625" style="97" bestFit="1" customWidth="1"/>
    <col min="30" max="30" width="11.140625" style="50" bestFit="1" customWidth="1"/>
    <col min="31" max="31" width="12.85546875" style="50" bestFit="1" customWidth="1"/>
    <col min="32" max="33" width="11.140625" style="50" bestFit="1" customWidth="1"/>
    <col min="34" max="34" width="13.28515625" style="50" bestFit="1" customWidth="1"/>
    <col min="35" max="35" width="12.42578125" style="98" bestFit="1" customWidth="1"/>
    <col min="36" max="36" width="13.140625" style="96" bestFit="1" customWidth="1"/>
    <col min="37" max="38" width="16.28515625" style="97" bestFit="1" customWidth="1"/>
    <col min="39" max="39" width="10.85546875" style="50" bestFit="1" customWidth="1"/>
    <col min="40" max="40" width="12.85546875" style="50" bestFit="1" customWidth="1"/>
    <col min="41" max="41" width="10.85546875" style="50" bestFit="1" customWidth="1"/>
    <col min="42" max="42" width="13.42578125" style="50" bestFit="1" customWidth="1"/>
    <col min="43" max="43" width="14.28515625" style="50" bestFit="1" customWidth="1"/>
    <col min="44" max="44" width="13.5703125" style="96" bestFit="1" customWidth="1"/>
    <col min="45" max="45" width="18" style="50" bestFit="1" customWidth="1"/>
    <col min="46" max="46" width="17.140625" style="50" bestFit="1" customWidth="1"/>
    <col min="47" max="47" width="13.140625" style="50" bestFit="1" customWidth="1"/>
    <col min="48" max="49" width="14.7109375" style="96" bestFit="1" customWidth="1"/>
    <col min="50" max="51" width="16.28515625" style="97" bestFit="1" customWidth="1"/>
    <col min="52" max="52" width="18.42578125" style="50" customWidth="1"/>
    <col min="53" max="53" width="13.28515625" style="50" bestFit="1" customWidth="1"/>
    <col min="54" max="54" width="8.28515625" style="50" bestFit="1" customWidth="1"/>
    <col min="55" max="55" width="12.28515625" style="50" bestFit="1" customWidth="1"/>
    <col min="56" max="56" width="14.28515625" style="50" bestFit="1" customWidth="1"/>
    <col min="57" max="57" width="10.85546875" style="50" bestFit="1" customWidth="1"/>
    <col min="58" max="58" width="10.5703125" style="50" bestFit="1" customWidth="1"/>
    <col min="59" max="59" width="12.7109375" style="50" bestFit="1" customWidth="1"/>
    <col min="60" max="60" width="13" style="50" bestFit="1" customWidth="1"/>
    <col min="61" max="61" width="14" style="50" bestFit="1" customWidth="1"/>
    <col min="62" max="62" width="12.85546875" style="50" bestFit="1" customWidth="1"/>
    <col min="63" max="63" width="13.5703125" style="50" bestFit="1" customWidth="1"/>
    <col min="64" max="64" width="14" style="50" bestFit="1" customWidth="1"/>
    <col min="65" max="65" width="15.140625" style="50" bestFit="1" customWidth="1"/>
    <col min="66" max="66" width="13.7109375" style="50" customWidth="1"/>
    <col min="67" max="67" width="13.42578125" style="50" customWidth="1"/>
    <col min="68" max="68" width="12.28515625" style="50" customWidth="1"/>
    <col min="69" max="69" width="13.28515625" style="50" customWidth="1"/>
    <col min="70" max="70" width="11.7109375" style="50" customWidth="1"/>
    <col min="71" max="72" width="9.140625" style="50"/>
    <col min="73" max="73" width="42.140625" style="50" customWidth="1"/>
    <col min="74" max="74" width="9.85546875" style="50" customWidth="1"/>
    <col min="75" max="75" width="11.140625" style="50" customWidth="1"/>
    <col min="76" max="80" width="9.140625" style="50"/>
    <col min="81" max="81" width="11.140625" style="50" customWidth="1"/>
    <col min="82" max="86" width="9.140625" style="50"/>
    <col min="87" max="87" width="11" style="50" customWidth="1"/>
    <col min="88" max="91" width="9.140625" style="50"/>
    <col min="92" max="92" width="12.42578125" style="50" customWidth="1"/>
    <col min="93" max="97" width="9.140625" style="50"/>
    <col min="98" max="98" width="11.28515625" style="50" customWidth="1"/>
    <col min="99" max="102" width="9.140625" style="50"/>
    <col min="103" max="103" width="16.140625" style="50" customWidth="1"/>
    <col min="104" max="104" width="15.5703125" style="50" bestFit="1" customWidth="1"/>
    <col min="105" max="105" width="15.5703125" style="50" customWidth="1"/>
    <col min="106" max="106" width="16.140625" style="50" customWidth="1"/>
    <col min="107" max="107" width="12.28515625" style="50" bestFit="1" customWidth="1"/>
    <col min="108" max="108" width="14" style="50" bestFit="1" customWidth="1"/>
    <col min="109" max="109" width="14" style="50" customWidth="1"/>
    <col min="110" max="110" width="13.7109375" style="50" bestFit="1" customWidth="1"/>
    <col min="111" max="111" width="15.42578125" style="50" bestFit="1" customWidth="1"/>
    <col min="112" max="113" width="18.5703125" style="50" bestFit="1" customWidth="1"/>
    <col min="114" max="115" width="18.5703125" style="50" customWidth="1"/>
    <col min="116" max="116" width="64.5703125" style="50" customWidth="1"/>
    <col min="117" max="16384" width="9.140625" style="50"/>
  </cols>
  <sheetData>
    <row r="1" spans="1:116" s="58" customFormat="1" ht="12.75" customHeight="1" thickBot="1" x14ac:dyDescent="0.3">
      <c r="A1" s="228" t="s">
        <v>171</v>
      </c>
      <c r="B1" s="229"/>
      <c r="C1" s="229"/>
      <c r="D1" s="229"/>
      <c r="E1" s="229"/>
      <c r="F1" s="229"/>
      <c r="G1" s="229"/>
      <c r="H1" s="229"/>
      <c r="I1" s="229"/>
      <c r="J1" s="230"/>
      <c r="K1" s="237" t="s">
        <v>172</v>
      </c>
      <c r="L1" s="238"/>
      <c r="M1" s="238"/>
      <c r="N1" s="238"/>
      <c r="O1" s="238"/>
      <c r="P1" s="238"/>
      <c r="Q1" s="238"/>
      <c r="R1" s="238"/>
      <c r="S1" s="238"/>
      <c r="T1" s="239"/>
      <c r="U1" s="240" t="s">
        <v>173</v>
      </c>
      <c r="V1" s="240"/>
      <c r="W1" s="240"/>
      <c r="X1" s="240"/>
      <c r="Y1" s="240"/>
      <c r="Z1" s="240"/>
      <c r="AA1" s="240"/>
      <c r="AB1" s="240"/>
      <c r="AC1" s="240"/>
      <c r="AD1" s="237" t="s">
        <v>174</v>
      </c>
      <c r="AE1" s="238"/>
      <c r="AF1" s="238"/>
      <c r="AG1" s="238"/>
      <c r="AH1" s="238"/>
      <c r="AI1" s="238"/>
      <c r="AJ1" s="238"/>
      <c r="AK1" s="238"/>
      <c r="AL1" s="239"/>
      <c r="AM1" s="234" t="s">
        <v>175</v>
      </c>
      <c r="AN1" s="235"/>
      <c r="AO1" s="235"/>
      <c r="AP1" s="235"/>
      <c r="AQ1" s="235"/>
      <c r="AR1" s="235"/>
      <c r="AS1" s="235"/>
      <c r="AT1" s="235"/>
      <c r="AU1" s="235"/>
      <c r="AV1" s="235"/>
      <c r="AW1" s="235"/>
      <c r="AX1" s="235"/>
      <c r="AY1" s="236"/>
      <c r="AZ1" s="231" t="s">
        <v>176</v>
      </c>
      <c r="BA1" s="232"/>
      <c r="BB1" s="232"/>
      <c r="BC1" s="232"/>
      <c r="BD1" s="232"/>
      <c r="BE1" s="232"/>
      <c r="BF1" s="232"/>
      <c r="BG1" s="232"/>
      <c r="BH1" s="232"/>
      <c r="BI1" s="232"/>
      <c r="BJ1" s="232"/>
      <c r="BK1" s="232"/>
      <c r="BL1" s="232"/>
      <c r="BM1" s="233"/>
      <c r="BU1" s="59" t="s">
        <v>177</v>
      </c>
      <c r="BV1" s="241" t="s">
        <v>178</v>
      </c>
      <c r="BW1" s="242"/>
      <c r="BX1" s="242"/>
      <c r="BY1" s="242"/>
      <c r="BZ1" s="242"/>
      <c r="CA1" s="243"/>
      <c r="CB1" s="225" t="s">
        <v>179</v>
      </c>
      <c r="CC1" s="226"/>
      <c r="CD1" s="226"/>
      <c r="CE1" s="226"/>
      <c r="CF1" s="226"/>
      <c r="CG1" s="227"/>
      <c r="CH1" s="241" t="s">
        <v>180</v>
      </c>
      <c r="CI1" s="242"/>
      <c r="CJ1" s="242"/>
      <c r="CK1" s="242"/>
      <c r="CL1" s="243"/>
      <c r="CM1" s="244" t="s">
        <v>129</v>
      </c>
      <c r="CN1" s="245"/>
      <c r="CO1" s="245"/>
      <c r="CP1" s="245"/>
      <c r="CQ1" s="245"/>
      <c r="CR1" s="246"/>
      <c r="CS1" s="241" t="s">
        <v>181</v>
      </c>
      <c r="CT1" s="242"/>
      <c r="CU1" s="242"/>
      <c r="CV1" s="242"/>
      <c r="CW1" s="242"/>
      <c r="CX1" s="243"/>
      <c r="CY1" s="247" t="s">
        <v>182</v>
      </c>
      <c r="CZ1" s="248"/>
      <c r="DA1" s="248"/>
      <c r="DB1" s="248"/>
      <c r="DC1" s="248"/>
      <c r="DD1" s="248"/>
      <c r="DE1" s="249"/>
      <c r="DF1" s="250"/>
      <c r="DG1" s="222" t="s">
        <v>183</v>
      </c>
      <c r="DH1" s="223"/>
      <c r="DI1" s="223"/>
      <c r="DJ1" s="223"/>
      <c r="DK1" s="223"/>
      <c r="DL1" s="58" t="s">
        <v>184</v>
      </c>
    </row>
    <row r="2" spans="1:116" s="78" customFormat="1" ht="103.5" thickBot="1" x14ac:dyDescent="0.3">
      <c r="A2" s="60" t="s">
        <v>21</v>
      </c>
      <c r="B2" s="61" t="s">
        <v>185</v>
      </c>
      <c r="C2" s="61" t="s">
        <v>26</v>
      </c>
      <c r="D2" s="61" t="s">
        <v>186</v>
      </c>
      <c r="E2" s="61" t="s">
        <v>32</v>
      </c>
      <c r="F2" s="61" t="s">
        <v>187</v>
      </c>
      <c r="G2" s="61" t="s">
        <v>36</v>
      </c>
      <c r="H2" s="61" t="s">
        <v>38</v>
      </c>
      <c r="I2" s="61" t="s">
        <v>40</v>
      </c>
      <c r="J2" s="62" t="s">
        <v>42</v>
      </c>
      <c r="K2" s="61" t="s">
        <v>188</v>
      </c>
      <c r="L2" s="61" t="s">
        <v>189</v>
      </c>
      <c r="M2" s="61" t="s">
        <v>190</v>
      </c>
      <c r="N2" s="63" t="s">
        <v>191</v>
      </c>
      <c r="O2" s="63" t="s">
        <v>192</v>
      </c>
      <c r="P2" s="63" t="s">
        <v>193</v>
      </c>
      <c r="Q2" s="63" t="s">
        <v>194</v>
      </c>
      <c r="R2" s="99" t="s">
        <v>195</v>
      </c>
      <c r="S2" s="65" t="s">
        <v>196</v>
      </c>
      <c r="T2" s="65" t="s">
        <v>197</v>
      </c>
      <c r="U2" s="66" t="s">
        <v>198</v>
      </c>
      <c r="V2" s="67" t="s">
        <v>199</v>
      </c>
      <c r="W2" s="67" t="s">
        <v>200</v>
      </c>
      <c r="X2" s="68" t="s">
        <v>201</v>
      </c>
      <c r="Y2" s="68" t="s">
        <v>202</v>
      </c>
      <c r="Z2" s="68" t="s">
        <v>203</v>
      </c>
      <c r="AA2" s="69" t="s">
        <v>204</v>
      </c>
      <c r="AB2" s="70" t="s">
        <v>205</v>
      </c>
      <c r="AC2" s="70" t="s">
        <v>206</v>
      </c>
      <c r="AD2" s="71" t="s">
        <v>207</v>
      </c>
      <c r="AE2" s="61" t="s">
        <v>208</v>
      </c>
      <c r="AF2" s="61" t="s">
        <v>209</v>
      </c>
      <c r="AG2" s="63" t="s">
        <v>210</v>
      </c>
      <c r="AH2" s="63" t="s">
        <v>211</v>
      </c>
      <c r="AI2" s="72" t="s">
        <v>212</v>
      </c>
      <c r="AJ2" s="64" t="s">
        <v>213</v>
      </c>
      <c r="AK2" s="65" t="s">
        <v>214</v>
      </c>
      <c r="AL2" s="73" t="s">
        <v>215</v>
      </c>
      <c r="AM2" s="61" t="s">
        <v>216</v>
      </c>
      <c r="AN2" s="61" t="s">
        <v>217</v>
      </c>
      <c r="AO2" s="61" t="s">
        <v>218</v>
      </c>
      <c r="AP2" s="74" t="s">
        <v>219</v>
      </c>
      <c r="AQ2" s="74" t="s">
        <v>220</v>
      </c>
      <c r="AR2" s="69" t="s">
        <v>221</v>
      </c>
      <c r="AS2" s="74" t="s">
        <v>222</v>
      </c>
      <c r="AT2" s="74" t="s">
        <v>223</v>
      </c>
      <c r="AU2" s="74" t="s">
        <v>224</v>
      </c>
      <c r="AV2" s="74" t="s">
        <v>225</v>
      </c>
      <c r="AW2" s="74" t="s">
        <v>226</v>
      </c>
      <c r="AX2" s="75" t="s">
        <v>227</v>
      </c>
      <c r="AY2" s="75" t="s">
        <v>228</v>
      </c>
      <c r="AZ2" s="71" t="s">
        <v>229</v>
      </c>
      <c r="BA2" s="61" t="s">
        <v>230</v>
      </c>
      <c r="BB2" s="61" t="s">
        <v>231</v>
      </c>
      <c r="BC2" s="63" t="s">
        <v>232</v>
      </c>
      <c r="BD2" s="63" t="s">
        <v>233</v>
      </c>
      <c r="BE2" s="63" t="s">
        <v>234</v>
      </c>
      <c r="BF2" s="63" t="s">
        <v>235</v>
      </c>
      <c r="BG2" s="63" t="s">
        <v>236</v>
      </c>
      <c r="BH2" s="63" t="s">
        <v>237</v>
      </c>
      <c r="BI2" s="63" t="s">
        <v>238</v>
      </c>
      <c r="BJ2" s="63" t="s">
        <v>239</v>
      </c>
      <c r="BK2" s="63" t="s">
        <v>240</v>
      </c>
      <c r="BL2" s="61" t="s">
        <v>241</v>
      </c>
      <c r="BM2" s="61" t="s">
        <v>242</v>
      </c>
      <c r="BN2" s="76" t="s">
        <v>243</v>
      </c>
      <c r="BO2" s="77" t="s">
        <v>244</v>
      </c>
      <c r="BP2" s="77" t="s">
        <v>245</v>
      </c>
      <c r="BQ2" s="77" t="s">
        <v>246</v>
      </c>
      <c r="BR2" s="77" t="s">
        <v>247</v>
      </c>
      <c r="BU2" s="224" t="s">
        <v>248</v>
      </c>
      <c r="BV2" s="108" t="s">
        <v>249</v>
      </c>
      <c r="BW2" s="109" t="s">
        <v>81</v>
      </c>
      <c r="BX2" s="110" t="s">
        <v>250</v>
      </c>
      <c r="BY2" s="109" t="s">
        <v>251</v>
      </c>
      <c r="BZ2" s="110" t="s">
        <v>252</v>
      </c>
      <c r="CA2" s="111" t="s">
        <v>253</v>
      </c>
      <c r="CB2" s="108" t="s">
        <v>249</v>
      </c>
      <c r="CC2" s="109" t="s">
        <v>81</v>
      </c>
      <c r="CD2" s="110" t="s">
        <v>250</v>
      </c>
      <c r="CE2" s="109" t="s">
        <v>251</v>
      </c>
      <c r="CF2" s="110" t="s">
        <v>252</v>
      </c>
      <c r="CG2" s="111" t="s">
        <v>253</v>
      </c>
      <c r="CH2" s="108" t="s">
        <v>249</v>
      </c>
      <c r="CI2" s="109" t="s">
        <v>81</v>
      </c>
      <c r="CJ2" s="110" t="s">
        <v>250</v>
      </c>
      <c r="CK2" s="109" t="s">
        <v>252</v>
      </c>
      <c r="CL2" s="112" t="s">
        <v>253</v>
      </c>
      <c r="CM2" s="113" t="s">
        <v>249</v>
      </c>
      <c r="CN2" s="110" t="s">
        <v>81</v>
      </c>
      <c r="CO2" s="109" t="s">
        <v>250</v>
      </c>
      <c r="CP2" s="110" t="s">
        <v>251</v>
      </c>
      <c r="CQ2" s="109" t="s">
        <v>252</v>
      </c>
      <c r="CR2" s="112" t="s">
        <v>253</v>
      </c>
      <c r="CS2" s="113" t="s">
        <v>249</v>
      </c>
      <c r="CT2" s="110" t="s">
        <v>81</v>
      </c>
      <c r="CU2" s="109" t="s">
        <v>250</v>
      </c>
      <c r="CV2" s="110" t="s">
        <v>251</v>
      </c>
      <c r="CW2" s="109" t="s">
        <v>252</v>
      </c>
      <c r="CX2" s="112" t="s">
        <v>253</v>
      </c>
      <c r="CY2" s="113" t="s">
        <v>145</v>
      </c>
      <c r="CZ2" s="110" t="s">
        <v>147</v>
      </c>
      <c r="DA2" s="109" t="s">
        <v>149</v>
      </c>
      <c r="DB2" s="110" t="s">
        <v>151</v>
      </c>
      <c r="DC2" s="109" t="s">
        <v>153</v>
      </c>
      <c r="DD2" s="114" t="s">
        <v>155</v>
      </c>
      <c r="DE2" s="109" t="s">
        <v>157</v>
      </c>
      <c r="DF2" s="114" t="s">
        <v>159</v>
      </c>
      <c r="DG2" s="113" t="s">
        <v>161</v>
      </c>
      <c r="DH2" s="114" t="s">
        <v>163</v>
      </c>
      <c r="DI2" s="109" t="s">
        <v>165</v>
      </c>
      <c r="DJ2" s="114" t="s">
        <v>167</v>
      </c>
      <c r="DK2" s="111" t="s">
        <v>169</v>
      </c>
      <c r="DL2" s="78" t="s">
        <v>254</v>
      </c>
    </row>
    <row r="3" spans="1:116" s="78" customFormat="1" ht="19.5" customHeight="1" x14ac:dyDescent="0.25">
      <c r="A3" s="79"/>
      <c r="C3" s="93"/>
      <c r="D3" s="80"/>
      <c r="E3" s="80"/>
      <c r="F3" s="80"/>
      <c r="G3" s="80"/>
      <c r="H3" s="80"/>
      <c r="I3" s="80"/>
      <c r="J3" s="80"/>
      <c r="K3" s="81"/>
      <c r="L3" s="82"/>
      <c r="N3" s="82"/>
      <c r="O3" s="82"/>
      <c r="P3" s="82"/>
      <c r="Q3" s="82"/>
      <c r="R3" s="100" t="e">
        <f>N3/(O3-P3-Q3)</f>
        <v>#DIV/0!</v>
      </c>
      <c r="S3" s="83" t="s">
        <v>255</v>
      </c>
      <c r="T3" s="83" t="s">
        <v>256</v>
      </c>
      <c r="U3" s="84"/>
      <c r="V3" s="85"/>
      <c r="W3" s="85"/>
      <c r="X3" s="85"/>
      <c r="Y3" s="85"/>
      <c r="Z3" s="85"/>
      <c r="AA3" s="100" t="e">
        <f>X3/(Y3-Z3)</f>
        <v>#DIV/0!</v>
      </c>
      <c r="AB3" s="83" t="s">
        <v>255</v>
      </c>
      <c r="AC3" s="83" t="s">
        <v>256</v>
      </c>
      <c r="AD3" s="86"/>
      <c r="AE3" s="85"/>
      <c r="AF3" s="85"/>
      <c r="AG3" s="85"/>
      <c r="AH3" s="85"/>
      <c r="AI3" s="87"/>
      <c r="AJ3" s="100" t="e">
        <f>AG3/(AH3-AI3)</f>
        <v>#DIV/0!</v>
      </c>
      <c r="AK3" s="83" t="s">
        <v>255</v>
      </c>
      <c r="AL3" s="83" t="s">
        <v>256</v>
      </c>
      <c r="AM3" s="86"/>
      <c r="AN3" s="85"/>
      <c r="AO3" s="85"/>
      <c r="AP3" s="80"/>
      <c r="AQ3" s="80"/>
      <c r="AR3" s="101" t="e">
        <f>AP3/AQ3</f>
        <v>#DIV/0!</v>
      </c>
      <c r="AS3" s="88"/>
      <c r="AT3" s="88"/>
      <c r="AU3" s="102">
        <f>AP3</f>
        <v>0</v>
      </c>
      <c r="AV3" s="101" t="e">
        <f>AS3/AU3</f>
        <v>#DIV/0!</v>
      </c>
      <c r="AW3" s="101" t="e">
        <f>AT3/AU3</f>
        <v>#DIV/0!</v>
      </c>
      <c r="AX3" s="83" t="s">
        <v>255</v>
      </c>
      <c r="AY3" s="83" t="s">
        <v>256</v>
      </c>
      <c r="AZ3" s="89"/>
      <c r="BG3" s="103" t="e">
        <f>BC3/(BD3-BE3-BF3)</f>
        <v>#DIV/0!</v>
      </c>
      <c r="BK3" s="103" t="e">
        <f>BH3/(BI3-BJ3)</f>
        <v>#DIV/0!</v>
      </c>
      <c r="BL3" s="83" t="s">
        <v>255</v>
      </c>
      <c r="BM3" s="83" t="s">
        <v>256</v>
      </c>
      <c r="BN3" s="104">
        <f>IF(K3 &lt;&gt; "Not reporting this measure",$J3,0)</f>
        <v>0</v>
      </c>
      <c r="BO3" s="105">
        <f>IF(U3&lt;&gt;"Not reporting this measure",$J3,0)</f>
        <v>0</v>
      </c>
      <c r="BP3" s="105">
        <f>IF(AD3&lt;&gt;"Not reporting this measure",$J3,0)</f>
        <v>0</v>
      </c>
      <c r="BQ3" s="105">
        <f>IF(AM3&lt;&gt;"Not reporting this measure",$J3,0)</f>
        <v>0</v>
      </c>
      <c r="BR3" s="105">
        <f>IF(AZ3&lt;&gt;"Not reporting this measure",$J3,0)</f>
        <v>0</v>
      </c>
      <c r="BU3" s="224"/>
      <c r="BV3" s="108" t="str" cm="1">
        <f t="array" ref="BV3">IF(OR(($H3+(0.2*$I3))&lt;200, $K3="Not reporting this measure", ISBLANK($O3)),"N/A",
       IF(($O3/($H3+(0.2*$I3)))&lt;
                   (_xlfn.IFS($M3="CCO Medicaid only",Dashboard!$E$33,'Data Reporting Template'!$M3="All-payer",Dashboard!$F$33)),"Low","No Issue"))</f>
        <v>N/A</v>
      </c>
      <c r="BW3" s="109" t="str" cm="1">
        <f t="array" ref="BW3">IFERROR(
IF(OR($H3&lt;200, $U3="Not reporting this measure", ISBLANK($Y3),($I3/$J3)&gt;0.8),"N/A",
       IF(($Y3/$H3)&lt;
                   (_xlfn.IFS($W3="CCO Medicaid only",Dashboard!$E$34,'Data Reporting Template'!$W3="All-payer",Dashboard!$F$34)),"Low","No Issue")), "N/A")</f>
        <v>N/A</v>
      </c>
      <c r="BX3" s="110" t="str" cm="1">
        <f t="array" ref="BX3">IFERROR(
IF(OR($H3&lt;200, $AD3="Not reporting this measure", ISBLANK($AH3),($I3/$J3)&gt;0.8),"N/A",
       IF(($AH3/$H3)&lt;
                   (_xlfn.IFS($AF3="CCO Medicaid only",Dashboard!$E$35,'Data Reporting Template'!$AF3="All-payer",Dashboard!$F$35)),"Low","No Issue")), "N/A")</f>
        <v>N/A</v>
      </c>
      <c r="BY3" s="109" t="str">
        <f>IF(OR(($H3+(0.2*$I3))&lt;50, $AM3="Not reporting this measure", ISBLANK($AQ3)),"N/A",
       IF(($AQ3/($H3+(0.2*$I3)))&lt;Dashboard!$E$36,"Low", "No Issue"))</f>
        <v>N/A</v>
      </c>
      <c r="BZ3" s="110" t="str">
        <f>IF(OR(($H3+(0.2*$I3))&lt;200, $AZ3="Not reporting this measure", ISBLANK($BD3)),"N/A",
       IF(($BD3/($H3+(0.2*$I3)))&lt;Dashboard!$E$37,"Low", "No Issue"))</f>
        <v>N/A</v>
      </c>
      <c r="CA3" s="111" t="str">
        <f>IFERROR(
IF(OR(($H3+(0.2*$I3))&lt;200, $AZ3="Not reporting this measure", ISBLANK($BI3),($I3/$J3)&gt;0.8),"N/A",
       IF(($BI3/($H3+(0.2*$I3)))&lt;Dashboard!$E$38,"Low", "No Issue")),"N/A")</f>
        <v>N/A</v>
      </c>
      <c r="CB3" s="108" t="str" cm="1">
        <f t="array" ref="CB3">IF(OR(($H3+(0.2*$I3))&lt;200, $K3="Not reporting this measure", ISBLANK($O3)),"N/A",
IF(('Data Reporting Template'!$O3/($H3+(0.2*$I3)))&gt;
(_xlfn.IFS($M3="CCO Medicaid only",Dashboard!$E$44,'Data Reporting Template'!$M3="All-payer",Dashboard!$F$44)),"High","No Issue"))</f>
        <v>N/A</v>
      </c>
      <c r="CC3" s="109" t="str" cm="1">
        <f t="array" ref="CC3">IF(OR($H3&lt;200, $U3="Not reporting this measure", ISBLANK($Y3)),"N/A",
IF(('Data Reporting Template'!$Y3/$H3)&gt;
(_xlfn.IFS($W3="CCO Medicaid only",Dashboard!$E$44,'Data Reporting Template'!$W3="All-payer",Dashboard!$F$44)),"High","No Issue"))</f>
        <v>N/A</v>
      </c>
      <c r="CD3" s="110" t="str" cm="1">
        <f t="array" ref="CD3">IF(OR($H3&lt;200, $AD3="Not reporting this measure", ISBLANK($AH3)),"N/A",
       IF(('Data Reporting Template'!$AH3/$H3)&gt;
                   (_xlfn.IFS($AF3="CCO Medicaid only",Dashboard!$E$44,'Data Reporting Template'!$AF3="All-payer",Dashboard!$F$44)),"High","No Issue"))</f>
        <v>N/A</v>
      </c>
      <c r="CE3" s="109" t="str">
        <f>IF(OR(($H3+(0.2*$I3))&lt;50, $AM3="Not reporting this measure", ISBLANK($AQ3)),"N/A",
       IF(('Data Reporting Template'!$AQ3/($H3+(0.2*$I3)))&gt;Dashboard!$E$44,"High","No Issue"))</f>
        <v>N/A</v>
      </c>
      <c r="CF3" s="110" t="str">
        <f>IF(OR(($H3+(0.2*$I3))&lt;200, $AZ3="Not reporting this measure", ISBLANK($BD3)),"N/A",
       IF(('Data Reporting Template'!$BD3/($H3+(0.2*$I3)))&gt;Dashboard!$E$44,"High","No Issue"))</f>
        <v>N/A</v>
      </c>
      <c r="CG3" s="111" t="str">
        <f>IF(OR(($H3+(0.2*$I3))&lt;200, $AZ3="Not reporting this measure", ISBLANK($BI3)),"N/A",
       IF(('Data Reporting Template'!$BI3/($H3+(0.2*$I3)))&gt;Dashboard!$E$44,"High","No Issue"))</f>
        <v>N/A</v>
      </c>
      <c r="CH3" s="108" t="str">
        <f>IFERROR(
IF($O3 &lt; 30, "N/A",
IF((($P3+$Q3)/$O3)&gt; (Dashboard!$D$54), "High Exclusion/Exception Rate", "No Issue")),"N/A")</f>
        <v>N/A</v>
      </c>
      <c r="CI3" s="109" t="str">
        <f>IFERROR(
IF($Y3&lt;30,"N/A",
IF(($Z3/$Y3) &gt; (Dashboard!$D$55), "High Exclusion/Exception Rate", "No Issue")),"N/A")</f>
        <v>N/A</v>
      </c>
      <c r="CJ3" s="110" t="str">
        <f>IFERROR(
IF($AH3 &lt;30, "N/A",
IF(($AI3/$AH3)&gt; (Dashboard!$D$56), "High Exclusion/Exception Rate", "No Issue")),"N/A")</f>
        <v>N/A</v>
      </c>
      <c r="CK3" s="109" t="str">
        <f>IFERROR(
IF($BD3 &lt;30, "N/A",
IF((($BE3 + $BF3)/$BD3) &gt; (Dashboard!$D$58), "High Exclusion/Exception Rate", "No Issue")),"N/A")</f>
        <v>N/A</v>
      </c>
      <c r="CL3" s="112" t="str">
        <f>IFERROR(
IF($BI3 &lt;30, "N/A",
IF(($BJ3/$BI3) &gt; (Dashboard!$D$59), "High Exclusion/Exception Rate", "No Issue")),"N/A")</f>
        <v>N/A</v>
      </c>
      <c r="CM3" s="113" t="str">
        <f>IFERROR(IF($R3&gt;1, "Too High", IF($R3&lt;0, "Too Low", "No Issue")),"N/A")</f>
        <v>N/A</v>
      </c>
      <c r="CN3" s="110" t="str">
        <f>IFERROR(IF($AA3&gt;1, "Too High", IF($AA3&lt;0, "Too Low", "No Issue")),"N/A")</f>
        <v>N/A</v>
      </c>
      <c r="CO3" s="109" t="str">
        <f>IFERROR(IF($AJ3&gt;1, "Too High", IF($AJ3&lt;0, "Too Low", "No Issue")),"N/A")</f>
        <v>N/A</v>
      </c>
      <c r="CP3" s="110" t="str">
        <f>IFERROR(IF($AV3&gt;1, "Too High", IF($AV3&lt;0, "Too Low", "No Issue")),"N/A")</f>
        <v>N/A</v>
      </c>
      <c r="CQ3" s="109" t="str">
        <f>IFERROR(IF($BG3&gt;1, "Too High", IF($BG3&lt;0, "Too Low", "No Issue")),"N/A")</f>
        <v>N/A</v>
      </c>
      <c r="CR3" s="112" t="str">
        <f>IFERROR(IF($BK3&gt;1, "Too High", IF($BK3&lt;0, "Too Low", "No Issue")),"N/A")</f>
        <v>N/A</v>
      </c>
      <c r="CS3" s="113" t="str">
        <f>IF(($H3+(0.2*$I3))&gt;200,
IF($R3 &lt;=0,
IF($N3 =0, "Numerator Zero", "Low Numerator" ), "No Issue"),"N/A")</f>
        <v>N/A</v>
      </c>
      <c r="CT3" s="110" t="str">
        <f>IFERROR(
IF(($I3/$J3)&gt;0.8, "N/A",
IF($H3&gt;200,
IF($AA3 &lt;=0,
IF($X3 =0, "Numerator Zero", "Low Numerator" ), "No Issue"),"N/A")),"N/A")</f>
        <v>N/A</v>
      </c>
      <c r="CU3" s="109" t="str">
        <f>IFERROR(
IF(($I3/$J3)&gt;0.8, "N/A",
IF($H3&gt;200,
IF($AJ3 &lt;=0,
IF($AG3 =0, "Numerator Zero", "Low Numerator" ), "No Issue"),"N/A")),"N/A")</f>
        <v>N/A</v>
      </c>
      <c r="CV3" s="110" t="str">
        <f>IFERROR(
IF(($I3/$J3)&gt;0.8, "N/A",
IF(($H3+(0.2*$I3))&gt;50,
IF($AV3 &lt;=0,
IF($AS3 =0, "Numerator Zero", "Low Numerator" ), "No Issue"),"N/A")),"N/A")</f>
        <v>N/A</v>
      </c>
      <c r="CW3" s="109" t="str">
        <f>IF(($H3+(0.2*$I3))&gt;200,
IF($BG3 &lt;=0,
IF($BC3 =0, "Numerator Zero", "Low Numerator" ), "No Issue"),"N/A")</f>
        <v>N/A</v>
      </c>
      <c r="CX3" s="112" t="str">
        <f>IFERROR(
IF(($I3/$J3)&gt;0.8, "N/A",
IF(($H3+(0.2*$I3))&gt;200,
IF($BK3 &lt;=0,
IF($BH3 =0, "Numerator Zero", "Low Numerator" ), "No Issue"),"N/A")),"N/A")</f>
        <v>N/A</v>
      </c>
      <c r="CY3" s="113" t="str">
        <f>IF(ISBLANK($O3),"N/A",
IF(AND($M3="CCO Medicaid Only",$BB3="CCO Medicaid Only"),
IF(OR($O3&lt;($BD3-10), $O3&gt;($BD3 +10)),"Check Denominators","No Issue"), "N/A"))</f>
        <v>N/A</v>
      </c>
      <c r="CZ3" s="110" t="str">
        <f>IF(ISBLANK($BI3),"N/A",
IF($BI3&gt;($BD3), "Check Denominators", "No Issue"))</f>
        <v>N/A</v>
      </c>
      <c r="DA3" s="109" t="str">
        <f>IF($BI3=0,"N/A",
IF($BI3 &gt; $BC3, "Check SBIRT values", "No Issue"))</f>
        <v>N/A</v>
      </c>
      <c r="DB3" s="115" t="str">
        <f>IF(ISBLANK($BC3), "N/A",
       IF($BC3&lt;5, "N/A",
             IF($BI3=$BC3, "Check SBIRT values", "No Issue")))</f>
        <v>N/A</v>
      </c>
      <c r="DC3" s="109" t="str">
        <f>IF(ISBLANK($AP3),"N/A",
IF($AU3&gt;$AQ3,"Check Denominators","No Issue"))</f>
        <v>N/A</v>
      </c>
      <c r="DD3" s="114" t="str">
        <f>IF(ISBLANK($AP3), "N/A",
IF($AP3 &lt;&gt; $AU3, "Check Smoking values", "No issue"))</f>
        <v>N/A</v>
      </c>
      <c r="DE3" s="109" t="str">
        <f>IF(ISBLANK($AT3), "N/A",
IF($AT3 &lt; $AS3, "Check Smoking values", "No Issue"))</f>
        <v>N/A</v>
      </c>
      <c r="DF3" s="114" t="str">
        <f>IF(ISBLANK($AP3), "N/A",
IF(($AP3/$AQ3) &lt; 0.75, "Check Smoking values", "No Issue"))</f>
        <v>N/A</v>
      </c>
      <c r="DG3" s="113" t="str">
        <f>IFERROR(
IF(($I3/$J3)&gt;0.8, "N/A",
IF(ISBLANK($Y3),"N/A",
IF(OR($H3&lt;200, $AF3&lt;&gt;$W3), "N/A",
IF($Y3 &lt;= $AH3,"Check Denominators", "No Issue")))),"N/A")</f>
        <v>N/A</v>
      </c>
      <c r="DH3" s="114" t="str">
        <f>IF(ISBLANK($Y3), "N/A",
IF(OR($H3&lt;200, ($H3 +(0.2*$I3))&lt;200,$W3&lt;&gt;$M3),"N/A",
IF( $Y3&gt;$O3,"Check Denominators", "No Issue")))</f>
        <v>N/A</v>
      </c>
      <c r="DI3" s="109" t="str">
        <f>IF(ISBLANK($O3), "N/A",
IF(OR($H3&lt;200, ($H3+(0.2*$I3))&lt;200, $AF3&lt;&gt;$M3),"N/A",
IF($AH3&gt;$O3,"Check Denominators", "No Issue")))</f>
        <v>N/A</v>
      </c>
      <c r="DJ3" s="114" t="str">
        <f>IF(ISBLANK($Y3), "N/A",
IF(OR($H3&lt;200, ($H3 +(0.2*$I3))&lt;200,$W3&lt;&gt;$BB3),"N/A",
IF( $Y3&gt;$BD3,"Check Denominators", "No Issue")))</f>
        <v>N/A</v>
      </c>
      <c r="DK3" s="111" t="str">
        <f>IF(ISBLANK($AH3), "N/A",
IF(OR($H3&lt;200, ($H3+(0.2*$I3))&lt;200, $AF3&lt;&gt;$BB3),"N/A",
IF($AH3&gt;$BD3,"Check Denominators", "No Issue")))</f>
        <v>N/A</v>
      </c>
    </row>
    <row r="4" spans="1:116" s="78" customFormat="1" x14ac:dyDescent="0.25">
      <c r="C4" s="93"/>
      <c r="D4" s="93"/>
      <c r="E4" s="93"/>
      <c r="F4" s="93"/>
      <c r="G4" s="93"/>
      <c r="H4" s="93"/>
      <c r="I4" s="93"/>
      <c r="K4" s="90"/>
      <c r="R4" s="100" t="e">
        <f>N4/(O4-P4-Q4)</f>
        <v>#DIV/0!</v>
      </c>
      <c r="S4" s="83" t="s">
        <v>255</v>
      </c>
      <c r="T4" s="83" t="s">
        <v>256</v>
      </c>
      <c r="U4" s="90"/>
      <c r="AA4" s="100" t="e">
        <f t="shared" ref="AA4:AA67" si="0">X4/(Y4-Z4)</f>
        <v>#DIV/0!</v>
      </c>
      <c r="AB4" s="83" t="s">
        <v>255</v>
      </c>
      <c r="AC4" s="83" t="s">
        <v>256</v>
      </c>
      <c r="AD4" s="91"/>
      <c r="AI4" s="92"/>
      <c r="AJ4" s="100" t="e">
        <f t="shared" ref="AJ4:AJ67" si="1">AG4/(AH4-AI4)</f>
        <v>#DIV/0!</v>
      </c>
      <c r="AK4" s="83" t="s">
        <v>255</v>
      </c>
      <c r="AL4" s="83" t="s">
        <v>256</v>
      </c>
      <c r="AM4" s="91"/>
      <c r="AQ4" s="93"/>
      <c r="AR4" s="101" t="e">
        <f t="shared" ref="AR4:AR67" si="2">AP4/AQ4</f>
        <v>#DIV/0!</v>
      </c>
      <c r="AU4" s="102">
        <f t="shared" ref="AU4:AU67" si="3">AP4</f>
        <v>0</v>
      </c>
      <c r="AV4" s="101" t="e">
        <f t="shared" ref="AV4:AV67" si="4">AS4/AU4</f>
        <v>#DIV/0!</v>
      </c>
      <c r="AW4" s="101" t="e">
        <f t="shared" ref="AW4:AW67" si="5">AT4/AU4</f>
        <v>#DIV/0!</v>
      </c>
      <c r="AX4" s="83" t="s">
        <v>255</v>
      </c>
      <c r="AY4" s="83" t="s">
        <v>256</v>
      </c>
      <c r="AZ4" s="91"/>
      <c r="BG4" s="103" t="e">
        <f t="shared" ref="BG4:BG67" si="6">BC4/(BD4-BE4-BF4)</f>
        <v>#DIV/0!</v>
      </c>
      <c r="BK4" s="103" t="e">
        <f t="shared" ref="BK4:BK67" si="7">BH4/(BI4-BJ4)</f>
        <v>#DIV/0!</v>
      </c>
      <c r="BL4" s="83" t="s">
        <v>255</v>
      </c>
      <c r="BM4" s="83" t="s">
        <v>256</v>
      </c>
      <c r="BN4" s="106">
        <f t="shared" ref="BN4:BN67" si="8">IF(K4 &lt;&gt; "Not reporting this measure",$J4,0)</f>
        <v>0</v>
      </c>
      <c r="BO4" s="107">
        <f t="shared" ref="BO4:BO67" si="9">IF(U4&lt;&gt;"Not reporting this measure",$J4,0)</f>
        <v>0</v>
      </c>
      <c r="BP4" s="107">
        <f t="shared" ref="BP4:BP67" si="10">IF(AD4&lt;&gt;"Not reporting this measure",$J4,0)</f>
        <v>0</v>
      </c>
      <c r="BQ4" s="107">
        <f t="shared" ref="BQ4:BQ67" si="11">IF(AM4&lt;&gt;"Not reporting this measure",$J4,0)</f>
        <v>0</v>
      </c>
      <c r="BR4" s="107">
        <f t="shared" ref="BR4:BR67" si="12">IF(AZ4&lt;&gt;"Not reporting this measure",$J4,0)</f>
        <v>0</v>
      </c>
      <c r="BU4" s="224"/>
      <c r="BV4" s="108" t="str" cm="1">
        <f t="array" ref="BV4">IF(OR(($H4+(0.2*$I4))&lt;200, $K4="Not reporting this measure", ISBLANK($O4)),"N/A",
       IF(($O4/($H4+(0.2*$I4)))&lt;
                   (_xlfn.IFS($M4="CCO Medicaid only",Dashboard!$E$33,'Data Reporting Template'!$M4="All-payer",Dashboard!$F$33)),"Low","No Issue"))</f>
        <v>N/A</v>
      </c>
      <c r="BW4" s="109" t="str" cm="1">
        <f t="array" ref="BW4">IFERROR(
IF(OR($H4&lt;200, $U4="Not reporting this measure", ISBLANK($Y4),($I4/$J4)&gt;0.8),"N/A",
       IF(($Y4/$H4)&lt;
                   (_xlfn.IFS($W4="CCO Medicaid only",Dashboard!$E$34,'Data Reporting Template'!$W4="All-payer",Dashboard!$F$34)),"Low","No Issue")), "N/A")</f>
        <v>N/A</v>
      </c>
      <c r="BX4" s="110" t="str" cm="1">
        <f t="array" ref="BX4">IFERROR(
IF(OR($H4&lt;200, $AD4="Not reporting this measure", ISBLANK($AH4),($I4/$J4)&gt;0.8),"N/A",
       IF(($AH4/$H4)&lt;
                   (_xlfn.IFS($AF4="CCO Medicaid only",Dashboard!$E$35,'Data Reporting Template'!$AF4="All-payer",Dashboard!$F$35)),"Low","No Issue")), "N/A")</f>
        <v>N/A</v>
      </c>
      <c r="BY4" s="109" t="str">
        <f>IF(OR(($H4+(0.2*$I4))&lt;50, $AM4="Not reporting this measure", ISBLANK($AQ4)),"N/A",
       IF(($AQ4/($H4+(0.2*$I4)))&lt;Dashboard!$E$36,"Low", "No Issue"))</f>
        <v>N/A</v>
      </c>
      <c r="BZ4" s="110" t="str">
        <f>IF(OR(($H4+(0.2*$I4))&lt;200, $AZ4="Not reporting this measure", ISBLANK($BD4)),"N/A",
       IF(($BD4/($H4+(0.2*$I4)))&lt;Dashboard!$E$37,"Low", "No Issue"))</f>
        <v>N/A</v>
      </c>
      <c r="CA4" s="111" t="str">
        <f>IFERROR(
IF(OR(($H4+(0.2*$I4))&lt;200, $AZ4="Not reporting this measure", ISBLANK($BI4),($I4/$J4)&gt;0.8),"N/A",
       IF(($BI4/($H4+(0.2*$I4)))&lt;Dashboard!$E$38,"Low", "No Issue")),"N/A")</f>
        <v>N/A</v>
      </c>
      <c r="CB4" s="108" t="str" cm="1">
        <f t="array" ref="CB4">IF(OR(($H4+(0.2*$I4))&lt;200, $K4="Not reporting this measure", ISBLANK($O4)),"N/A",
IF(('Data Reporting Template'!$O4/($H4+(0.2*$I4)))&gt;
(_xlfn.IFS($M4="CCO Medicaid only",Dashboard!$E$44,'Data Reporting Template'!$M4="All-payer",Dashboard!$F$44)),"High","No Issue"))</f>
        <v>N/A</v>
      </c>
      <c r="CC4" s="109" t="str" cm="1">
        <f t="array" ref="CC4">IF(OR($H4&lt;200, $U4="Not reporting this measure", ISBLANK($Y4)),"N/A",
IF(('Data Reporting Template'!$Y4/$H4)&gt;
(_xlfn.IFS($W4="CCO Medicaid only",Dashboard!$E$44,'Data Reporting Template'!$W4="All-payer",Dashboard!$F$44)),"High","No Issue"))</f>
        <v>N/A</v>
      </c>
      <c r="CD4" s="110" t="str" cm="1">
        <f t="array" ref="CD4">IF(OR($H4&lt;200, $AD4="Not reporting this measure", ISBLANK($AH4)),"N/A",
       IF(('Data Reporting Template'!$AH4/$H4)&gt;
                   (_xlfn.IFS($AF4="CCO Medicaid only",Dashboard!$E$44,'Data Reporting Template'!$AF4="All-payer",Dashboard!$F$44)),"High","No Issue"))</f>
        <v>N/A</v>
      </c>
      <c r="CE4" s="109" t="str">
        <f>IF(OR(($H4+(0.2*$I4))&lt;50, $AM4="Not reporting this measure", ISBLANK($AQ4)),"N/A",
       IF(('Data Reporting Template'!$AQ4/($H4+(0.2*$I4)))&gt;Dashboard!$E$44,"High","No Issue"))</f>
        <v>N/A</v>
      </c>
      <c r="CF4" s="110" t="str">
        <f>IF(OR(($H4+(0.2*$I4))&lt;200, $AZ4="Not reporting this measure", ISBLANK($BD4)),"N/A",
       IF(('Data Reporting Template'!$BD4/($H4+(0.2*$I4)))&gt;Dashboard!$E$44,"High","No Issue"))</f>
        <v>N/A</v>
      </c>
      <c r="CG4" s="111" t="str">
        <f>IF(OR(($H4+(0.2*$I4))&lt;200, $AZ4="Not reporting this measure", ISBLANK($BI4)),"N/A",
       IF(('Data Reporting Template'!$BI4/($H4+(0.2*$I4)))&gt;Dashboard!$E$44,"High","No Issue"))</f>
        <v>N/A</v>
      </c>
      <c r="CH4" s="108" t="str">
        <f>IFERROR(
IF($O4 &lt; 30, "N/A",
IF((($P4+$Q4)/$O4)&gt; (Dashboard!$D$54), "High Exclusion/Exception Rate", "No Issue")),"N/A")</f>
        <v>N/A</v>
      </c>
      <c r="CI4" s="109" t="str">
        <f>IFERROR(
IF($Y4&lt;30,"N/A",
IF(($Z4/$Y4) &gt; (Dashboard!$D$55), "High Exclusion/Exception Rate", "No Issue")),"N/A")</f>
        <v>N/A</v>
      </c>
      <c r="CJ4" s="110" t="str">
        <f>IFERROR(
IF($AH4 &lt;30, "N/A",
IF(($AI4/$AH4)&gt; (Dashboard!$D$56), "High Exclusion/Exception Rate", "No Issue")),"N/A")</f>
        <v>N/A</v>
      </c>
      <c r="CK4" s="109" t="str">
        <f>IFERROR(
IF($BD4 &lt;30, "N/A",
IF((($BE4 + $BF4)/$BD4) &gt; (Dashboard!$D$58), "High Exclusion/Exception Rate", "No Issue")),"N/A")</f>
        <v>N/A</v>
      </c>
      <c r="CL4" s="112" t="str">
        <f>IFERROR(
IF($BI4 &lt;30, "N/A",
IF(($BJ4/$BI4) &gt; (Dashboard!$D$59), "High Exclusion/Exception Rate", "No Issue")),"N/A")</f>
        <v>N/A</v>
      </c>
      <c r="CM4" s="113" t="str">
        <f t="shared" ref="CM4:CM67" si="13">IFERROR(IF($R4&gt;1, "Too High", IF($R4&lt;0, "Too Low", "No Issue")),"N/A")</f>
        <v>N/A</v>
      </c>
      <c r="CN4" s="110" t="str">
        <f t="shared" ref="CN4:CN67" si="14">IFERROR(IF($AA4&gt;1, "Too High", IF($AA4&lt;0, "Too Low", "No Issue")),"N/A")</f>
        <v>N/A</v>
      </c>
      <c r="CO4" s="109" t="str">
        <f t="shared" ref="CO4:CO67" si="15">IFERROR(IF($AJ4&gt;1, "Too High", IF($AJ4&lt;0, "Too Low", "No Issue")),"N/A")</f>
        <v>N/A</v>
      </c>
      <c r="CP4" s="110" t="str">
        <f t="shared" ref="CP4:CP67" si="16">IFERROR(IF($AV4&gt;1, "Too High", IF($AV4&lt;0, "Too Low", "No Issue")),"N/A")</f>
        <v>N/A</v>
      </c>
      <c r="CQ4" s="109" t="str">
        <f t="shared" ref="CQ4:CQ67" si="17">IFERROR(IF($BG4&gt;1, "Too High", IF($BG4&lt;0, "Too Low", "No Issue")),"N/A")</f>
        <v>N/A</v>
      </c>
      <c r="CR4" s="112" t="str">
        <f t="shared" ref="CR4:CR67" si="18">IFERROR(IF($BK4&gt;1, "Too High", IF($BK4&lt;0, "Too Low", "No Issue")),"N/A")</f>
        <v>N/A</v>
      </c>
      <c r="CS4" s="113" t="str">
        <f t="shared" ref="CS4:CS67" si="19">IF(($H4+(0.2*$I4))&gt;200,
IF($R4 &lt;=0,
IF($N4 =0, "Numerator Zero", "Low Numerator" ), "No Issue"),"N/A")</f>
        <v>N/A</v>
      </c>
      <c r="CT4" s="110" t="str">
        <f t="shared" ref="CT4:CT67" si="20">IFERROR(
IF(($I4/$J4)&gt;0.8, "N/A",
IF($H4&gt;200,
IF($AA4 &lt;=0,
IF($X4 =0, "Numerator Zero", "Low Numerator" ), "No Issue"),"N/A")),"N/A")</f>
        <v>N/A</v>
      </c>
      <c r="CU4" s="109" t="str">
        <f t="shared" ref="CU4:CU67" si="21">IFERROR(
IF(($I4/$J4)&gt;0.8, "N/A",
IF($H4&gt;200,
IF($AJ4 &lt;=0,
IF($AG4 =0, "Numerator Zero", "Low Numerator" ), "No Issue"),"N/A")),"N/A")</f>
        <v>N/A</v>
      </c>
      <c r="CV4" s="110" t="str">
        <f t="shared" ref="CV4:CV67" si="22">IFERROR(
IF(($I4/$J4)&gt;0.8, "N/A",
IF(($H4+(0.2*$I4))&gt;50,
IF($AV4 &lt;=0,
IF($AS4 =0, "Numerator Zero", "Low Numerator" ), "No Issue"),"N/A")),"N/A")</f>
        <v>N/A</v>
      </c>
      <c r="CW4" s="109" t="str">
        <f t="shared" ref="CW4:CW67" si="23">IF(($H4+(0.2*$I4))&gt;200,
IF($BG4 &lt;=0,
IF($BC4 =0, "Numerator Zero", "Low Numerator" ), "No Issue"),"N/A")</f>
        <v>N/A</v>
      </c>
      <c r="CX4" s="112" t="str">
        <f t="shared" ref="CX4:CX67" si="24">IFERROR(
IF(($I4/$J4)&gt;0.8, "N/A",
IF(($H4+(0.2*$I4))&gt;200,
IF($BK4 &lt;=0,
IF($BH4 =0, "Numerator Zero", "Low Numerator" ), "No Issue"),"N/A")),"N/A")</f>
        <v>N/A</v>
      </c>
      <c r="CY4" s="113" t="str">
        <f t="shared" ref="CY4:CY67" si="25">IF(ISBLANK($O4),"N/A",
IF(AND($M4="CCO Medicaid Only",$BB4="CCO Medicaid Only"),
IF(OR($O4&lt;($BD4-10), $O4&gt;($BD4 +10)),"Check Denominators","No Issue"), "N/A"))</f>
        <v>N/A</v>
      </c>
      <c r="CZ4" s="110" t="str">
        <f t="shared" ref="CZ4:CZ67" si="26">IF(ISBLANK($BI4),"N/A",
IF($BI4&gt;($BD4), "Check Denominators", "No Issue"))</f>
        <v>N/A</v>
      </c>
      <c r="DA4" s="109" t="str">
        <f t="shared" ref="DA4:DA67" si="27">IF($BI4=0,"N/A",
IF($BI4 &gt; $BC4, "Check SBIRT values", "No Issue"))</f>
        <v>N/A</v>
      </c>
      <c r="DB4" s="115" t="str">
        <f t="shared" ref="DB4:DB67" si="28">IF(ISBLANK($BC4), "N/A",
       IF($BC4&lt;5, "N/A",
             IF($BI4=$BC4, "Check SBIRT values", "No Issue")))</f>
        <v>N/A</v>
      </c>
      <c r="DC4" s="109" t="str">
        <f t="shared" ref="DC4:DC67" si="29">IF(ISBLANK($AP4),"N/A",
IF($AU4&gt;$AQ4,"Check Denominators","No Issue"))</f>
        <v>N/A</v>
      </c>
      <c r="DD4" s="114" t="str">
        <f t="shared" ref="DD4:DD67" si="30">IF(ISBLANK($AP4), "N/A",
IF($AP4 &lt;&gt; $AU4, "Check Smoking values", "No issue"))</f>
        <v>N/A</v>
      </c>
      <c r="DE4" s="109" t="str">
        <f t="shared" ref="DE4:DE67" si="31">IF(ISBLANK($AT4), "N/A",
IF($AT4 &lt; $AS4, "Check Smoking values", "No Issue"))</f>
        <v>N/A</v>
      </c>
      <c r="DF4" s="114" t="str">
        <f t="shared" ref="DF4:DF67" si="32">IF(ISBLANK($AP4), "N/A",
IF(($AP4/$AQ4) &lt; 0.75, "Check Smoking values", "No Issue"))</f>
        <v>N/A</v>
      </c>
      <c r="DG4" s="113" t="str">
        <f t="shared" ref="DG4:DG67" si="33">IFERROR(
IF(($I4/$J4)&gt;0.8, "N/A",
IF(ISBLANK($Y4),"N/A",
IF(OR($H4&lt;200, $AF4&lt;&gt;$W4), "N/A",
IF($Y4 &lt;= $AH4,"Check Denominators", "No Issue")))),"N/A")</f>
        <v>N/A</v>
      </c>
      <c r="DH4" s="114" t="str">
        <f t="shared" ref="DH4:DH67" si="34">IF(ISBLANK($Y4), "N/A",
IF(OR($H4&lt;200, ($H4 +(0.2*$I4))&lt;200,$W4&lt;&gt;$M4),"N/A",
IF( $Y4&gt;$O4,"Check Denominators", "No Issue")))</f>
        <v>N/A</v>
      </c>
      <c r="DI4" s="109" t="str">
        <f t="shared" ref="DI4:DI67" si="35">IF(ISBLANK($O4), "N/A",
IF(OR($H4&lt;200, ($H4+(0.2*$I4))&lt;200, $AF4&lt;&gt;$M4),"N/A",
IF($AH4&gt;$O4,"Check Denominators", "No Issue")))</f>
        <v>N/A</v>
      </c>
      <c r="DJ4" s="114" t="str">
        <f t="shared" ref="DJ4:DJ67" si="36">IF(ISBLANK($Y4), "N/A",
IF(OR($H4&lt;200, ($H4 +(0.2*$I4))&lt;200,$W4&lt;&gt;$BB4),"N/A",
IF( $Y4&gt;$BD4,"Check Denominators", "No Issue")))</f>
        <v>N/A</v>
      </c>
      <c r="DK4" s="111" t="str">
        <f t="shared" ref="DK4:DK67" si="37">IF(ISBLANK($AH4), "N/A",
IF(OR($H4&lt;200, ($H4+(0.2*$I4))&lt;200, $AF4&lt;&gt;$BB4),"N/A",
IF($AH4&gt;$BD4,"Check Denominators", "No Issue")))</f>
        <v>N/A</v>
      </c>
    </row>
    <row r="5" spans="1:116" s="78" customFormat="1" x14ac:dyDescent="0.25">
      <c r="C5" s="93"/>
      <c r="D5" s="93"/>
      <c r="E5" s="93"/>
      <c r="F5" s="93"/>
      <c r="G5" s="93"/>
      <c r="H5" s="93"/>
      <c r="I5" s="93"/>
      <c r="K5" s="90"/>
      <c r="R5" s="100" t="e">
        <f t="shared" ref="R5:R67" si="38">N5/(O5-P5-Q5)</f>
        <v>#DIV/0!</v>
      </c>
      <c r="S5" s="83" t="s">
        <v>255</v>
      </c>
      <c r="T5" s="83" t="s">
        <v>256</v>
      </c>
      <c r="U5" s="90"/>
      <c r="AA5" s="100" t="e">
        <f t="shared" si="0"/>
        <v>#DIV/0!</v>
      </c>
      <c r="AB5" s="83" t="s">
        <v>255</v>
      </c>
      <c r="AC5" s="83" t="s">
        <v>256</v>
      </c>
      <c r="AD5" s="91"/>
      <c r="AI5" s="92"/>
      <c r="AJ5" s="100" t="e">
        <f t="shared" si="1"/>
        <v>#DIV/0!</v>
      </c>
      <c r="AK5" s="83" t="s">
        <v>255</v>
      </c>
      <c r="AL5" s="83" t="s">
        <v>256</v>
      </c>
      <c r="AM5" s="91"/>
      <c r="AQ5" s="93"/>
      <c r="AR5" s="101" t="e">
        <f t="shared" si="2"/>
        <v>#DIV/0!</v>
      </c>
      <c r="AU5" s="102">
        <f t="shared" si="3"/>
        <v>0</v>
      </c>
      <c r="AV5" s="101" t="e">
        <f t="shared" si="4"/>
        <v>#DIV/0!</v>
      </c>
      <c r="AW5" s="101" t="e">
        <f t="shared" si="5"/>
        <v>#DIV/0!</v>
      </c>
      <c r="AX5" s="83" t="s">
        <v>255</v>
      </c>
      <c r="AY5" s="83" t="s">
        <v>256</v>
      </c>
      <c r="AZ5" s="91"/>
      <c r="BG5" s="103" t="e">
        <f t="shared" si="6"/>
        <v>#DIV/0!</v>
      </c>
      <c r="BK5" s="103" t="e">
        <f t="shared" si="7"/>
        <v>#DIV/0!</v>
      </c>
      <c r="BL5" s="83" t="s">
        <v>255</v>
      </c>
      <c r="BM5" s="83" t="s">
        <v>256</v>
      </c>
      <c r="BN5" s="106">
        <f t="shared" si="8"/>
        <v>0</v>
      </c>
      <c r="BO5" s="107">
        <f t="shared" si="9"/>
        <v>0</v>
      </c>
      <c r="BP5" s="107">
        <f t="shared" si="10"/>
        <v>0</v>
      </c>
      <c r="BQ5" s="107">
        <f t="shared" si="11"/>
        <v>0</v>
      </c>
      <c r="BR5" s="107">
        <f t="shared" si="12"/>
        <v>0</v>
      </c>
      <c r="BU5" s="224"/>
      <c r="BV5" s="108" t="str" cm="1">
        <f t="array" ref="BV5">IF(OR(($H5+(0.2*$I5))&lt;200, $K5="Not reporting this measure", ISBLANK($O5)),"N/A",
       IF(($O5/($H5+(0.2*$I5)))&lt;
                   (_xlfn.IFS($M5="CCO Medicaid only",Dashboard!$E$33,'Data Reporting Template'!$M5="All-payer",Dashboard!$F$33)),"Low","No Issue"))</f>
        <v>N/A</v>
      </c>
      <c r="BW5" s="109" t="str" cm="1">
        <f t="array" ref="BW5">IFERROR(
IF(OR($H5&lt;200, $U5="Not reporting this measure", ISBLANK($Y5),($I5/$J5)&gt;0.8),"N/A",
       IF(($Y5/$H5)&lt;
                   (_xlfn.IFS($W5="CCO Medicaid only",Dashboard!$E$34,'Data Reporting Template'!$W5="All-payer",Dashboard!$F$34)),"Low","No Issue")), "N/A")</f>
        <v>N/A</v>
      </c>
      <c r="BX5" s="110" t="str" cm="1">
        <f t="array" ref="BX5">IFERROR(
IF(OR($H5&lt;200, $AD5="Not reporting this measure", ISBLANK($AH5),($I5/$J5)&gt;0.8),"N/A",
       IF(($AH5/$H5)&lt;
                   (_xlfn.IFS($AF5="CCO Medicaid only",Dashboard!$E$35,'Data Reporting Template'!$AF5="All-payer",Dashboard!$F$35)),"Low","No Issue")), "N/A")</f>
        <v>N/A</v>
      </c>
      <c r="BY5" s="109" t="str">
        <f>IF(OR(($H5+(0.2*$I5))&lt;50, $AM5="Not reporting this measure", ISBLANK($AQ5)),"N/A",
       IF(($AQ5/($H5+(0.2*$I5)))&lt;Dashboard!$E$36,"Low", "No Issue"))</f>
        <v>N/A</v>
      </c>
      <c r="BZ5" s="110" t="str">
        <f>IF(OR(($H5+(0.2*$I5))&lt;200, $AZ5="Not reporting this measure", ISBLANK($BD5)),"N/A",
       IF(($BD5/($H5+(0.2*$I5)))&lt;Dashboard!$E$37,"Low", "No Issue"))</f>
        <v>N/A</v>
      </c>
      <c r="CA5" s="111" t="str">
        <f>IFERROR(
IF(OR(($H5+(0.2*$I5))&lt;200, $AZ5="Not reporting this measure", ISBLANK($BI5),($I5/$J5)&gt;0.8),"N/A",
       IF(($BI5/($H5+(0.2*$I5)))&lt;Dashboard!$E$38,"Low", "No Issue")),"N/A")</f>
        <v>N/A</v>
      </c>
      <c r="CB5" s="108" t="str" cm="1">
        <f t="array" ref="CB5">IF(OR(($H5+(0.2*$I5))&lt;200, $K5="Not reporting this measure", ISBLANK($O5)),"N/A",
IF(('Data Reporting Template'!$O5/($H5+(0.2*$I5)))&gt;
(_xlfn.IFS($M5="CCO Medicaid only",Dashboard!$E$44,'Data Reporting Template'!$M5="All-payer",Dashboard!$F$44)),"High","No Issue"))</f>
        <v>N/A</v>
      </c>
      <c r="CC5" s="109" t="str" cm="1">
        <f t="array" ref="CC5">IF(OR($H5&lt;200, $U5="Not reporting this measure", ISBLANK($Y5)),"N/A",
IF(('Data Reporting Template'!$Y5/$H5)&gt;
(_xlfn.IFS($W5="CCO Medicaid only",Dashboard!$E$44,'Data Reporting Template'!$W5="All-payer",Dashboard!$F$44)),"High","No Issue"))</f>
        <v>N/A</v>
      </c>
      <c r="CD5" s="110" t="str" cm="1">
        <f t="array" ref="CD5">IF(OR($H5&lt;200, $AD5="Not reporting this measure", ISBLANK($AH5)),"N/A",
       IF(('Data Reporting Template'!$AH5/$H5)&gt;
                   (_xlfn.IFS($AF5="CCO Medicaid only",Dashboard!$E$44,'Data Reporting Template'!$AF5="All-payer",Dashboard!$F$44)),"High","No Issue"))</f>
        <v>N/A</v>
      </c>
      <c r="CE5" s="109" t="str">
        <f>IF(OR(($H5+(0.2*$I5))&lt;50, $AM5="Not reporting this measure", ISBLANK($AQ5)),"N/A",
       IF(('Data Reporting Template'!$AQ5/($H5+(0.2*$I5)))&gt;Dashboard!$E$44,"High","No Issue"))</f>
        <v>N/A</v>
      </c>
      <c r="CF5" s="110" t="str">
        <f>IF(OR(($H5+(0.2*$I5))&lt;200, $AZ5="Not reporting this measure", ISBLANK($BD5)),"N/A",
       IF(('Data Reporting Template'!$BD5/($H5+(0.2*$I5)))&gt;Dashboard!$E$44,"High","No Issue"))</f>
        <v>N/A</v>
      </c>
      <c r="CG5" s="111" t="str">
        <f>IF(OR(($H5+(0.2*$I5))&lt;200, $AZ5="Not reporting this measure", ISBLANK($BI5)),"N/A",
       IF(('Data Reporting Template'!$BI5/($H5+(0.2*$I5)))&gt;Dashboard!$E$44,"High","No Issue"))</f>
        <v>N/A</v>
      </c>
      <c r="CH5" s="108" t="str">
        <f>IFERROR(
IF($O5 &lt; 30, "N/A",
IF((($P5+$Q5)/$O5)&gt; (Dashboard!$D$54), "High Exclusion/Exception Rate", "No Issue")),"N/A")</f>
        <v>N/A</v>
      </c>
      <c r="CI5" s="109" t="str">
        <f>IFERROR(
IF($Y5&lt;30,"N/A",
IF(($Z5/$Y5) &gt; (Dashboard!$D$55), "High Exclusion/Exception Rate", "No Issue")),"N/A")</f>
        <v>N/A</v>
      </c>
      <c r="CJ5" s="110" t="str">
        <f>IFERROR(
IF($AH5 &lt;30, "N/A",
IF(($AI5/$AH5)&gt; (Dashboard!$D$56), "High Exclusion/Exception Rate", "No Issue")),"N/A")</f>
        <v>N/A</v>
      </c>
      <c r="CK5" s="109" t="str">
        <f>IFERROR(
IF($BD5 &lt;30, "N/A",
IF((($BE5 + $BF5)/$BD5) &gt; (Dashboard!$D$58), "High Exclusion/Exception Rate", "No Issue")),"N/A")</f>
        <v>N/A</v>
      </c>
      <c r="CL5" s="112" t="str">
        <f>IFERROR(
IF($BI5 &lt;30, "N/A",
IF(($BJ5/$BI5) &gt; (Dashboard!$D$59), "High Exclusion/Exception Rate", "No Issue")),"N/A")</f>
        <v>N/A</v>
      </c>
      <c r="CM5" s="113" t="str">
        <f t="shared" si="13"/>
        <v>N/A</v>
      </c>
      <c r="CN5" s="110" t="str">
        <f t="shared" si="14"/>
        <v>N/A</v>
      </c>
      <c r="CO5" s="109" t="str">
        <f t="shared" si="15"/>
        <v>N/A</v>
      </c>
      <c r="CP5" s="110" t="str">
        <f t="shared" si="16"/>
        <v>N/A</v>
      </c>
      <c r="CQ5" s="109" t="str">
        <f t="shared" si="17"/>
        <v>N/A</v>
      </c>
      <c r="CR5" s="112" t="str">
        <f t="shared" si="18"/>
        <v>N/A</v>
      </c>
      <c r="CS5" s="113" t="str">
        <f t="shared" si="19"/>
        <v>N/A</v>
      </c>
      <c r="CT5" s="110" t="str">
        <f t="shared" si="20"/>
        <v>N/A</v>
      </c>
      <c r="CU5" s="109" t="str">
        <f t="shared" si="21"/>
        <v>N/A</v>
      </c>
      <c r="CV5" s="110" t="str">
        <f t="shared" si="22"/>
        <v>N/A</v>
      </c>
      <c r="CW5" s="109" t="str">
        <f t="shared" si="23"/>
        <v>N/A</v>
      </c>
      <c r="CX5" s="112" t="str">
        <f t="shared" si="24"/>
        <v>N/A</v>
      </c>
      <c r="CY5" s="113" t="str">
        <f t="shared" si="25"/>
        <v>N/A</v>
      </c>
      <c r="CZ5" s="110" t="str">
        <f t="shared" si="26"/>
        <v>N/A</v>
      </c>
      <c r="DA5" s="109" t="str">
        <f t="shared" si="27"/>
        <v>N/A</v>
      </c>
      <c r="DB5" s="115" t="str">
        <f t="shared" si="28"/>
        <v>N/A</v>
      </c>
      <c r="DC5" s="109" t="str">
        <f t="shared" si="29"/>
        <v>N/A</v>
      </c>
      <c r="DD5" s="114" t="str">
        <f t="shared" si="30"/>
        <v>N/A</v>
      </c>
      <c r="DE5" s="109" t="str">
        <f t="shared" si="31"/>
        <v>N/A</v>
      </c>
      <c r="DF5" s="114" t="str">
        <f t="shared" si="32"/>
        <v>N/A</v>
      </c>
      <c r="DG5" s="113" t="str">
        <f t="shared" si="33"/>
        <v>N/A</v>
      </c>
      <c r="DH5" s="114" t="str">
        <f t="shared" si="34"/>
        <v>N/A</v>
      </c>
      <c r="DI5" s="109" t="str">
        <f t="shared" si="35"/>
        <v>N/A</v>
      </c>
      <c r="DJ5" s="114" t="str">
        <f t="shared" si="36"/>
        <v>N/A</v>
      </c>
      <c r="DK5" s="111" t="str">
        <f t="shared" si="37"/>
        <v>N/A</v>
      </c>
    </row>
    <row r="6" spans="1:116" s="78" customFormat="1" x14ac:dyDescent="0.25">
      <c r="C6" s="93"/>
      <c r="D6" s="93"/>
      <c r="E6" s="93"/>
      <c r="F6" s="93"/>
      <c r="G6" s="93"/>
      <c r="H6" s="93"/>
      <c r="I6" s="93"/>
      <c r="K6" s="90"/>
      <c r="R6" s="100" t="e">
        <f t="shared" si="38"/>
        <v>#DIV/0!</v>
      </c>
      <c r="S6" s="83" t="s">
        <v>255</v>
      </c>
      <c r="T6" s="83" t="s">
        <v>256</v>
      </c>
      <c r="U6" s="90"/>
      <c r="AA6" s="100" t="e">
        <f t="shared" si="0"/>
        <v>#DIV/0!</v>
      </c>
      <c r="AB6" s="83" t="s">
        <v>255</v>
      </c>
      <c r="AC6" s="83" t="s">
        <v>256</v>
      </c>
      <c r="AD6" s="91"/>
      <c r="AI6" s="92"/>
      <c r="AJ6" s="100" t="e">
        <f t="shared" si="1"/>
        <v>#DIV/0!</v>
      </c>
      <c r="AK6" s="83" t="s">
        <v>255</v>
      </c>
      <c r="AL6" s="83" t="s">
        <v>256</v>
      </c>
      <c r="AM6" s="91"/>
      <c r="AQ6" s="93"/>
      <c r="AR6" s="101" t="e">
        <f t="shared" si="2"/>
        <v>#DIV/0!</v>
      </c>
      <c r="AU6" s="102">
        <f t="shared" si="3"/>
        <v>0</v>
      </c>
      <c r="AV6" s="101" t="e">
        <f t="shared" si="4"/>
        <v>#DIV/0!</v>
      </c>
      <c r="AW6" s="101" t="e">
        <f t="shared" si="5"/>
        <v>#DIV/0!</v>
      </c>
      <c r="AX6" s="83" t="s">
        <v>255</v>
      </c>
      <c r="AY6" s="83" t="s">
        <v>256</v>
      </c>
      <c r="AZ6" s="91"/>
      <c r="BG6" s="103" t="e">
        <f t="shared" si="6"/>
        <v>#DIV/0!</v>
      </c>
      <c r="BK6" s="103" t="e">
        <f t="shared" si="7"/>
        <v>#DIV/0!</v>
      </c>
      <c r="BL6" s="83" t="s">
        <v>255</v>
      </c>
      <c r="BM6" s="83" t="s">
        <v>256</v>
      </c>
      <c r="BN6" s="106">
        <f t="shared" si="8"/>
        <v>0</v>
      </c>
      <c r="BO6" s="107">
        <f t="shared" si="9"/>
        <v>0</v>
      </c>
      <c r="BP6" s="107">
        <f t="shared" si="10"/>
        <v>0</v>
      </c>
      <c r="BQ6" s="107">
        <f t="shared" si="11"/>
        <v>0</v>
      </c>
      <c r="BR6" s="107">
        <f t="shared" si="12"/>
        <v>0</v>
      </c>
      <c r="BU6" s="224"/>
      <c r="BV6" s="108" t="str" cm="1">
        <f t="array" ref="BV6">IF(OR(($H6+(0.2*$I6))&lt;200, $K6="Not reporting this measure", ISBLANK($O6)),"N/A",
       IF(($O6/($H6+(0.2*$I6)))&lt;
                   (_xlfn.IFS($M6="CCO Medicaid only",Dashboard!$E$33,'Data Reporting Template'!$M6="All-payer",Dashboard!$F$33)),"Low","No Issue"))</f>
        <v>N/A</v>
      </c>
      <c r="BW6" s="109" t="str" cm="1">
        <f t="array" ref="BW6">IFERROR(
IF(OR($H6&lt;200, $U6="Not reporting this measure", ISBLANK($Y6),($I6/$J6)&gt;0.8),"N/A",
       IF(($Y6/$H6)&lt;
                   (_xlfn.IFS($W6="CCO Medicaid only",Dashboard!$E$34,'Data Reporting Template'!$W6="All-payer",Dashboard!$F$34)),"Low","No Issue")), "N/A")</f>
        <v>N/A</v>
      </c>
      <c r="BX6" s="110" t="str" cm="1">
        <f t="array" ref="BX6">IFERROR(
IF(OR($H6&lt;200, $AD6="Not reporting this measure", ISBLANK($AH6),($I6/$J6)&gt;0.8),"N/A",
       IF(($AH6/$H6)&lt;
                   (_xlfn.IFS($AF6="CCO Medicaid only",Dashboard!$E$35,'Data Reporting Template'!$AF6="All-payer",Dashboard!$F$35)),"Low","No Issue")), "N/A")</f>
        <v>N/A</v>
      </c>
      <c r="BY6" s="109" t="str">
        <f>IF(OR(($H6+(0.2*$I6))&lt;50, $AM6="Not reporting this measure", ISBLANK($AQ6)),"N/A",
       IF(($AQ6/($H6+(0.2*$I6)))&lt;Dashboard!$E$36,"Low", "No Issue"))</f>
        <v>N/A</v>
      </c>
      <c r="BZ6" s="110" t="str">
        <f>IF(OR(($H6+(0.2*$I6))&lt;200, $AZ6="Not reporting this measure", ISBLANK($BD6)),"N/A",
       IF(($BD6/($H6+(0.2*$I6)))&lt;Dashboard!$E$37,"Low", "No Issue"))</f>
        <v>N/A</v>
      </c>
      <c r="CA6" s="111" t="str">
        <f>IFERROR(
IF(OR(($H6+(0.2*$I6))&lt;200, $AZ6="Not reporting this measure", ISBLANK($BI6),($I6/$J6)&gt;0.8),"N/A",
       IF(($BI6/($H6+(0.2*$I6)))&lt;Dashboard!$E$38,"Low", "No Issue")),"N/A")</f>
        <v>N/A</v>
      </c>
      <c r="CB6" s="108" t="str" cm="1">
        <f t="array" ref="CB6">IF(OR(($H6+(0.2*$I6))&lt;200, $K6="Not reporting this measure", ISBLANK($O6)),"N/A",
IF(('Data Reporting Template'!$O6/($H6+(0.2*$I6)))&gt;
(_xlfn.IFS($M6="CCO Medicaid only",Dashboard!$E$44,'Data Reporting Template'!$M6="All-payer",Dashboard!$F$44)),"High","No Issue"))</f>
        <v>N/A</v>
      </c>
      <c r="CC6" s="109" t="str" cm="1">
        <f t="array" ref="CC6">IF(OR($H6&lt;200, $U6="Not reporting this measure", ISBLANK($Y6)),"N/A",
IF(('Data Reporting Template'!$Y6/$H6)&gt;
(_xlfn.IFS($W6="CCO Medicaid only",Dashboard!$E$44,'Data Reporting Template'!$W6="All-payer",Dashboard!$F$44)),"High","No Issue"))</f>
        <v>N/A</v>
      </c>
      <c r="CD6" s="110" t="str" cm="1">
        <f t="array" ref="CD6">IF(OR($H6&lt;200, $AD6="Not reporting this measure", ISBLANK($AH6)),"N/A",
       IF(('Data Reporting Template'!$AH6/$H6)&gt;
                   (_xlfn.IFS($AF6="CCO Medicaid only",Dashboard!$E$44,'Data Reporting Template'!$AF6="All-payer",Dashboard!$F$44)),"High","No Issue"))</f>
        <v>N/A</v>
      </c>
      <c r="CE6" s="109" t="str">
        <f>IF(OR(($H6+(0.2*$I6))&lt;50, $AM6="Not reporting this measure", ISBLANK($AQ6)),"N/A",
       IF(('Data Reporting Template'!$AQ6/($H6+(0.2*$I6)))&gt;Dashboard!$E$44,"High","No Issue"))</f>
        <v>N/A</v>
      </c>
      <c r="CF6" s="110" t="str">
        <f>IF(OR(($H6+(0.2*$I6))&lt;200, $AZ6="Not reporting this measure", ISBLANK($BD6)),"N/A",
       IF(('Data Reporting Template'!$BD6/($H6+(0.2*$I6)))&gt;Dashboard!$E$44,"High","No Issue"))</f>
        <v>N/A</v>
      </c>
      <c r="CG6" s="111" t="str">
        <f>IF(OR(($H6+(0.2*$I6))&lt;200, $AZ6="Not reporting this measure", ISBLANK($BI6)),"N/A",
       IF(('Data Reporting Template'!$BI6/($H6+(0.2*$I6)))&gt;Dashboard!$E$44,"High","No Issue"))</f>
        <v>N/A</v>
      </c>
      <c r="CH6" s="108" t="str">
        <f>IFERROR(
IF($O6 &lt; 30, "N/A",
IF((($P6+$Q6)/$O6)&gt; (Dashboard!$D$54), "High Exclusion/Exception Rate", "No Issue")),"N/A")</f>
        <v>N/A</v>
      </c>
      <c r="CI6" s="109" t="str">
        <f>IFERROR(
IF($Y6&lt;30,"N/A",
IF(($Z6/$Y6) &gt; (Dashboard!$D$55), "High Exclusion/Exception Rate", "No Issue")),"N/A")</f>
        <v>N/A</v>
      </c>
      <c r="CJ6" s="110" t="str">
        <f>IFERROR(
IF($AH6 &lt;30, "N/A",
IF(($AI6/$AH6)&gt; (Dashboard!$D$56), "High Exclusion/Exception Rate", "No Issue")),"N/A")</f>
        <v>N/A</v>
      </c>
      <c r="CK6" s="109" t="str">
        <f>IFERROR(
IF($BD6 &lt;30, "N/A",
IF((($BE6 + $BF6)/$BD6) &gt; (Dashboard!$D$58), "High Exclusion/Exception Rate", "No Issue")),"N/A")</f>
        <v>N/A</v>
      </c>
      <c r="CL6" s="112" t="str">
        <f>IFERROR(
IF($BI6 &lt;30, "N/A",
IF(($BJ6/$BI6) &gt; (Dashboard!$D$59), "High Exclusion/Exception Rate", "No Issue")),"N/A")</f>
        <v>N/A</v>
      </c>
      <c r="CM6" s="113" t="str">
        <f t="shared" si="13"/>
        <v>N/A</v>
      </c>
      <c r="CN6" s="110" t="str">
        <f t="shared" si="14"/>
        <v>N/A</v>
      </c>
      <c r="CO6" s="109" t="str">
        <f t="shared" si="15"/>
        <v>N/A</v>
      </c>
      <c r="CP6" s="110" t="str">
        <f t="shared" si="16"/>
        <v>N/A</v>
      </c>
      <c r="CQ6" s="109" t="str">
        <f t="shared" si="17"/>
        <v>N/A</v>
      </c>
      <c r="CR6" s="112" t="str">
        <f t="shared" si="18"/>
        <v>N/A</v>
      </c>
      <c r="CS6" s="113" t="str">
        <f t="shared" si="19"/>
        <v>N/A</v>
      </c>
      <c r="CT6" s="110" t="str">
        <f t="shared" si="20"/>
        <v>N/A</v>
      </c>
      <c r="CU6" s="109" t="str">
        <f t="shared" si="21"/>
        <v>N/A</v>
      </c>
      <c r="CV6" s="110" t="str">
        <f t="shared" si="22"/>
        <v>N/A</v>
      </c>
      <c r="CW6" s="109" t="str">
        <f t="shared" si="23"/>
        <v>N/A</v>
      </c>
      <c r="CX6" s="112" t="str">
        <f t="shared" si="24"/>
        <v>N/A</v>
      </c>
      <c r="CY6" s="113" t="str">
        <f t="shared" si="25"/>
        <v>N/A</v>
      </c>
      <c r="CZ6" s="110" t="str">
        <f t="shared" si="26"/>
        <v>N/A</v>
      </c>
      <c r="DA6" s="109" t="str">
        <f t="shared" si="27"/>
        <v>N/A</v>
      </c>
      <c r="DB6" s="115" t="str">
        <f t="shared" si="28"/>
        <v>N/A</v>
      </c>
      <c r="DC6" s="109" t="str">
        <f t="shared" si="29"/>
        <v>N/A</v>
      </c>
      <c r="DD6" s="114" t="str">
        <f t="shared" si="30"/>
        <v>N/A</v>
      </c>
      <c r="DE6" s="109" t="str">
        <f t="shared" si="31"/>
        <v>N/A</v>
      </c>
      <c r="DF6" s="114" t="str">
        <f t="shared" si="32"/>
        <v>N/A</v>
      </c>
      <c r="DG6" s="113" t="str">
        <f t="shared" si="33"/>
        <v>N/A</v>
      </c>
      <c r="DH6" s="114" t="str">
        <f t="shared" si="34"/>
        <v>N/A</v>
      </c>
      <c r="DI6" s="109" t="str">
        <f t="shared" si="35"/>
        <v>N/A</v>
      </c>
      <c r="DJ6" s="114" t="str">
        <f t="shared" si="36"/>
        <v>N/A</v>
      </c>
      <c r="DK6" s="111" t="str">
        <f t="shared" si="37"/>
        <v>N/A</v>
      </c>
    </row>
    <row r="7" spans="1:116" s="78" customFormat="1" x14ac:dyDescent="0.25">
      <c r="C7" s="93"/>
      <c r="D7" s="93"/>
      <c r="E7" s="93"/>
      <c r="F7" s="93"/>
      <c r="G7" s="93"/>
      <c r="H7" s="93"/>
      <c r="I7" s="93"/>
      <c r="K7" s="90"/>
      <c r="R7" s="100" t="e">
        <f t="shared" si="38"/>
        <v>#DIV/0!</v>
      </c>
      <c r="S7" s="83" t="s">
        <v>255</v>
      </c>
      <c r="T7" s="83" t="s">
        <v>256</v>
      </c>
      <c r="U7" s="90"/>
      <c r="AA7" s="100" t="e">
        <f t="shared" si="0"/>
        <v>#DIV/0!</v>
      </c>
      <c r="AB7" s="83" t="s">
        <v>255</v>
      </c>
      <c r="AC7" s="83" t="s">
        <v>256</v>
      </c>
      <c r="AD7" s="91"/>
      <c r="AI7" s="92"/>
      <c r="AJ7" s="100" t="e">
        <f t="shared" si="1"/>
        <v>#DIV/0!</v>
      </c>
      <c r="AK7" s="83" t="s">
        <v>255</v>
      </c>
      <c r="AL7" s="83" t="s">
        <v>256</v>
      </c>
      <c r="AM7" s="91"/>
      <c r="AQ7" s="93"/>
      <c r="AR7" s="101" t="e">
        <f t="shared" si="2"/>
        <v>#DIV/0!</v>
      </c>
      <c r="AU7" s="102">
        <f t="shared" si="3"/>
        <v>0</v>
      </c>
      <c r="AV7" s="101" t="e">
        <f t="shared" si="4"/>
        <v>#DIV/0!</v>
      </c>
      <c r="AW7" s="101" t="e">
        <f t="shared" si="5"/>
        <v>#DIV/0!</v>
      </c>
      <c r="AX7" s="83" t="s">
        <v>255</v>
      </c>
      <c r="AY7" s="83" t="s">
        <v>256</v>
      </c>
      <c r="AZ7" s="91"/>
      <c r="BG7" s="103" t="e">
        <f t="shared" si="6"/>
        <v>#DIV/0!</v>
      </c>
      <c r="BK7" s="103" t="e">
        <f t="shared" si="7"/>
        <v>#DIV/0!</v>
      </c>
      <c r="BL7" s="83" t="s">
        <v>255</v>
      </c>
      <c r="BM7" s="83" t="s">
        <v>256</v>
      </c>
      <c r="BN7" s="106">
        <f t="shared" si="8"/>
        <v>0</v>
      </c>
      <c r="BO7" s="107">
        <f t="shared" si="9"/>
        <v>0</v>
      </c>
      <c r="BP7" s="107">
        <f t="shared" si="10"/>
        <v>0</v>
      </c>
      <c r="BQ7" s="107">
        <f t="shared" si="11"/>
        <v>0</v>
      </c>
      <c r="BR7" s="107">
        <f t="shared" si="12"/>
        <v>0</v>
      </c>
      <c r="BU7" s="224"/>
      <c r="BV7" s="108" t="str" cm="1">
        <f t="array" ref="BV7">IF(OR(($H7+(0.2*$I7))&lt;200, $K7="Not reporting this measure", ISBLANK($O7)),"N/A",
       IF(($O7/($H7+(0.2*$I7)))&lt;
                   (_xlfn.IFS($M7="CCO Medicaid only",Dashboard!$E$33,'Data Reporting Template'!$M7="All-payer",Dashboard!$F$33)),"Low","No Issue"))</f>
        <v>N/A</v>
      </c>
      <c r="BW7" s="109" t="str" cm="1">
        <f t="array" ref="BW7">IFERROR(
IF(OR($H7&lt;200, $U7="Not reporting this measure", ISBLANK($Y7),($I7/$J7)&gt;0.8),"N/A",
       IF(($Y7/$H7)&lt;
                   (_xlfn.IFS($W7="CCO Medicaid only",Dashboard!$E$34,'Data Reporting Template'!$W7="All-payer",Dashboard!$F$34)),"Low","No Issue")), "N/A")</f>
        <v>N/A</v>
      </c>
      <c r="BX7" s="110" t="str" cm="1">
        <f t="array" ref="BX7">IFERROR(
IF(OR($H7&lt;200, $AD7="Not reporting this measure", ISBLANK($AH7),($I7/$J7)&gt;0.8),"N/A",
       IF(($AH7/$H7)&lt;
                   (_xlfn.IFS($AF7="CCO Medicaid only",Dashboard!$E$35,'Data Reporting Template'!$AF7="All-payer",Dashboard!$F$35)),"Low","No Issue")), "N/A")</f>
        <v>N/A</v>
      </c>
      <c r="BY7" s="109" t="str">
        <f>IF(OR(($H7+(0.2*$I7))&lt;50, $AM7="Not reporting this measure", ISBLANK($AQ7)),"N/A",
       IF(($AQ7/($H7+(0.2*$I7)))&lt;Dashboard!$E$36,"Low", "No Issue"))</f>
        <v>N/A</v>
      </c>
      <c r="BZ7" s="110" t="str">
        <f>IF(OR(($H7+(0.2*$I7))&lt;200, $AZ7="Not reporting this measure", ISBLANK($BD7)),"N/A",
       IF(($BD7/($H7+(0.2*$I7)))&lt;Dashboard!$E$37,"Low", "No Issue"))</f>
        <v>N/A</v>
      </c>
      <c r="CA7" s="111" t="str">
        <f>IFERROR(
IF(OR(($H7+(0.2*$I7))&lt;200, $AZ7="Not reporting this measure", ISBLANK($BI7),($I7/$J7)&gt;0.8),"N/A",
       IF(($BI7/($H7+(0.2*$I7)))&lt;Dashboard!$E$38,"Low", "No Issue")),"N/A")</f>
        <v>N/A</v>
      </c>
      <c r="CB7" s="108" t="str" cm="1">
        <f t="array" ref="CB7">IF(OR(($H7+(0.2*$I7))&lt;200, $K7="Not reporting this measure", ISBLANK($O7)),"N/A",
IF(('Data Reporting Template'!$O7/($H7+(0.2*$I7)))&gt;
(_xlfn.IFS($M7="CCO Medicaid only",Dashboard!$E$44,'Data Reporting Template'!$M7="All-payer",Dashboard!$F$44)),"High","No Issue"))</f>
        <v>N/A</v>
      </c>
      <c r="CC7" s="109" t="str" cm="1">
        <f t="array" ref="CC7">IF(OR($H7&lt;200, $U7="Not reporting this measure", ISBLANK($Y7)),"N/A",
IF(('Data Reporting Template'!$Y7/$H7)&gt;
(_xlfn.IFS($W7="CCO Medicaid only",Dashboard!$E$44,'Data Reporting Template'!$W7="All-payer",Dashboard!$F$44)),"High","No Issue"))</f>
        <v>N/A</v>
      </c>
      <c r="CD7" s="110" t="str" cm="1">
        <f t="array" ref="CD7">IF(OR($H7&lt;200, $AD7="Not reporting this measure", ISBLANK($AH7)),"N/A",
       IF(('Data Reporting Template'!$AH7/$H7)&gt;
                   (_xlfn.IFS($AF7="CCO Medicaid only",Dashboard!$E$44,'Data Reporting Template'!$AF7="All-payer",Dashboard!$F$44)),"High","No Issue"))</f>
        <v>N/A</v>
      </c>
      <c r="CE7" s="109" t="str">
        <f>IF(OR(($H7+(0.2*$I7))&lt;50, $AM7="Not reporting this measure", ISBLANK($AQ7)),"N/A",
       IF(('Data Reporting Template'!$AQ7/($H7+(0.2*$I7)))&gt;Dashboard!$E$44,"High","No Issue"))</f>
        <v>N/A</v>
      </c>
      <c r="CF7" s="110" t="str">
        <f>IF(OR(($H7+(0.2*$I7))&lt;200, $AZ7="Not reporting this measure", ISBLANK($BD7)),"N/A",
       IF(('Data Reporting Template'!$BD7/($H7+(0.2*$I7)))&gt;Dashboard!$E$44,"High","No Issue"))</f>
        <v>N/A</v>
      </c>
      <c r="CG7" s="111" t="str">
        <f>IF(OR(($H7+(0.2*$I7))&lt;200, $AZ7="Not reporting this measure", ISBLANK($BI7)),"N/A",
       IF(('Data Reporting Template'!$BI7/($H7+(0.2*$I7)))&gt;Dashboard!$E$44,"High","No Issue"))</f>
        <v>N/A</v>
      </c>
      <c r="CH7" s="108" t="str">
        <f>IFERROR(
IF($O7 &lt; 30, "N/A",
IF((($P7+$Q7)/$O7)&gt; (Dashboard!$D$54), "High Exclusion/Exception Rate", "No Issue")),"N/A")</f>
        <v>N/A</v>
      </c>
      <c r="CI7" s="109" t="str">
        <f>IFERROR(
IF($Y7&lt;30,"N/A",
IF(($Z7/$Y7) &gt; (Dashboard!$D$55), "High Exclusion/Exception Rate", "No Issue")),"N/A")</f>
        <v>N/A</v>
      </c>
      <c r="CJ7" s="110" t="str">
        <f>IFERROR(
IF($AH7 &lt;30, "N/A",
IF(($AI7/$AH7)&gt; (Dashboard!$D$56), "High Exclusion/Exception Rate", "No Issue")),"N/A")</f>
        <v>N/A</v>
      </c>
      <c r="CK7" s="109" t="str">
        <f>IFERROR(
IF($BD7 &lt;30, "N/A",
IF((($BE7 + $BF7)/$BD7) &gt; (Dashboard!$D$58), "High Exclusion/Exception Rate", "No Issue")),"N/A")</f>
        <v>N/A</v>
      </c>
      <c r="CL7" s="112" t="str">
        <f>IFERROR(
IF($BI7 &lt;30, "N/A",
IF(($BJ7/$BI7) &gt; (Dashboard!$D$59), "High Exclusion/Exception Rate", "No Issue")),"N/A")</f>
        <v>N/A</v>
      </c>
      <c r="CM7" s="113" t="str">
        <f t="shared" si="13"/>
        <v>N/A</v>
      </c>
      <c r="CN7" s="110" t="str">
        <f t="shared" si="14"/>
        <v>N/A</v>
      </c>
      <c r="CO7" s="109" t="str">
        <f t="shared" si="15"/>
        <v>N/A</v>
      </c>
      <c r="CP7" s="110" t="str">
        <f t="shared" si="16"/>
        <v>N/A</v>
      </c>
      <c r="CQ7" s="109" t="str">
        <f t="shared" si="17"/>
        <v>N/A</v>
      </c>
      <c r="CR7" s="112" t="str">
        <f t="shared" si="18"/>
        <v>N/A</v>
      </c>
      <c r="CS7" s="113" t="str">
        <f t="shared" si="19"/>
        <v>N/A</v>
      </c>
      <c r="CT7" s="110" t="str">
        <f t="shared" si="20"/>
        <v>N/A</v>
      </c>
      <c r="CU7" s="109" t="str">
        <f t="shared" si="21"/>
        <v>N/A</v>
      </c>
      <c r="CV7" s="110" t="str">
        <f t="shared" si="22"/>
        <v>N/A</v>
      </c>
      <c r="CW7" s="109" t="str">
        <f t="shared" si="23"/>
        <v>N/A</v>
      </c>
      <c r="CX7" s="112" t="str">
        <f t="shared" si="24"/>
        <v>N/A</v>
      </c>
      <c r="CY7" s="113" t="str">
        <f t="shared" si="25"/>
        <v>N/A</v>
      </c>
      <c r="CZ7" s="110" t="str">
        <f t="shared" si="26"/>
        <v>N/A</v>
      </c>
      <c r="DA7" s="109" t="str">
        <f t="shared" si="27"/>
        <v>N/A</v>
      </c>
      <c r="DB7" s="115" t="str">
        <f t="shared" si="28"/>
        <v>N/A</v>
      </c>
      <c r="DC7" s="109" t="str">
        <f t="shared" si="29"/>
        <v>N/A</v>
      </c>
      <c r="DD7" s="114" t="str">
        <f t="shared" si="30"/>
        <v>N/A</v>
      </c>
      <c r="DE7" s="109" t="str">
        <f t="shared" si="31"/>
        <v>N/A</v>
      </c>
      <c r="DF7" s="114" t="str">
        <f t="shared" si="32"/>
        <v>N/A</v>
      </c>
      <c r="DG7" s="113" t="str">
        <f t="shared" si="33"/>
        <v>N/A</v>
      </c>
      <c r="DH7" s="114" t="str">
        <f t="shared" si="34"/>
        <v>N/A</v>
      </c>
      <c r="DI7" s="109" t="str">
        <f t="shared" si="35"/>
        <v>N/A</v>
      </c>
      <c r="DJ7" s="114" t="str">
        <f t="shared" si="36"/>
        <v>N/A</v>
      </c>
      <c r="DK7" s="111" t="str">
        <f t="shared" si="37"/>
        <v>N/A</v>
      </c>
    </row>
    <row r="8" spans="1:116" s="78" customFormat="1" x14ac:dyDescent="0.25">
      <c r="C8" s="93"/>
      <c r="D8" s="93"/>
      <c r="E8" s="93"/>
      <c r="F8" s="93"/>
      <c r="G8" s="93"/>
      <c r="H8" s="93"/>
      <c r="I8" s="93"/>
      <c r="K8" s="90"/>
      <c r="R8" s="100" t="e">
        <f t="shared" si="38"/>
        <v>#DIV/0!</v>
      </c>
      <c r="S8" s="83" t="s">
        <v>255</v>
      </c>
      <c r="T8" s="83" t="s">
        <v>256</v>
      </c>
      <c r="U8" s="90"/>
      <c r="AA8" s="100" t="e">
        <f t="shared" si="0"/>
        <v>#DIV/0!</v>
      </c>
      <c r="AB8" s="83" t="s">
        <v>255</v>
      </c>
      <c r="AC8" s="83" t="s">
        <v>256</v>
      </c>
      <c r="AD8" s="91"/>
      <c r="AI8" s="92"/>
      <c r="AJ8" s="100" t="e">
        <f t="shared" si="1"/>
        <v>#DIV/0!</v>
      </c>
      <c r="AK8" s="83" t="s">
        <v>255</v>
      </c>
      <c r="AL8" s="83" t="s">
        <v>256</v>
      </c>
      <c r="AM8" s="91"/>
      <c r="AQ8" s="93"/>
      <c r="AR8" s="101" t="e">
        <f>AP8/AQ8</f>
        <v>#DIV/0!</v>
      </c>
      <c r="AU8" s="102">
        <f t="shared" si="3"/>
        <v>0</v>
      </c>
      <c r="AV8" s="101" t="e">
        <f t="shared" si="4"/>
        <v>#DIV/0!</v>
      </c>
      <c r="AW8" s="101" t="e">
        <f t="shared" si="5"/>
        <v>#DIV/0!</v>
      </c>
      <c r="AX8" s="83" t="s">
        <v>255</v>
      </c>
      <c r="AY8" s="83" t="s">
        <v>256</v>
      </c>
      <c r="AZ8" s="91"/>
      <c r="BG8" s="103" t="e">
        <f t="shared" si="6"/>
        <v>#DIV/0!</v>
      </c>
      <c r="BK8" s="103" t="e">
        <f t="shared" si="7"/>
        <v>#DIV/0!</v>
      </c>
      <c r="BL8" s="83" t="s">
        <v>255</v>
      </c>
      <c r="BM8" s="83" t="s">
        <v>256</v>
      </c>
      <c r="BN8" s="106">
        <f t="shared" si="8"/>
        <v>0</v>
      </c>
      <c r="BO8" s="107">
        <f t="shared" si="9"/>
        <v>0</v>
      </c>
      <c r="BP8" s="107">
        <f t="shared" si="10"/>
        <v>0</v>
      </c>
      <c r="BQ8" s="107">
        <f t="shared" si="11"/>
        <v>0</v>
      </c>
      <c r="BR8" s="107">
        <f t="shared" si="12"/>
        <v>0</v>
      </c>
      <c r="BU8" s="224"/>
      <c r="BV8" s="108" t="str" cm="1">
        <f t="array" ref="BV8">IF(OR(($H8+(0.2*$I8))&lt;200, $K8="Not reporting this measure", ISBLANK($O8)),"N/A",
       IF(($O8/($H8+(0.2*$I8)))&lt;
                   (_xlfn.IFS($M8="CCO Medicaid only",Dashboard!$E$33,'Data Reporting Template'!$M8="All-payer",Dashboard!$F$33)),"Low","No Issue"))</f>
        <v>N/A</v>
      </c>
      <c r="BW8" s="109" t="str" cm="1">
        <f t="array" ref="BW8">IFERROR(
IF(OR($H8&lt;200, $U8="Not reporting this measure", ISBLANK($Y8),($I8/$J8)&gt;0.8),"N/A",
       IF(($Y8/$H8)&lt;
                   (_xlfn.IFS($W8="CCO Medicaid only",Dashboard!$E$34,'Data Reporting Template'!$W8="All-payer",Dashboard!$F$34)),"Low","No Issue")), "N/A")</f>
        <v>N/A</v>
      </c>
      <c r="BX8" s="110" t="str" cm="1">
        <f t="array" ref="BX8">IFERROR(
IF(OR($H8&lt;200, $AD8="Not reporting this measure", ISBLANK($AH8),($I8/$J8)&gt;0.8),"N/A",
       IF(($AH8/$H8)&lt;
                   (_xlfn.IFS($AF8="CCO Medicaid only",Dashboard!$E$35,'Data Reporting Template'!$AF8="All-payer",Dashboard!$F$35)),"Low","No Issue")), "N/A")</f>
        <v>N/A</v>
      </c>
      <c r="BY8" s="109" t="str">
        <f>IF(OR(($H8+(0.2*$I8))&lt;50, $AM8="Not reporting this measure", ISBLANK($AQ8)),"N/A",
       IF(($AQ8/($H8+(0.2*$I8)))&lt;Dashboard!$E$36,"Low", "No Issue"))</f>
        <v>N/A</v>
      </c>
      <c r="BZ8" s="110" t="str">
        <f>IF(OR(($H8+(0.2*$I8))&lt;200, $AZ8="Not reporting this measure", ISBLANK($BD8)),"N/A",
       IF(($BD8/($H8+(0.2*$I8)))&lt;Dashboard!$E$37,"Low", "No Issue"))</f>
        <v>N/A</v>
      </c>
      <c r="CA8" s="111" t="str">
        <f>IFERROR(
IF(OR(($H8+(0.2*$I8))&lt;200, $AZ8="Not reporting this measure", ISBLANK($BI8),($I8/$J8)&gt;0.8),"N/A",
       IF(($BI8/($H8+(0.2*$I8)))&lt;Dashboard!$E$38,"Low", "No Issue")),"N/A")</f>
        <v>N/A</v>
      </c>
      <c r="CB8" s="108" t="str" cm="1">
        <f t="array" ref="CB8">IF(OR(($H8+(0.2*$I8))&lt;200, $K8="Not reporting this measure", ISBLANK($O8)),"N/A",
IF(('Data Reporting Template'!$O8/($H8+(0.2*$I8)))&gt;
(_xlfn.IFS($M8="CCO Medicaid only",Dashboard!$E$44,'Data Reporting Template'!$M8="All-payer",Dashboard!$F$44)),"High","No Issue"))</f>
        <v>N/A</v>
      </c>
      <c r="CC8" s="109" t="str" cm="1">
        <f t="array" ref="CC8">IF(OR($H8&lt;200, $U8="Not reporting this measure", ISBLANK($Y8)),"N/A",
IF(('Data Reporting Template'!$Y8/$H8)&gt;
(_xlfn.IFS($W8="CCO Medicaid only",Dashboard!$E$44,'Data Reporting Template'!$W8="All-payer",Dashboard!$F$44)),"High","No Issue"))</f>
        <v>N/A</v>
      </c>
      <c r="CD8" s="110" t="str" cm="1">
        <f t="array" ref="CD8">IF(OR($H8&lt;200, $AD8="Not reporting this measure", ISBLANK($AH8)),"N/A",
       IF(('Data Reporting Template'!$AH8/$H8)&gt;
                   (_xlfn.IFS($AF8="CCO Medicaid only",Dashboard!$E$44,'Data Reporting Template'!$AF8="All-payer",Dashboard!$F$44)),"High","No Issue"))</f>
        <v>N/A</v>
      </c>
      <c r="CE8" s="109" t="str">
        <f>IF(OR(($H8+(0.2*$I8))&lt;50, $AM8="Not reporting this measure", ISBLANK($AQ8)),"N/A",
       IF(('Data Reporting Template'!$AQ8/($H8+(0.2*$I8)))&gt;Dashboard!$E$44,"High","No Issue"))</f>
        <v>N/A</v>
      </c>
      <c r="CF8" s="110" t="str">
        <f>IF(OR(($H8+(0.2*$I8))&lt;200, $AZ8="Not reporting this measure", ISBLANK($BD8)),"N/A",
       IF(('Data Reporting Template'!$BD8/($H8+(0.2*$I8)))&gt;Dashboard!$E$44,"High","No Issue"))</f>
        <v>N/A</v>
      </c>
      <c r="CG8" s="111" t="str">
        <f>IF(OR(($H8+(0.2*$I8))&lt;200, $AZ8="Not reporting this measure", ISBLANK($BI8)),"N/A",
       IF(('Data Reporting Template'!$BI8/($H8+(0.2*$I8)))&gt;Dashboard!$E$44,"High","No Issue"))</f>
        <v>N/A</v>
      </c>
      <c r="CH8" s="108" t="str">
        <f>IFERROR(
IF($O8 &lt; 30, "N/A",
IF((($P8+$Q8)/$O8)&gt; (Dashboard!$D$54), "High Exclusion/Exception Rate", "No Issue")),"N/A")</f>
        <v>N/A</v>
      </c>
      <c r="CI8" s="109" t="str">
        <f>IFERROR(
IF($Y8&lt;30,"N/A",
IF(($Z8/$Y8) &gt; (Dashboard!$D$55), "High Exclusion/Exception Rate", "No Issue")),"N/A")</f>
        <v>N/A</v>
      </c>
      <c r="CJ8" s="110" t="str">
        <f>IFERROR(
IF($AH8 &lt;30, "N/A",
IF(($AI8/$AH8)&gt; (Dashboard!$D$56), "High Exclusion/Exception Rate", "No Issue")),"N/A")</f>
        <v>N/A</v>
      </c>
      <c r="CK8" s="109" t="str">
        <f>IFERROR(
IF($BD8 &lt;30, "N/A",
IF((($BE8 + $BF8)/$BD8) &gt; (Dashboard!$D$58), "High Exclusion/Exception Rate", "No Issue")),"N/A")</f>
        <v>N/A</v>
      </c>
      <c r="CL8" s="112" t="str">
        <f>IFERROR(
IF($BI8 &lt;30, "N/A",
IF(($BJ8/$BI8) &gt; (Dashboard!$D$59), "High Exclusion/Exception Rate", "No Issue")),"N/A")</f>
        <v>N/A</v>
      </c>
      <c r="CM8" s="113" t="str">
        <f t="shared" si="13"/>
        <v>N/A</v>
      </c>
      <c r="CN8" s="110" t="str">
        <f t="shared" si="14"/>
        <v>N/A</v>
      </c>
      <c r="CO8" s="109" t="str">
        <f t="shared" si="15"/>
        <v>N/A</v>
      </c>
      <c r="CP8" s="110" t="str">
        <f t="shared" si="16"/>
        <v>N/A</v>
      </c>
      <c r="CQ8" s="109" t="str">
        <f t="shared" si="17"/>
        <v>N/A</v>
      </c>
      <c r="CR8" s="112" t="str">
        <f t="shared" si="18"/>
        <v>N/A</v>
      </c>
      <c r="CS8" s="113" t="str">
        <f t="shared" si="19"/>
        <v>N/A</v>
      </c>
      <c r="CT8" s="110" t="str">
        <f t="shared" si="20"/>
        <v>N/A</v>
      </c>
      <c r="CU8" s="109" t="str">
        <f t="shared" si="21"/>
        <v>N/A</v>
      </c>
      <c r="CV8" s="110" t="str">
        <f t="shared" si="22"/>
        <v>N/A</v>
      </c>
      <c r="CW8" s="109" t="str">
        <f t="shared" si="23"/>
        <v>N/A</v>
      </c>
      <c r="CX8" s="112" t="str">
        <f t="shared" si="24"/>
        <v>N/A</v>
      </c>
      <c r="CY8" s="113" t="str">
        <f t="shared" si="25"/>
        <v>N/A</v>
      </c>
      <c r="CZ8" s="110" t="str">
        <f t="shared" si="26"/>
        <v>N/A</v>
      </c>
      <c r="DA8" s="109" t="str">
        <f t="shared" si="27"/>
        <v>N/A</v>
      </c>
      <c r="DB8" s="115" t="str">
        <f t="shared" si="28"/>
        <v>N/A</v>
      </c>
      <c r="DC8" s="109" t="str">
        <f t="shared" si="29"/>
        <v>N/A</v>
      </c>
      <c r="DD8" s="114" t="str">
        <f t="shared" si="30"/>
        <v>N/A</v>
      </c>
      <c r="DE8" s="109" t="str">
        <f t="shared" si="31"/>
        <v>N/A</v>
      </c>
      <c r="DF8" s="114" t="str">
        <f t="shared" si="32"/>
        <v>N/A</v>
      </c>
      <c r="DG8" s="113" t="str">
        <f t="shared" si="33"/>
        <v>N/A</v>
      </c>
      <c r="DH8" s="114" t="str">
        <f t="shared" si="34"/>
        <v>N/A</v>
      </c>
      <c r="DI8" s="109" t="str">
        <f t="shared" si="35"/>
        <v>N/A</v>
      </c>
      <c r="DJ8" s="114" t="str">
        <f t="shared" si="36"/>
        <v>N/A</v>
      </c>
      <c r="DK8" s="111" t="str">
        <f t="shared" si="37"/>
        <v>N/A</v>
      </c>
    </row>
    <row r="9" spans="1:116" s="78" customFormat="1" x14ac:dyDescent="0.25">
      <c r="C9" s="93"/>
      <c r="D9" s="93"/>
      <c r="E9" s="93"/>
      <c r="F9" s="93"/>
      <c r="G9" s="93"/>
      <c r="H9" s="93"/>
      <c r="I9" s="93"/>
      <c r="K9" s="90"/>
      <c r="R9" s="100" t="e">
        <f t="shared" si="38"/>
        <v>#DIV/0!</v>
      </c>
      <c r="S9" s="83" t="s">
        <v>255</v>
      </c>
      <c r="T9" s="83" t="s">
        <v>256</v>
      </c>
      <c r="U9" s="90"/>
      <c r="AA9" s="100" t="e">
        <f t="shared" si="0"/>
        <v>#DIV/0!</v>
      </c>
      <c r="AB9" s="83" t="s">
        <v>255</v>
      </c>
      <c r="AC9" s="83" t="s">
        <v>256</v>
      </c>
      <c r="AD9" s="91"/>
      <c r="AI9" s="92"/>
      <c r="AJ9" s="100" t="e">
        <f t="shared" si="1"/>
        <v>#DIV/0!</v>
      </c>
      <c r="AK9" s="83" t="s">
        <v>255</v>
      </c>
      <c r="AL9" s="83" t="s">
        <v>256</v>
      </c>
      <c r="AM9" s="91"/>
      <c r="AQ9" s="93"/>
      <c r="AR9" s="101" t="e">
        <f t="shared" si="2"/>
        <v>#DIV/0!</v>
      </c>
      <c r="AU9" s="102">
        <f t="shared" si="3"/>
        <v>0</v>
      </c>
      <c r="AV9" s="101" t="e">
        <f>AS9/AU9</f>
        <v>#DIV/0!</v>
      </c>
      <c r="AW9" s="101" t="e">
        <f>AT9/AU9</f>
        <v>#DIV/0!</v>
      </c>
      <c r="AX9" s="83" t="s">
        <v>255</v>
      </c>
      <c r="AY9" s="83" t="s">
        <v>256</v>
      </c>
      <c r="AZ9" s="91"/>
      <c r="BG9" s="103" t="e">
        <f t="shared" si="6"/>
        <v>#DIV/0!</v>
      </c>
      <c r="BK9" s="103" t="e">
        <f t="shared" si="7"/>
        <v>#DIV/0!</v>
      </c>
      <c r="BL9" s="83" t="s">
        <v>255</v>
      </c>
      <c r="BM9" s="83" t="s">
        <v>256</v>
      </c>
      <c r="BN9" s="106">
        <f t="shared" si="8"/>
        <v>0</v>
      </c>
      <c r="BO9" s="107">
        <f t="shared" si="9"/>
        <v>0</v>
      </c>
      <c r="BP9" s="107">
        <f t="shared" si="10"/>
        <v>0</v>
      </c>
      <c r="BQ9" s="107">
        <f t="shared" si="11"/>
        <v>0</v>
      </c>
      <c r="BR9" s="107">
        <f t="shared" si="12"/>
        <v>0</v>
      </c>
      <c r="BU9" s="224"/>
      <c r="BV9" s="108" t="str" cm="1">
        <f t="array" ref="BV9">IF(OR(($H9+(0.2*$I9))&lt;200, $K9="Not reporting this measure", ISBLANK($O9)),"N/A",
       IF(($O9/($H9+(0.2*$I9)))&lt;
                   (_xlfn.IFS($M9="CCO Medicaid only",Dashboard!$E$33,'Data Reporting Template'!$M9="All-payer",Dashboard!$F$33)),"Low","No Issue"))</f>
        <v>N/A</v>
      </c>
      <c r="BW9" s="109" t="str" cm="1">
        <f t="array" ref="BW9">IFERROR(
IF(OR($H9&lt;200, $U9="Not reporting this measure", ISBLANK($Y9),($I9/$J9)&gt;0.8),"N/A",
       IF(($Y9/$H9)&lt;
                   (_xlfn.IFS($W9="CCO Medicaid only",Dashboard!$E$34,'Data Reporting Template'!$W9="All-payer",Dashboard!$F$34)),"Low","No Issue")), "N/A")</f>
        <v>N/A</v>
      </c>
      <c r="BX9" s="110" t="str" cm="1">
        <f t="array" ref="BX9">IFERROR(
IF(OR($H9&lt;200, $AD9="Not reporting this measure", ISBLANK($AH9),($I9/$J9)&gt;0.8),"N/A",
       IF(($AH9/$H9)&lt;
                   (_xlfn.IFS($AF9="CCO Medicaid only",Dashboard!$E$35,'Data Reporting Template'!$AF9="All-payer",Dashboard!$F$35)),"Low","No Issue")), "N/A")</f>
        <v>N/A</v>
      </c>
      <c r="BY9" s="109" t="str">
        <f>IF(OR(($H9+(0.2*$I9))&lt;50, $AM9="Not reporting this measure", ISBLANK($AQ9)),"N/A",
       IF(($AQ9/($H9+(0.2*$I9)))&lt;Dashboard!$E$36,"Low", "No Issue"))</f>
        <v>N/A</v>
      </c>
      <c r="BZ9" s="110" t="str">
        <f>IF(OR(($H9+(0.2*$I9))&lt;200, $AZ9="Not reporting this measure", ISBLANK($BD9)),"N/A",
       IF(($BD9/($H9+(0.2*$I9)))&lt;Dashboard!$E$37,"Low", "No Issue"))</f>
        <v>N/A</v>
      </c>
      <c r="CA9" s="111" t="str">
        <f>IFERROR(
IF(OR(($H9+(0.2*$I9))&lt;200, $AZ9="Not reporting this measure", ISBLANK($BI9),($I9/$J9)&gt;0.8),"N/A",
       IF(($BI9/($H9+(0.2*$I9)))&lt;Dashboard!$E$38,"Low", "No Issue")),"N/A")</f>
        <v>N/A</v>
      </c>
      <c r="CB9" s="108" t="str" cm="1">
        <f t="array" ref="CB9">IF(OR(($H9+(0.2*$I9))&lt;200, $K9="Not reporting this measure", ISBLANK($O9)),"N/A",
IF(('Data Reporting Template'!$O9/($H9+(0.2*$I9)))&gt;
(_xlfn.IFS($M9="CCO Medicaid only",Dashboard!$E$44,'Data Reporting Template'!$M9="All-payer",Dashboard!$F$44)),"High","No Issue"))</f>
        <v>N/A</v>
      </c>
      <c r="CC9" s="109" t="str" cm="1">
        <f t="array" ref="CC9">IF(OR($H9&lt;200, $U9="Not reporting this measure", ISBLANK($Y9)),"N/A",
IF(('Data Reporting Template'!$Y9/$H9)&gt;
(_xlfn.IFS($W9="CCO Medicaid only",Dashboard!$E$44,'Data Reporting Template'!$W9="All-payer",Dashboard!$F$44)),"High","No Issue"))</f>
        <v>N/A</v>
      </c>
      <c r="CD9" s="110" t="str" cm="1">
        <f t="array" ref="CD9">IF(OR($H9&lt;200, $AD9="Not reporting this measure", ISBLANK($AH9)),"N/A",
       IF(('Data Reporting Template'!$AH9/$H9)&gt;
                   (_xlfn.IFS($AF9="CCO Medicaid only",Dashboard!$E$44,'Data Reporting Template'!$AF9="All-payer",Dashboard!$F$44)),"High","No Issue"))</f>
        <v>N/A</v>
      </c>
      <c r="CE9" s="109" t="str">
        <f>IF(OR(($H9+(0.2*$I9))&lt;50, $AM9="Not reporting this measure", ISBLANK($AQ9)),"N/A",
       IF(('Data Reporting Template'!$AQ9/($H9+(0.2*$I9)))&gt;Dashboard!$E$44,"High","No Issue"))</f>
        <v>N/A</v>
      </c>
      <c r="CF9" s="110" t="str">
        <f>IF(OR(($H9+(0.2*$I9))&lt;200, $AZ9="Not reporting this measure", ISBLANK($BD9)),"N/A",
       IF(('Data Reporting Template'!$BD9/($H9+(0.2*$I9)))&gt;Dashboard!$E$44,"High","No Issue"))</f>
        <v>N/A</v>
      </c>
      <c r="CG9" s="111" t="str">
        <f>IF(OR(($H9+(0.2*$I9))&lt;200, $AZ9="Not reporting this measure", ISBLANK($BI9)),"N/A",
       IF(('Data Reporting Template'!$BI9/($H9+(0.2*$I9)))&gt;Dashboard!$E$44,"High","No Issue"))</f>
        <v>N/A</v>
      </c>
      <c r="CH9" s="108" t="str">
        <f>IFERROR(
IF($O9 &lt; 30, "N/A",
IF((($P9+$Q9)/$O9)&gt; (Dashboard!$D$54), "High Exclusion/Exception Rate", "No Issue")),"N/A")</f>
        <v>N/A</v>
      </c>
      <c r="CI9" s="109" t="str">
        <f>IFERROR(
IF($Y9&lt;30,"N/A",
IF(($Z9/$Y9) &gt; (Dashboard!$D$55), "High Exclusion/Exception Rate", "No Issue")),"N/A")</f>
        <v>N/A</v>
      </c>
      <c r="CJ9" s="110" t="str">
        <f>IFERROR(
IF($AH9 &lt;30, "N/A",
IF(($AI9/$AH9)&gt; (Dashboard!$D$56), "High Exclusion/Exception Rate", "No Issue")),"N/A")</f>
        <v>N/A</v>
      </c>
      <c r="CK9" s="109" t="str">
        <f>IFERROR(
IF($BD9 &lt;30, "N/A",
IF((($BE9 + $BF9)/$BD9) &gt; (Dashboard!$D$58), "High Exclusion/Exception Rate", "No Issue")),"N/A")</f>
        <v>N/A</v>
      </c>
      <c r="CL9" s="112" t="str">
        <f>IFERROR(
IF($BI9 &lt;30, "N/A",
IF(($BJ9/$BI9) &gt; (Dashboard!$D$59), "High Exclusion/Exception Rate", "No Issue")),"N/A")</f>
        <v>N/A</v>
      </c>
      <c r="CM9" s="113" t="str">
        <f t="shared" si="13"/>
        <v>N/A</v>
      </c>
      <c r="CN9" s="110" t="str">
        <f t="shared" si="14"/>
        <v>N/A</v>
      </c>
      <c r="CO9" s="109" t="str">
        <f t="shared" si="15"/>
        <v>N/A</v>
      </c>
      <c r="CP9" s="110" t="str">
        <f t="shared" si="16"/>
        <v>N/A</v>
      </c>
      <c r="CQ9" s="109" t="str">
        <f t="shared" si="17"/>
        <v>N/A</v>
      </c>
      <c r="CR9" s="112" t="str">
        <f t="shared" si="18"/>
        <v>N/A</v>
      </c>
      <c r="CS9" s="113" t="str">
        <f t="shared" si="19"/>
        <v>N/A</v>
      </c>
      <c r="CT9" s="110" t="str">
        <f t="shared" si="20"/>
        <v>N/A</v>
      </c>
      <c r="CU9" s="109" t="str">
        <f t="shared" si="21"/>
        <v>N/A</v>
      </c>
      <c r="CV9" s="110" t="str">
        <f t="shared" si="22"/>
        <v>N/A</v>
      </c>
      <c r="CW9" s="109" t="str">
        <f t="shared" si="23"/>
        <v>N/A</v>
      </c>
      <c r="CX9" s="112" t="str">
        <f t="shared" si="24"/>
        <v>N/A</v>
      </c>
      <c r="CY9" s="113" t="str">
        <f t="shared" si="25"/>
        <v>N/A</v>
      </c>
      <c r="CZ9" s="110" t="str">
        <f t="shared" si="26"/>
        <v>N/A</v>
      </c>
      <c r="DA9" s="109" t="str">
        <f t="shared" si="27"/>
        <v>N/A</v>
      </c>
      <c r="DB9" s="115" t="str">
        <f t="shared" si="28"/>
        <v>N/A</v>
      </c>
      <c r="DC9" s="109" t="str">
        <f t="shared" si="29"/>
        <v>N/A</v>
      </c>
      <c r="DD9" s="114" t="str">
        <f t="shared" si="30"/>
        <v>N/A</v>
      </c>
      <c r="DE9" s="109" t="str">
        <f t="shared" si="31"/>
        <v>N/A</v>
      </c>
      <c r="DF9" s="114" t="str">
        <f t="shared" si="32"/>
        <v>N/A</v>
      </c>
      <c r="DG9" s="113" t="str">
        <f t="shared" si="33"/>
        <v>N/A</v>
      </c>
      <c r="DH9" s="114" t="str">
        <f t="shared" si="34"/>
        <v>N/A</v>
      </c>
      <c r="DI9" s="109" t="str">
        <f t="shared" si="35"/>
        <v>N/A</v>
      </c>
      <c r="DJ9" s="114" t="str">
        <f t="shared" si="36"/>
        <v>N/A</v>
      </c>
      <c r="DK9" s="111" t="str">
        <f t="shared" si="37"/>
        <v>N/A</v>
      </c>
    </row>
    <row r="10" spans="1:116" s="78" customFormat="1" x14ac:dyDescent="0.25">
      <c r="C10" s="93"/>
      <c r="D10" s="93"/>
      <c r="E10" s="93"/>
      <c r="F10" s="93"/>
      <c r="G10" s="93"/>
      <c r="H10" s="93"/>
      <c r="I10" s="93"/>
      <c r="K10" s="90"/>
      <c r="R10" s="100" t="e">
        <f t="shared" si="38"/>
        <v>#DIV/0!</v>
      </c>
      <c r="S10" s="83" t="s">
        <v>255</v>
      </c>
      <c r="T10" s="83" t="s">
        <v>256</v>
      </c>
      <c r="U10" s="90"/>
      <c r="AA10" s="100" t="e">
        <f t="shared" si="0"/>
        <v>#DIV/0!</v>
      </c>
      <c r="AB10" s="83" t="s">
        <v>255</v>
      </c>
      <c r="AC10" s="83" t="s">
        <v>256</v>
      </c>
      <c r="AD10" s="91"/>
      <c r="AI10" s="92"/>
      <c r="AJ10" s="100" t="e">
        <f t="shared" si="1"/>
        <v>#DIV/0!</v>
      </c>
      <c r="AK10" s="83" t="s">
        <v>255</v>
      </c>
      <c r="AL10" s="83" t="s">
        <v>256</v>
      </c>
      <c r="AM10" s="91"/>
      <c r="AQ10" s="93"/>
      <c r="AR10" s="101" t="e">
        <f t="shared" si="2"/>
        <v>#DIV/0!</v>
      </c>
      <c r="AU10" s="102">
        <f t="shared" si="3"/>
        <v>0</v>
      </c>
      <c r="AV10" s="101" t="e">
        <f t="shared" si="4"/>
        <v>#DIV/0!</v>
      </c>
      <c r="AW10" s="101" t="e">
        <f t="shared" si="5"/>
        <v>#DIV/0!</v>
      </c>
      <c r="AX10" s="83" t="s">
        <v>255</v>
      </c>
      <c r="AY10" s="83" t="s">
        <v>256</v>
      </c>
      <c r="AZ10" s="91"/>
      <c r="BG10" s="103" t="e">
        <f t="shared" si="6"/>
        <v>#DIV/0!</v>
      </c>
      <c r="BK10" s="103" t="e">
        <f t="shared" si="7"/>
        <v>#DIV/0!</v>
      </c>
      <c r="BL10" s="83" t="s">
        <v>255</v>
      </c>
      <c r="BM10" s="83" t="s">
        <v>256</v>
      </c>
      <c r="BN10" s="106">
        <f t="shared" si="8"/>
        <v>0</v>
      </c>
      <c r="BO10" s="107">
        <f t="shared" si="9"/>
        <v>0</v>
      </c>
      <c r="BP10" s="107">
        <f t="shared" si="10"/>
        <v>0</v>
      </c>
      <c r="BQ10" s="107">
        <f t="shared" si="11"/>
        <v>0</v>
      </c>
      <c r="BR10" s="107">
        <f t="shared" si="12"/>
        <v>0</v>
      </c>
      <c r="BU10" s="224"/>
      <c r="BV10" s="108" t="str" cm="1">
        <f t="array" ref="BV10">IF(OR(($H10+(0.2*$I10))&lt;200, $K10="Not reporting this measure", ISBLANK($O10)),"N/A",
       IF(($O10/($H10+(0.2*$I10)))&lt;
                   (_xlfn.IFS($M10="CCO Medicaid only",Dashboard!$E$33,'Data Reporting Template'!$M10="All-payer",Dashboard!$F$33)),"Low","No Issue"))</f>
        <v>N/A</v>
      </c>
      <c r="BW10" s="109" t="str" cm="1">
        <f t="array" ref="BW10">IFERROR(
IF(OR($H10&lt;200, $U10="Not reporting this measure", ISBLANK($Y10),($I10/$J10)&gt;0.8),"N/A",
       IF(($Y10/$H10)&lt;
                   (_xlfn.IFS($W10="CCO Medicaid only",Dashboard!$E$34,'Data Reporting Template'!$W10="All-payer",Dashboard!$F$34)),"Low","No Issue")), "N/A")</f>
        <v>N/A</v>
      </c>
      <c r="BX10" s="110" t="str" cm="1">
        <f t="array" ref="BX10">IFERROR(
IF(OR($H10&lt;200, $AD10="Not reporting this measure", ISBLANK($AH10),($I10/$J10)&gt;0.8),"N/A",
       IF(($AH10/$H10)&lt;
                   (_xlfn.IFS($AF10="CCO Medicaid only",Dashboard!$E$35,'Data Reporting Template'!$AF10="All-payer",Dashboard!$F$35)),"Low","No Issue")), "N/A")</f>
        <v>N/A</v>
      </c>
      <c r="BY10" s="109" t="str">
        <f>IF(OR(($H10+(0.2*$I10))&lt;50, $AM10="Not reporting this measure", ISBLANK($AQ10)),"N/A",
       IF(($AQ10/($H10+(0.2*$I10)))&lt;Dashboard!$E$36,"Low", "No Issue"))</f>
        <v>N/A</v>
      </c>
      <c r="BZ10" s="110" t="str">
        <f>IF(OR(($H10+(0.2*$I10))&lt;200, $AZ10="Not reporting this measure", ISBLANK($BD10)),"N/A",
       IF(($BD10/($H10+(0.2*$I10)))&lt;Dashboard!$E$37,"Low", "No Issue"))</f>
        <v>N/A</v>
      </c>
      <c r="CA10" s="111" t="str">
        <f>IFERROR(
IF(OR(($H10+(0.2*$I10))&lt;200, $AZ10="Not reporting this measure", ISBLANK($BI10),($I10/$J10)&gt;0.8),"N/A",
       IF(($BI10/($H10+(0.2*$I10)))&lt;Dashboard!$E$38,"Low", "No Issue")),"N/A")</f>
        <v>N/A</v>
      </c>
      <c r="CB10" s="108" t="str" cm="1">
        <f t="array" ref="CB10">IF(OR(($H10+(0.2*$I10))&lt;200, $K10="Not reporting this measure", ISBLANK($O10)),"N/A",
IF(('Data Reporting Template'!$O10/($H10+(0.2*$I10)))&gt;
(_xlfn.IFS($M10="CCO Medicaid only",Dashboard!$E$44,'Data Reporting Template'!$M10="All-payer",Dashboard!$F$44)),"High","No Issue"))</f>
        <v>N/A</v>
      </c>
      <c r="CC10" s="109" t="str" cm="1">
        <f t="array" ref="CC10">IF(OR($H10&lt;200, $U10="Not reporting this measure", ISBLANK($Y10)),"N/A",
IF(('Data Reporting Template'!$Y10/$H10)&gt;
(_xlfn.IFS($W10="CCO Medicaid only",Dashboard!$E$44,'Data Reporting Template'!$W10="All-payer",Dashboard!$F$44)),"High","No Issue"))</f>
        <v>N/A</v>
      </c>
      <c r="CD10" s="110" t="str" cm="1">
        <f t="array" ref="CD10">IF(OR($H10&lt;200, $AD10="Not reporting this measure", ISBLANK($AH10)),"N/A",
       IF(('Data Reporting Template'!$AH10/$H10)&gt;
                   (_xlfn.IFS($AF10="CCO Medicaid only",Dashboard!$E$44,'Data Reporting Template'!$AF10="All-payer",Dashboard!$F$44)),"High","No Issue"))</f>
        <v>N/A</v>
      </c>
      <c r="CE10" s="109" t="str">
        <f>IF(OR(($H10+(0.2*$I10))&lt;50, $AM10="Not reporting this measure", ISBLANK($AQ10)),"N/A",
       IF(('Data Reporting Template'!$AQ10/($H10+(0.2*$I10)))&gt;Dashboard!$E$44,"High","No Issue"))</f>
        <v>N/A</v>
      </c>
      <c r="CF10" s="110" t="str">
        <f>IF(OR(($H10+(0.2*$I10))&lt;200, $AZ10="Not reporting this measure", ISBLANK($BD10)),"N/A",
       IF(('Data Reporting Template'!$BD10/($H10+(0.2*$I10)))&gt;Dashboard!$E$44,"High","No Issue"))</f>
        <v>N/A</v>
      </c>
      <c r="CG10" s="111" t="str">
        <f>IF(OR(($H10+(0.2*$I10))&lt;200, $AZ10="Not reporting this measure", ISBLANK($BI10)),"N/A",
       IF(('Data Reporting Template'!$BI10/($H10+(0.2*$I10)))&gt;Dashboard!$E$44,"High","No Issue"))</f>
        <v>N/A</v>
      </c>
      <c r="CH10" s="108" t="str">
        <f>IFERROR(
IF($O10 &lt; 30, "N/A",
IF((($P10+$Q10)/$O10)&gt; (Dashboard!$D$54), "High Exclusion/Exception Rate", "No Issue")),"N/A")</f>
        <v>N/A</v>
      </c>
      <c r="CI10" s="109" t="str">
        <f>IFERROR(
IF($Y10&lt;30,"N/A",
IF(($Z10/$Y10) &gt; (Dashboard!$D$55), "High Exclusion/Exception Rate", "No Issue")),"N/A")</f>
        <v>N/A</v>
      </c>
      <c r="CJ10" s="110" t="str">
        <f>IFERROR(
IF($AH10 &lt;30, "N/A",
IF(($AI10/$AH10)&gt; (Dashboard!$D$56), "High Exclusion/Exception Rate", "No Issue")),"N/A")</f>
        <v>N/A</v>
      </c>
      <c r="CK10" s="109" t="str">
        <f>IFERROR(
IF($BD10 &lt;30, "N/A",
IF((($BE10 + $BF10)/$BD10) &gt; (Dashboard!$D$58), "High Exclusion/Exception Rate", "No Issue")),"N/A")</f>
        <v>N/A</v>
      </c>
      <c r="CL10" s="112" t="str">
        <f>IFERROR(
IF($BI10 &lt;30, "N/A",
IF(($BJ10/$BI10) &gt; (Dashboard!$D$59), "High Exclusion/Exception Rate", "No Issue")),"N/A")</f>
        <v>N/A</v>
      </c>
      <c r="CM10" s="113" t="str">
        <f t="shared" si="13"/>
        <v>N/A</v>
      </c>
      <c r="CN10" s="110" t="str">
        <f t="shared" si="14"/>
        <v>N/A</v>
      </c>
      <c r="CO10" s="109" t="str">
        <f t="shared" si="15"/>
        <v>N/A</v>
      </c>
      <c r="CP10" s="110" t="str">
        <f t="shared" si="16"/>
        <v>N/A</v>
      </c>
      <c r="CQ10" s="109" t="str">
        <f t="shared" si="17"/>
        <v>N/A</v>
      </c>
      <c r="CR10" s="112" t="str">
        <f t="shared" si="18"/>
        <v>N/A</v>
      </c>
      <c r="CS10" s="113" t="str">
        <f t="shared" si="19"/>
        <v>N/A</v>
      </c>
      <c r="CT10" s="110" t="str">
        <f t="shared" si="20"/>
        <v>N/A</v>
      </c>
      <c r="CU10" s="109" t="str">
        <f t="shared" si="21"/>
        <v>N/A</v>
      </c>
      <c r="CV10" s="110" t="str">
        <f t="shared" si="22"/>
        <v>N/A</v>
      </c>
      <c r="CW10" s="109" t="str">
        <f t="shared" si="23"/>
        <v>N/A</v>
      </c>
      <c r="CX10" s="112" t="str">
        <f t="shared" si="24"/>
        <v>N/A</v>
      </c>
      <c r="CY10" s="113" t="str">
        <f t="shared" si="25"/>
        <v>N/A</v>
      </c>
      <c r="CZ10" s="110" t="str">
        <f t="shared" si="26"/>
        <v>N/A</v>
      </c>
      <c r="DA10" s="109" t="str">
        <f t="shared" si="27"/>
        <v>N/A</v>
      </c>
      <c r="DB10" s="115" t="str">
        <f t="shared" si="28"/>
        <v>N/A</v>
      </c>
      <c r="DC10" s="109" t="str">
        <f t="shared" si="29"/>
        <v>N/A</v>
      </c>
      <c r="DD10" s="114" t="str">
        <f t="shared" si="30"/>
        <v>N/A</v>
      </c>
      <c r="DE10" s="109" t="str">
        <f t="shared" si="31"/>
        <v>N/A</v>
      </c>
      <c r="DF10" s="114" t="str">
        <f t="shared" si="32"/>
        <v>N/A</v>
      </c>
      <c r="DG10" s="113" t="str">
        <f t="shared" si="33"/>
        <v>N/A</v>
      </c>
      <c r="DH10" s="114" t="str">
        <f t="shared" si="34"/>
        <v>N/A</v>
      </c>
      <c r="DI10" s="109" t="str">
        <f t="shared" si="35"/>
        <v>N/A</v>
      </c>
      <c r="DJ10" s="114" t="str">
        <f t="shared" si="36"/>
        <v>N/A</v>
      </c>
      <c r="DK10" s="111" t="str">
        <f t="shared" si="37"/>
        <v>N/A</v>
      </c>
    </row>
    <row r="11" spans="1:116" s="78" customFormat="1" x14ac:dyDescent="0.25">
      <c r="C11" s="93"/>
      <c r="D11" s="168"/>
      <c r="E11" s="93"/>
      <c r="F11" s="93"/>
      <c r="G11" s="93"/>
      <c r="H11" s="93"/>
      <c r="I11" s="93"/>
      <c r="K11" s="90"/>
      <c r="R11" s="100" t="e">
        <f t="shared" si="38"/>
        <v>#DIV/0!</v>
      </c>
      <c r="S11" s="83" t="s">
        <v>255</v>
      </c>
      <c r="T11" s="83" t="s">
        <v>256</v>
      </c>
      <c r="U11" s="90"/>
      <c r="AA11" s="100" t="e">
        <f t="shared" si="0"/>
        <v>#DIV/0!</v>
      </c>
      <c r="AB11" s="83" t="s">
        <v>255</v>
      </c>
      <c r="AC11" s="83" t="s">
        <v>256</v>
      </c>
      <c r="AD11" s="91"/>
      <c r="AI11" s="92"/>
      <c r="AJ11" s="100" t="e">
        <f t="shared" si="1"/>
        <v>#DIV/0!</v>
      </c>
      <c r="AK11" s="83" t="s">
        <v>255</v>
      </c>
      <c r="AL11" s="83" t="s">
        <v>256</v>
      </c>
      <c r="AM11" s="91"/>
      <c r="AQ11" s="93"/>
      <c r="AR11" s="101" t="e">
        <f t="shared" si="2"/>
        <v>#DIV/0!</v>
      </c>
      <c r="AU11" s="102">
        <f t="shared" si="3"/>
        <v>0</v>
      </c>
      <c r="AV11" s="101" t="e">
        <f t="shared" si="4"/>
        <v>#DIV/0!</v>
      </c>
      <c r="AW11" s="101" t="e">
        <f t="shared" si="5"/>
        <v>#DIV/0!</v>
      </c>
      <c r="AX11" s="83" t="s">
        <v>255</v>
      </c>
      <c r="AY11" s="83" t="s">
        <v>256</v>
      </c>
      <c r="AZ11" s="91"/>
      <c r="BG11" s="103" t="e">
        <f t="shared" si="6"/>
        <v>#DIV/0!</v>
      </c>
      <c r="BK11" s="103" t="e">
        <f t="shared" si="7"/>
        <v>#DIV/0!</v>
      </c>
      <c r="BL11" s="83" t="s">
        <v>255</v>
      </c>
      <c r="BM11" s="83" t="s">
        <v>256</v>
      </c>
      <c r="BN11" s="106">
        <f t="shared" si="8"/>
        <v>0</v>
      </c>
      <c r="BO11" s="107">
        <f t="shared" si="9"/>
        <v>0</v>
      </c>
      <c r="BP11" s="107">
        <f t="shared" si="10"/>
        <v>0</v>
      </c>
      <c r="BQ11" s="107">
        <f t="shared" si="11"/>
        <v>0</v>
      </c>
      <c r="BR11" s="107">
        <f t="shared" si="12"/>
        <v>0</v>
      </c>
      <c r="BU11" s="224"/>
      <c r="BV11" s="108" t="str" cm="1">
        <f t="array" ref="BV11">IF(OR(($H11+(0.2*$I11))&lt;200, $K11="Not reporting this measure", ISBLANK($O11)),"N/A",
       IF(($O11/($H11+(0.2*$I11)))&lt;
                   (_xlfn.IFS($M11="CCO Medicaid only",Dashboard!$E$33,'Data Reporting Template'!$M11="All-payer",Dashboard!$F$33)),"Low","No Issue"))</f>
        <v>N/A</v>
      </c>
      <c r="BW11" s="109" t="str" cm="1">
        <f t="array" ref="BW11">IFERROR(
IF(OR($H11&lt;200, $U11="Not reporting this measure", ISBLANK($Y11),($I11/$J11)&gt;0.8),"N/A",
       IF(($Y11/$H11)&lt;
                   (_xlfn.IFS($W11="CCO Medicaid only",Dashboard!$E$34,'Data Reporting Template'!$W11="All-payer",Dashboard!$F$34)),"Low","No Issue")), "N/A")</f>
        <v>N/A</v>
      </c>
      <c r="BX11" s="110" t="str" cm="1">
        <f t="array" ref="BX11">IFERROR(
IF(OR($H11&lt;200, $AD11="Not reporting this measure", ISBLANK($AH11),($I11/$J11)&gt;0.8),"N/A",
       IF(($AH11/$H11)&lt;
                   (_xlfn.IFS($AF11="CCO Medicaid only",Dashboard!$E$35,'Data Reporting Template'!$AF11="All-payer",Dashboard!$F$35)),"Low","No Issue")), "N/A")</f>
        <v>N/A</v>
      </c>
      <c r="BY11" s="109" t="str">
        <f>IF(OR(($H11+(0.2*$I11))&lt;50, $AM11="Not reporting this measure", ISBLANK($AQ11)),"N/A",
       IF(($AQ11/($H11+(0.2*$I11)))&lt;Dashboard!$E$36,"Low", "No Issue"))</f>
        <v>N/A</v>
      </c>
      <c r="BZ11" s="110" t="str">
        <f>IF(OR(($H11+(0.2*$I11))&lt;200, $AZ11="Not reporting this measure", ISBLANK($BD11)),"N/A",
       IF(($BD11/($H11+(0.2*$I11)))&lt;Dashboard!$E$37,"Low", "No Issue"))</f>
        <v>N/A</v>
      </c>
      <c r="CA11" s="111" t="str">
        <f>IFERROR(
IF(OR(($H11+(0.2*$I11))&lt;200, $AZ11="Not reporting this measure", ISBLANK($BI11),($I11/$J11)&gt;0.8),"N/A",
       IF(($BI11/($H11+(0.2*$I11)))&lt;Dashboard!$E$38,"Low", "No Issue")),"N/A")</f>
        <v>N/A</v>
      </c>
      <c r="CB11" s="108" t="str" cm="1">
        <f t="array" ref="CB11">IF(OR(($H11+(0.2*$I11))&lt;200, $K11="Not reporting this measure", ISBLANK($O11)),"N/A",
IF(('Data Reporting Template'!$O11/($H11+(0.2*$I11)))&gt;
(_xlfn.IFS($M11="CCO Medicaid only",Dashboard!$E$44,'Data Reporting Template'!$M11="All-payer",Dashboard!$F$44)),"High","No Issue"))</f>
        <v>N/A</v>
      </c>
      <c r="CC11" s="109" t="str" cm="1">
        <f t="array" ref="CC11">IF(OR($H11&lt;200, $U11="Not reporting this measure", ISBLANK($Y11)),"N/A",
IF(('Data Reporting Template'!$Y11/$H11)&gt;
(_xlfn.IFS($W11="CCO Medicaid only",Dashboard!$E$44,'Data Reporting Template'!$W11="All-payer",Dashboard!$F$44)),"High","No Issue"))</f>
        <v>N/A</v>
      </c>
      <c r="CD11" s="110" t="str" cm="1">
        <f t="array" ref="CD11">IF(OR($H11&lt;200, $AD11="Not reporting this measure", ISBLANK($AH11)),"N/A",
       IF(('Data Reporting Template'!$AH11/$H11)&gt;
                   (_xlfn.IFS($AF11="CCO Medicaid only",Dashboard!$E$44,'Data Reporting Template'!$AF11="All-payer",Dashboard!$F$44)),"High","No Issue"))</f>
        <v>N/A</v>
      </c>
      <c r="CE11" s="109" t="str">
        <f>IF(OR(($H11+(0.2*$I11))&lt;50, $AM11="Not reporting this measure", ISBLANK($AQ11)),"N/A",
       IF(('Data Reporting Template'!$AQ11/($H11+(0.2*$I11)))&gt;Dashboard!$E$44,"High","No Issue"))</f>
        <v>N/A</v>
      </c>
      <c r="CF11" s="110" t="str">
        <f>IF(OR(($H11+(0.2*$I11))&lt;200, $AZ11="Not reporting this measure", ISBLANK($BD11)),"N/A",
       IF(('Data Reporting Template'!$BD11/($H11+(0.2*$I11)))&gt;Dashboard!$E$44,"High","No Issue"))</f>
        <v>N/A</v>
      </c>
      <c r="CG11" s="111" t="str">
        <f>IF(OR(($H11+(0.2*$I11))&lt;200, $AZ11="Not reporting this measure", ISBLANK($BI11)),"N/A",
       IF(('Data Reporting Template'!$BI11/($H11+(0.2*$I11)))&gt;Dashboard!$E$44,"High","No Issue"))</f>
        <v>N/A</v>
      </c>
      <c r="CH11" s="108" t="str">
        <f>IFERROR(
IF($O11 &lt; 30, "N/A",
IF((($P11+$Q11)/$O11)&gt; (Dashboard!$D$54), "High Exclusion/Exception Rate", "No Issue")),"N/A")</f>
        <v>N/A</v>
      </c>
      <c r="CI11" s="109" t="str">
        <f>IFERROR(
IF($Y11&lt;30,"N/A",
IF(($Z11/$Y11) &gt; (Dashboard!$D$55), "High Exclusion/Exception Rate", "No Issue")),"N/A")</f>
        <v>N/A</v>
      </c>
      <c r="CJ11" s="110" t="str">
        <f>IFERROR(
IF($AH11 &lt;30, "N/A",
IF(($AI11/$AH11)&gt; (Dashboard!$D$56), "High Exclusion/Exception Rate", "No Issue")),"N/A")</f>
        <v>N/A</v>
      </c>
      <c r="CK11" s="109" t="str">
        <f>IFERROR(
IF($BD11 &lt;30, "N/A",
IF((($BE11 + $BF11)/$BD11) &gt; (Dashboard!$D$58), "High Exclusion/Exception Rate", "No Issue")),"N/A")</f>
        <v>N/A</v>
      </c>
      <c r="CL11" s="112" t="str">
        <f>IFERROR(
IF($BI11 &lt;30, "N/A",
IF(($BJ11/$BI11) &gt; (Dashboard!$D$59), "High Exclusion/Exception Rate", "No Issue")),"N/A")</f>
        <v>N/A</v>
      </c>
      <c r="CM11" s="113" t="str">
        <f t="shared" si="13"/>
        <v>N/A</v>
      </c>
      <c r="CN11" s="110" t="str">
        <f t="shared" si="14"/>
        <v>N/A</v>
      </c>
      <c r="CO11" s="109" t="str">
        <f t="shared" si="15"/>
        <v>N/A</v>
      </c>
      <c r="CP11" s="110" t="str">
        <f t="shared" si="16"/>
        <v>N/A</v>
      </c>
      <c r="CQ11" s="109" t="str">
        <f t="shared" si="17"/>
        <v>N/A</v>
      </c>
      <c r="CR11" s="112" t="str">
        <f t="shared" si="18"/>
        <v>N/A</v>
      </c>
      <c r="CS11" s="113" t="str">
        <f t="shared" si="19"/>
        <v>N/A</v>
      </c>
      <c r="CT11" s="110" t="str">
        <f t="shared" si="20"/>
        <v>N/A</v>
      </c>
      <c r="CU11" s="109" t="str">
        <f t="shared" si="21"/>
        <v>N/A</v>
      </c>
      <c r="CV11" s="110" t="str">
        <f t="shared" si="22"/>
        <v>N/A</v>
      </c>
      <c r="CW11" s="109" t="str">
        <f t="shared" si="23"/>
        <v>N/A</v>
      </c>
      <c r="CX11" s="112" t="str">
        <f t="shared" si="24"/>
        <v>N/A</v>
      </c>
      <c r="CY11" s="113" t="str">
        <f t="shared" si="25"/>
        <v>N/A</v>
      </c>
      <c r="CZ11" s="110" t="str">
        <f t="shared" si="26"/>
        <v>N/A</v>
      </c>
      <c r="DA11" s="109" t="str">
        <f t="shared" si="27"/>
        <v>N/A</v>
      </c>
      <c r="DB11" s="115" t="str">
        <f t="shared" si="28"/>
        <v>N/A</v>
      </c>
      <c r="DC11" s="109" t="str">
        <f t="shared" si="29"/>
        <v>N/A</v>
      </c>
      <c r="DD11" s="114" t="str">
        <f t="shared" si="30"/>
        <v>N/A</v>
      </c>
      <c r="DE11" s="109" t="str">
        <f t="shared" si="31"/>
        <v>N/A</v>
      </c>
      <c r="DF11" s="114" t="str">
        <f t="shared" si="32"/>
        <v>N/A</v>
      </c>
      <c r="DG11" s="113" t="str">
        <f t="shared" si="33"/>
        <v>N/A</v>
      </c>
      <c r="DH11" s="114" t="str">
        <f t="shared" si="34"/>
        <v>N/A</v>
      </c>
      <c r="DI11" s="109" t="str">
        <f t="shared" si="35"/>
        <v>N/A</v>
      </c>
      <c r="DJ11" s="114" t="str">
        <f t="shared" si="36"/>
        <v>N/A</v>
      </c>
      <c r="DK11" s="111" t="str">
        <f t="shared" si="37"/>
        <v>N/A</v>
      </c>
    </row>
    <row r="12" spans="1:116" s="78" customFormat="1" x14ac:dyDescent="0.25">
      <c r="C12" s="93"/>
      <c r="D12" s="93"/>
      <c r="E12" s="93"/>
      <c r="F12" s="93"/>
      <c r="G12" s="93"/>
      <c r="H12" s="93"/>
      <c r="I12" s="93"/>
      <c r="K12" s="90"/>
      <c r="R12" s="100" t="e">
        <f t="shared" si="38"/>
        <v>#DIV/0!</v>
      </c>
      <c r="S12" s="83" t="s">
        <v>255</v>
      </c>
      <c r="T12" s="83" t="s">
        <v>256</v>
      </c>
      <c r="U12" s="90"/>
      <c r="AA12" s="100" t="e">
        <f t="shared" si="0"/>
        <v>#DIV/0!</v>
      </c>
      <c r="AB12" s="83" t="s">
        <v>255</v>
      </c>
      <c r="AC12" s="83" t="s">
        <v>256</v>
      </c>
      <c r="AD12" s="91"/>
      <c r="AI12" s="92"/>
      <c r="AJ12" s="100" t="e">
        <f t="shared" si="1"/>
        <v>#DIV/0!</v>
      </c>
      <c r="AK12" s="83" t="s">
        <v>255</v>
      </c>
      <c r="AL12" s="83" t="s">
        <v>256</v>
      </c>
      <c r="AM12" s="91"/>
      <c r="AQ12" s="93"/>
      <c r="AR12" s="101" t="e">
        <f t="shared" si="2"/>
        <v>#DIV/0!</v>
      </c>
      <c r="AU12" s="102">
        <f t="shared" si="3"/>
        <v>0</v>
      </c>
      <c r="AV12" s="101" t="e">
        <f t="shared" si="4"/>
        <v>#DIV/0!</v>
      </c>
      <c r="AW12" s="101" t="e">
        <f t="shared" si="5"/>
        <v>#DIV/0!</v>
      </c>
      <c r="AX12" s="83" t="s">
        <v>255</v>
      </c>
      <c r="AY12" s="83" t="s">
        <v>256</v>
      </c>
      <c r="AZ12" s="91"/>
      <c r="BG12" s="103" t="e">
        <f t="shared" si="6"/>
        <v>#DIV/0!</v>
      </c>
      <c r="BK12" s="103" t="e">
        <f t="shared" si="7"/>
        <v>#DIV/0!</v>
      </c>
      <c r="BL12" s="83" t="s">
        <v>255</v>
      </c>
      <c r="BM12" s="83" t="s">
        <v>256</v>
      </c>
      <c r="BN12" s="106">
        <f t="shared" si="8"/>
        <v>0</v>
      </c>
      <c r="BO12" s="107">
        <f t="shared" si="9"/>
        <v>0</v>
      </c>
      <c r="BP12" s="107">
        <f t="shared" si="10"/>
        <v>0</v>
      </c>
      <c r="BQ12" s="107">
        <f t="shared" si="11"/>
        <v>0</v>
      </c>
      <c r="BR12" s="107">
        <f t="shared" si="12"/>
        <v>0</v>
      </c>
      <c r="BU12" s="224"/>
      <c r="BV12" s="108" t="str" cm="1">
        <f t="array" ref="BV12">IF(OR(($H12+(0.2*$I12))&lt;200, $K12="Not reporting this measure", ISBLANK($O12)),"N/A",
       IF(($O12/($H12+(0.2*$I12)))&lt;
                   (_xlfn.IFS($M12="CCO Medicaid only",Dashboard!$E$33,'Data Reporting Template'!$M12="All-payer",Dashboard!$F$33)),"Low","No Issue"))</f>
        <v>N/A</v>
      </c>
      <c r="BW12" s="109" t="str" cm="1">
        <f t="array" ref="BW12">IFERROR(
IF(OR($H12&lt;200, $U12="Not reporting this measure", ISBLANK($Y12),($I12/$J12)&gt;0.8),"N/A",
       IF(($Y12/$H12)&lt;
                   (_xlfn.IFS($W12="CCO Medicaid only",Dashboard!$E$34,'Data Reporting Template'!$W12="All-payer",Dashboard!$F$34)),"Low","No Issue")), "N/A")</f>
        <v>N/A</v>
      </c>
      <c r="BX12" s="110" t="str" cm="1">
        <f t="array" ref="BX12">IFERROR(
IF(OR($H12&lt;200, $AD12="Not reporting this measure", ISBLANK($AH12),($I12/$J12)&gt;0.8),"N/A",
       IF(($AH12/$H12)&lt;
                   (_xlfn.IFS($AF12="CCO Medicaid only",Dashboard!$E$35,'Data Reporting Template'!$AF12="All-payer",Dashboard!$F$35)),"Low","No Issue")), "N/A")</f>
        <v>N/A</v>
      </c>
      <c r="BY12" s="109" t="str">
        <f>IF(OR(($H12+(0.2*$I12))&lt;50, $AM12="Not reporting this measure", ISBLANK($AQ12)),"N/A",
       IF(($AQ12/($H12+(0.2*$I12)))&lt;Dashboard!$E$36,"Low", "No Issue"))</f>
        <v>N/A</v>
      </c>
      <c r="BZ12" s="110" t="str">
        <f>IF(OR(($H12+(0.2*$I12))&lt;200, $AZ12="Not reporting this measure", ISBLANK($BD12)),"N/A",
       IF(($BD12/($H12+(0.2*$I12)))&lt;Dashboard!$E$37,"Low", "No Issue"))</f>
        <v>N/A</v>
      </c>
      <c r="CA12" s="111" t="str">
        <f>IFERROR(
IF(OR(($H12+(0.2*$I12))&lt;200, $AZ12="Not reporting this measure", ISBLANK($BI12),($I12/$J12)&gt;0.8),"N/A",
       IF(($BI12/($H12+(0.2*$I12)))&lt;Dashboard!$E$38,"Low", "No Issue")),"N/A")</f>
        <v>N/A</v>
      </c>
      <c r="CB12" s="108" t="str" cm="1">
        <f t="array" ref="CB12">IF(OR(($H12+(0.2*$I12))&lt;200, $K12="Not reporting this measure", ISBLANK($O12)),"N/A",
IF(('Data Reporting Template'!$O12/($H12+(0.2*$I12)))&gt;
(_xlfn.IFS($M12="CCO Medicaid only",Dashboard!$E$44,'Data Reporting Template'!$M12="All-payer",Dashboard!$F$44)),"High","No Issue"))</f>
        <v>N/A</v>
      </c>
      <c r="CC12" s="109" t="str" cm="1">
        <f t="array" ref="CC12">IF(OR($H12&lt;200, $U12="Not reporting this measure", ISBLANK($Y12)),"N/A",
IF(('Data Reporting Template'!$Y12/$H12)&gt;
(_xlfn.IFS($W12="CCO Medicaid only",Dashboard!$E$44,'Data Reporting Template'!$W12="All-payer",Dashboard!$F$44)),"High","No Issue"))</f>
        <v>N/A</v>
      </c>
      <c r="CD12" s="110" t="str" cm="1">
        <f t="array" ref="CD12">IF(OR($H12&lt;200, $AD12="Not reporting this measure", ISBLANK($AH12)),"N/A",
       IF(('Data Reporting Template'!$AH12/$H12)&gt;
                   (_xlfn.IFS($AF12="CCO Medicaid only",Dashboard!$E$44,'Data Reporting Template'!$AF12="All-payer",Dashboard!$F$44)),"High","No Issue"))</f>
        <v>N/A</v>
      </c>
      <c r="CE12" s="109" t="str">
        <f>IF(OR(($H12+(0.2*$I12))&lt;50, $AM12="Not reporting this measure", ISBLANK($AQ12)),"N/A",
       IF(('Data Reporting Template'!$AQ12/($H12+(0.2*$I12)))&gt;Dashboard!$E$44,"High","No Issue"))</f>
        <v>N/A</v>
      </c>
      <c r="CF12" s="110" t="str">
        <f>IF(OR(($H12+(0.2*$I12))&lt;200, $AZ12="Not reporting this measure", ISBLANK($BD12)),"N/A",
       IF(('Data Reporting Template'!$BD12/($H12+(0.2*$I12)))&gt;Dashboard!$E$44,"High","No Issue"))</f>
        <v>N/A</v>
      </c>
      <c r="CG12" s="111" t="str">
        <f>IF(OR(($H12+(0.2*$I12))&lt;200, $AZ12="Not reporting this measure", ISBLANK($BI12)),"N/A",
       IF(('Data Reporting Template'!$BI12/($H12+(0.2*$I12)))&gt;Dashboard!$E$44,"High","No Issue"))</f>
        <v>N/A</v>
      </c>
      <c r="CH12" s="108" t="str">
        <f>IFERROR(
IF($O12 &lt; 30, "N/A",
IF((($P12+$Q12)/$O12)&gt; (Dashboard!$D$54), "High Exclusion/Exception Rate", "No Issue")),"N/A")</f>
        <v>N/A</v>
      </c>
      <c r="CI12" s="109" t="str">
        <f>IFERROR(
IF($Y12&lt;30,"N/A",
IF(($Z12/$Y12) &gt; (Dashboard!$D$55), "High Exclusion/Exception Rate", "No Issue")),"N/A")</f>
        <v>N/A</v>
      </c>
      <c r="CJ12" s="110" t="str">
        <f>IFERROR(
IF($AH12 &lt;30, "N/A",
IF(($AI12/$AH12)&gt; (Dashboard!$D$56), "High Exclusion/Exception Rate", "No Issue")),"N/A")</f>
        <v>N/A</v>
      </c>
      <c r="CK12" s="109" t="str">
        <f>IFERROR(
IF($BD12 &lt;30, "N/A",
IF((($BE12 + $BF12)/$BD12) &gt; (Dashboard!$D$58), "High Exclusion/Exception Rate", "No Issue")),"N/A")</f>
        <v>N/A</v>
      </c>
      <c r="CL12" s="112" t="str">
        <f>IFERROR(
IF($BI12 &lt;30, "N/A",
IF(($BJ12/$BI12) &gt; (Dashboard!$D$59), "High Exclusion/Exception Rate", "No Issue")),"N/A")</f>
        <v>N/A</v>
      </c>
      <c r="CM12" s="113" t="str">
        <f t="shared" si="13"/>
        <v>N/A</v>
      </c>
      <c r="CN12" s="110" t="str">
        <f t="shared" si="14"/>
        <v>N/A</v>
      </c>
      <c r="CO12" s="109" t="str">
        <f t="shared" si="15"/>
        <v>N/A</v>
      </c>
      <c r="CP12" s="110" t="str">
        <f t="shared" si="16"/>
        <v>N/A</v>
      </c>
      <c r="CQ12" s="109" t="str">
        <f t="shared" si="17"/>
        <v>N/A</v>
      </c>
      <c r="CR12" s="112" t="str">
        <f t="shared" si="18"/>
        <v>N/A</v>
      </c>
      <c r="CS12" s="113" t="str">
        <f t="shared" si="19"/>
        <v>N/A</v>
      </c>
      <c r="CT12" s="110" t="str">
        <f t="shared" si="20"/>
        <v>N/A</v>
      </c>
      <c r="CU12" s="109" t="str">
        <f t="shared" si="21"/>
        <v>N/A</v>
      </c>
      <c r="CV12" s="110" t="str">
        <f t="shared" si="22"/>
        <v>N/A</v>
      </c>
      <c r="CW12" s="109" t="str">
        <f t="shared" si="23"/>
        <v>N/A</v>
      </c>
      <c r="CX12" s="112" t="str">
        <f t="shared" si="24"/>
        <v>N/A</v>
      </c>
      <c r="CY12" s="113" t="str">
        <f t="shared" si="25"/>
        <v>N/A</v>
      </c>
      <c r="CZ12" s="110" t="str">
        <f t="shared" si="26"/>
        <v>N/A</v>
      </c>
      <c r="DA12" s="109" t="str">
        <f t="shared" si="27"/>
        <v>N/A</v>
      </c>
      <c r="DB12" s="115" t="str">
        <f t="shared" si="28"/>
        <v>N/A</v>
      </c>
      <c r="DC12" s="109" t="str">
        <f t="shared" si="29"/>
        <v>N/A</v>
      </c>
      <c r="DD12" s="114" t="str">
        <f t="shared" si="30"/>
        <v>N/A</v>
      </c>
      <c r="DE12" s="109" t="str">
        <f t="shared" si="31"/>
        <v>N/A</v>
      </c>
      <c r="DF12" s="114" t="str">
        <f t="shared" si="32"/>
        <v>N/A</v>
      </c>
      <c r="DG12" s="113" t="str">
        <f t="shared" si="33"/>
        <v>N/A</v>
      </c>
      <c r="DH12" s="114" t="str">
        <f t="shared" si="34"/>
        <v>N/A</v>
      </c>
      <c r="DI12" s="109" t="str">
        <f t="shared" si="35"/>
        <v>N/A</v>
      </c>
      <c r="DJ12" s="114" t="str">
        <f t="shared" si="36"/>
        <v>N/A</v>
      </c>
      <c r="DK12" s="111" t="str">
        <f t="shared" si="37"/>
        <v>N/A</v>
      </c>
    </row>
    <row r="13" spans="1:116" s="78" customFormat="1" x14ac:dyDescent="0.25">
      <c r="C13" s="93"/>
      <c r="D13" s="93"/>
      <c r="E13" s="93"/>
      <c r="F13" s="93"/>
      <c r="G13" s="93"/>
      <c r="H13" s="93"/>
      <c r="I13" s="93"/>
      <c r="K13" s="90"/>
      <c r="R13" s="100" t="e">
        <f t="shared" si="38"/>
        <v>#DIV/0!</v>
      </c>
      <c r="S13" s="83" t="s">
        <v>255</v>
      </c>
      <c r="T13" s="83" t="s">
        <v>256</v>
      </c>
      <c r="U13" s="90"/>
      <c r="AA13" s="100" t="e">
        <f t="shared" si="0"/>
        <v>#DIV/0!</v>
      </c>
      <c r="AB13" s="83" t="s">
        <v>255</v>
      </c>
      <c r="AC13" s="83" t="s">
        <v>256</v>
      </c>
      <c r="AD13" s="91"/>
      <c r="AI13" s="92"/>
      <c r="AJ13" s="100" t="e">
        <f t="shared" si="1"/>
        <v>#DIV/0!</v>
      </c>
      <c r="AK13" s="83" t="s">
        <v>255</v>
      </c>
      <c r="AL13" s="83" t="s">
        <v>256</v>
      </c>
      <c r="AM13" s="91"/>
      <c r="AQ13" s="93"/>
      <c r="AR13" s="101" t="e">
        <f t="shared" si="2"/>
        <v>#DIV/0!</v>
      </c>
      <c r="AU13" s="102">
        <f t="shared" si="3"/>
        <v>0</v>
      </c>
      <c r="AV13" s="101" t="e">
        <f t="shared" si="4"/>
        <v>#DIV/0!</v>
      </c>
      <c r="AW13" s="101" t="e">
        <f t="shared" si="5"/>
        <v>#DIV/0!</v>
      </c>
      <c r="AX13" s="83" t="s">
        <v>255</v>
      </c>
      <c r="AY13" s="83" t="s">
        <v>256</v>
      </c>
      <c r="AZ13" s="91"/>
      <c r="BG13" s="103" t="e">
        <f t="shared" si="6"/>
        <v>#DIV/0!</v>
      </c>
      <c r="BK13" s="103" t="e">
        <f t="shared" si="7"/>
        <v>#DIV/0!</v>
      </c>
      <c r="BL13" s="83" t="s">
        <v>255</v>
      </c>
      <c r="BM13" s="83" t="s">
        <v>256</v>
      </c>
      <c r="BN13" s="106">
        <f t="shared" si="8"/>
        <v>0</v>
      </c>
      <c r="BO13" s="107">
        <f t="shared" si="9"/>
        <v>0</v>
      </c>
      <c r="BP13" s="107">
        <f t="shared" si="10"/>
        <v>0</v>
      </c>
      <c r="BQ13" s="107">
        <f t="shared" si="11"/>
        <v>0</v>
      </c>
      <c r="BR13" s="107">
        <f t="shared" si="12"/>
        <v>0</v>
      </c>
      <c r="BU13" s="224"/>
      <c r="BV13" s="108" t="str" cm="1">
        <f t="array" ref="BV13">IF(OR(($H13+(0.2*$I13))&lt;200, $K13="Not reporting this measure", ISBLANK($O13)),"N/A",
       IF(($O13/($H13+(0.2*$I13)))&lt;
                   (_xlfn.IFS($M13="CCO Medicaid only",Dashboard!$E$33,'Data Reporting Template'!$M13="All-payer",Dashboard!$F$33)),"Low","No Issue"))</f>
        <v>N/A</v>
      </c>
      <c r="BW13" s="109" t="str" cm="1">
        <f t="array" ref="BW13">IFERROR(
IF(OR($H13&lt;200, $U13="Not reporting this measure", ISBLANK($Y13),($I13/$J13)&gt;0.8),"N/A",
       IF(($Y13/$H13)&lt;
                   (_xlfn.IFS($W13="CCO Medicaid only",Dashboard!$E$34,'Data Reporting Template'!$W13="All-payer",Dashboard!$F$34)),"Low","No Issue")), "N/A")</f>
        <v>N/A</v>
      </c>
      <c r="BX13" s="110" t="str" cm="1">
        <f t="array" ref="BX13">IFERROR(
IF(OR($H13&lt;200, $AD13="Not reporting this measure", ISBLANK($AH13),($I13/$J13)&gt;0.8),"N/A",
       IF(($AH13/$H13)&lt;
                   (_xlfn.IFS($AF13="CCO Medicaid only",Dashboard!$E$35,'Data Reporting Template'!$AF13="All-payer",Dashboard!$F$35)),"Low","No Issue")), "N/A")</f>
        <v>N/A</v>
      </c>
      <c r="BY13" s="109" t="str">
        <f>IF(OR(($H13+(0.2*$I13))&lt;50, $AM13="Not reporting this measure", ISBLANK($AQ13)),"N/A",
       IF(($AQ13/($H13+(0.2*$I13)))&lt;Dashboard!$E$36,"Low", "No Issue"))</f>
        <v>N/A</v>
      </c>
      <c r="BZ13" s="110" t="str">
        <f>IF(OR(($H13+(0.2*$I13))&lt;200, $AZ13="Not reporting this measure", ISBLANK($BD13)),"N/A",
       IF(($BD13/($H13+(0.2*$I13)))&lt;Dashboard!$E$37,"Low", "No Issue"))</f>
        <v>N/A</v>
      </c>
      <c r="CA13" s="111" t="str">
        <f>IFERROR(
IF(OR(($H13+(0.2*$I13))&lt;200, $AZ13="Not reporting this measure", ISBLANK($BI13),($I13/$J13)&gt;0.8),"N/A",
       IF(($BI13/($H13+(0.2*$I13)))&lt;Dashboard!$E$38,"Low", "No Issue")),"N/A")</f>
        <v>N/A</v>
      </c>
      <c r="CB13" s="108" t="str" cm="1">
        <f t="array" ref="CB13">IF(OR(($H13+(0.2*$I13))&lt;200, $K13="Not reporting this measure", ISBLANK($O13)),"N/A",
IF(('Data Reporting Template'!$O13/($H13+(0.2*$I13)))&gt;
(_xlfn.IFS($M13="CCO Medicaid only",Dashboard!$E$44,'Data Reporting Template'!$M13="All-payer",Dashboard!$F$44)),"High","No Issue"))</f>
        <v>N/A</v>
      </c>
      <c r="CC13" s="109" t="str" cm="1">
        <f t="array" ref="CC13">IF(OR($H13&lt;200, $U13="Not reporting this measure", ISBLANK($Y13)),"N/A",
IF(('Data Reporting Template'!$Y13/$H13)&gt;
(_xlfn.IFS($W13="CCO Medicaid only",Dashboard!$E$44,'Data Reporting Template'!$W13="All-payer",Dashboard!$F$44)),"High","No Issue"))</f>
        <v>N/A</v>
      </c>
      <c r="CD13" s="110" t="str" cm="1">
        <f t="array" ref="CD13">IF(OR($H13&lt;200, $AD13="Not reporting this measure", ISBLANK($AH13)),"N/A",
       IF(('Data Reporting Template'!$AH13/$H13)&gt;
                   (_xlfn.IFS($AF13="CCO Medicaid only",Dashboard!$E$44,'Data Reporting Template'!$AF13="All-payer",Dashboard!$F$44)),"High","No Issue"))</f>
        <v>N/A</v>
      </c>
      <c r="CE13" s="109" t="str">
        <f>IF(OR(($H13+(0.2*$I13))&lt;50, $AM13="Not reporting this measure", ISBLANK($AQ13)),"N/A",
       IF(('Data Reporting Template'!$AQ13/($H13+(0.2*$I13)))&gt;Dashboard!$E$44,"High","No Issue"))</f>
        <v>N/A</v>
      </c>
      <c r="CF13" s="110" t="str">
        <f>IF(OR(($H13+(0.2*$I13))&lt;200, $AZ13="Not reporting this measure", ISBLANK($BD13)),"N/A",
       IF(('Data Reporting Template'!$BD13/($H13+(0.2*$I13)))&gt;Dashboard!$E$44,"High","No Issue"))</f>
        <v>N/A</v>
      </c>
      <c r="CG13" s="111" t="str">
        <f>IF(OR(($H13+(0.2*$I13))&lt;200, $AZ13="Not reporting this measure", ISBLANK($BI13)),"N/A",
       IF(('Data Reporting Template'!$BI13/($H13+(0.2*$I13)))&gt;Dashboard!$E$44,"High","No Issue"))</f>
        <v>N/A</v>
      </c>
      <c r="CH13" s="108" t="str">
        <f>IFERROR(
IF($O13 &lt; 30, "N/A",
IF((($P13+$Q13)/$O13)&gt; (Dashboard!$D$54), "High Exclusion/Exception Rate", "No Issue")),"N/A")</f>
        <v>N/A</v>
      </c>
      <c r="CI13" s="109" t="str">
        <f>IFERROR(
IF($Y13&lt;30,"N/A",
IF(($Z13/$Y13) &gt; (Dashboard!$D$55), "High Exclusion/Exception Rate", "No Issue")),"N/A")</f>
        <v>N/A</v>
      </c>
      <c r="CJ13" s="110" t="str">
        <f>IFERROR(
IF($AH13 &lt;30, "N/A",
IF(($AI13/$AH13)&gt; (Dashboard!$D$56), "High Exclusion/Exception Rate", "No Issue")),"N/A")</f>
        <v>N/A</v>
      </c>
      <c r="CK13" s="109" t="str">
        <f>IFERROR(
IF($BD13 &lt;30, "N/A",
IF((($BE13 + $BF13)/$BD13) &gt; (Dashboard!$D$58), "High Exclusion/Exception Rate", "No Issue")),"N/A")</f>
        <v>N/A</v>
      </c>
      <c r="CL13" s="112" t="str">
        <f>IFERROR(
IF($BI13 &lt;30, "N/A",
IF(($BJ13/$BI13) &gt; (Dashboard!$D$59), "High Exclusion/Exception Rate", "No Issue")),"N/A")</f>
        <v>N/A</v>
      </c>
      <c r="CM13" s="113" t="str">
        <f t="shared" si="13"/>
        <v>N/A</v>
      </c>
      <c r="CN13" s="110" t="str">
        <f t="shared" si="14"/>
        <v>N/A</v>
      </c>
      <c r="CO13" s="109" t="str">
        <f t="shared" si="15"/>
        <v>N/A</v>
      </c>
      <c r="CP13" s="110" t="str">
        <f t="shared" si="16"/>
        <v>N/A</v>
      </c>
      <c r="CQ13" s="109" t="str">
        <f t="shared" si="17"/>
        <v>N/A</v>
      </c>
      <c r="CR13" s="112" t="str">
        <f t="shared" si="18"/>
        <v>N/A</v>
      </c>
      <c r="CS13" s="113" t="str">
        <f t="shared" si="19"/>
        <v>N/A</v>
      </c>
      <c r="CT13" s="110" t="str">
        <f t="shared" si="20"/>
        <v>N/A</v>
      </c>
      <c r="CU13" s="109" t="str">
        <f t="shared" si="21"/>
        <v>N/A</v>
      </c>
      <c r="CV13" s="110" t="str">
        <f t="shared" si="22"/>
        <v>N/A</v>
      </c>
      <c r="CW13" s="109" t="str">
        <f t="shared" si="23"/>
        <v>N/A</v>
      </c>
      <c r="CX13" s="112" t="str">
        <f t="shared" si="24"/>
        <v>N/A</v>
      </c>
      <c r="CY13" s="113" t="str">
        <f t="shared" si="25"/>
        <v>N/A</v>
      </c>
      <c r="CZ13" s="110" t="str">
        <f t="shared" si="26"/>
        <v>N/A</v>
      </c>
      <c r="DA13" s="109" t="str">
        <f t="shared" si="27"/>
        <v>N/A</v>
      </c>
      <c r="DB13" s="115" t="str">
        <f t="shared" si="28"/>
        <v>N/A</v>
      </c>
      <c r="DC13" s="109" t="str">
        <f t="shared" si="29"/>
        <v>N/A</v>
      </c>
      <c r="DD13" s="114" t="str">
        <f t="shared" si="30"/>
        <v>N/A</v>
      </c>
      <c r="DE13" s="109" t="str">
        <f t="shared" si="31"/>
        <v>N/A</v>
      </c>
      <c r="DF13" s="114" t="str">
        <f t="shared" si="32"/>
        <v>N/A</v>
      </c>
      <c r="DG13" s="113" t="str">
        <f t="shared" si="33"/>
        <v>N/A</v>
      </c>
      <c r="DH13" s="114" t="str">
        <f t="shared" si="34"/>
        <v>N/A</v>
      </c>
      <c r="DI13" s="109" t="str">
        <f t="shared" si="35"/>
        <v>N/A</v>
      </c>
      <c r="DJ13" s="114" t="str">
        <f t="shared" si="36"/>
        <v>N/A</v>
      </c>
      <c r="DK13" s="111" t="str">
        <f t="shared" si="37"/>
        <v>N/A</v>
      </c>
    </row>
    <row r="14" spans="1:116" s="78" customFormat="1" x14ac:dyDescent="0.25">
      <c r="C14" s="93"/>
      <c r="D14" s="93"/>
      <c r="E14" s="93"/>
      <c r="F14" s="93"/>
      <c r="G14" s="93"/>
      <c r="H14" s="93"/>
      <c r="I14" s="93"/>
      <c r="K14" s="90"/>
      <c r="R14" s="100" t="e">
        <f t="shared" si="38"/>
        <v>#DIV/0!</v>
      </c>
      <c r="S14" s="83" t="s">
        <v>255</v>
      </c>
      <c r="T14" s="83" t="s">
        <v>256</v>
      </c>
      <c r="U14" s="90"/>
      <c r="AA14" s="100" t="e">
        <f t="shared" si="0"/>
        <v>#DIV/0!</v>
      </c>
      <c r="AB14" s="83" t="s">
        <v>255</v>
      </c>
      <c r="AC14" s="83" t="s">
        <v>256</v>
      </c>
      <c r="AD14" s="91"/>
      <c r="AI14" s="92"/>
      <c r="AJ14" s="100" t="e">
        <f t="shared" si="1"/>
        <v>#DIV/0!</v>
      </c>
      <c r="AK14" s="83" t="s">
        <v>255</v>
      </c>
      <c r="AL14" s="83" t="s">
        <v>256</v>
      </c>
      <c r="AM14" s="91"/>
      <c r="AQ14" s="93"/>
      <c r="AR14" s="101" t="e">
        <f t="shared" si="2"/>
        <v>#DIV/0!</v>
      </c>
      <c r="AU14" s="102">
        <f t="shared" si="3"/>
        <v>0</v>
      </c>
      <c r="AV14" s="101" t="e">
        <f t="shared" si="4"/>
        <v>#DIV/0!</v>
      </c>
      <c r="AW14" s="101" t="e">
        <f t="shared" si="5"/>
        <v>#DIV/0!</v>
      </c>
      <c r="AX14" s="83" t="s">
        <v>255</v>
      </c>
      <c r="AY14" s="83" t="s">
        <v>256</v>
      </c>
      <c r="AZ14" s="91"/>
      <c r="BG14" s="103" t="e">
        <f t="shared" si="6"/>
        <v>#DIV/0!</v>
      </c>
      <c r="BK14" s="103" t="e">
        <f t="shared" si="7"/>
        <v>#DIV/0!</v>
      </c>
      <c r="BL14" s="83" t="s">
        <v>255</v>
      </c>
      <c r="BM14" s="83" t="s">
        <v>256</v>
      </c>
      <c r="BN14" s="106">
        <f t="shared" si="8"/>
        <v>0</v>
      </c>
      <c r="BO14" s="107">
        <f t="shared" si="9"/>
        <v>0</v>
      </c>
      <c r="BP14" s="107">
        <f t="shared" si="10"/>
        <v>0</v>
      </c>
      <c r="BQ14" s="107">
        <f t="shared" si="11"/>
        <v>0</v>
      </c>
      <c r="BR14" s="107">
        <f t="shared" si="12"/>
        <v>0</v>
      </c>
      <c r="BU14" s="224"/>
      <c r="BV14" s="108" t="str" cm="1">
        <f t="array" ref="BV14">IF(OR(($H14+(0.2*$I14))&lt;200, $K14="Not reporting this measure", ISBLANK($O14)),"N/A",
       IF(($O14/($H14+(0.2*$I14)))&lt;
                   (_xlfn.IFS($M14="CCO Medicaid only",Dashboard!$E$33,'Data Reporting Template'!$M14="All-payer",Dashboard!$F$33)),"Low","No Issue"))</f>
        <v>N/A</v>
      </c>
      <c r="BW14" s="109" t="str" cm="1">
        <f t="array" ref="BW14">IFERROR(
IF(OR($H14&lt;200, $U14="Not reporting this measure", ISBLANK($Y14),($I14/$J14)&gt;0.8),"N/A",
       IF(($Y14/$H14)&lt;
                   (_xlfn.IFS($W14="CCO Medicaid only",Dashboard!$E$34,'Data Reporting Template'!$W14="All-payer",Dashboard!$F$34)),"Low","No Issue")), "N/A")</f>
        <v>N/A</v>
      </c>
      <c r="BX14" s="110" t="str" cm="1">
        <f t="array" ref="BX14">IFERROR(
IF(OR($H14&lt;200, $AD14="Not reporting this measure", ISBLANK($AH14),($I14/$J14)&gt;0.8),"N/A",
       IF(($AH14/$H14)&lt;
                   (_xlfn.IFS($AF14="CCO Medicaid only",Dashboard!$E$35,'Data Reporting Template'!$AF14="All-payer",Dashboard!$F$35)),"Low","No Issue")), "N/A")</f>
        <v>N/A</v>
      </c>
      <c r="BY14" s="109" t="str">
        <f>IF(OR(($H14+(0.2*$I14))&lt;50, $AM14="Not reporting this measure", ISBLANK($AQ14)),"N/A",
       IF(($AQ14/($H14+(0.2*$I14)))&lt;Dashboard!$E$36,"Low", "No Issue"))</f>
        <v>N/A</v>
      </c>
      <c r="BZ14" s="110" t="str">
        <f>IF(OR(($H14+(0.2*$I14))&lt;200, $AZ14="Not reporting this measure", ISBLANK($BD14)),"N/A",
       IF(($BD14/($H14+(0.2*$I14)))&lt;Dashboard!$E$37,"Low", "No Issue"))</f>
        <v>N/A</v>
      </c>
      <c r="CA14" s="111" t="str">
        <f>IFERROR(
IF(OR(($H14+(0.2*$I14))&lt;200, $AZ14="Not reporting this measure", ISBLANK($BI14),($I14/$J14)&gt;0.8),"N/A",
       IF(($BI14/($H14+(0.2*$I14)))&lt;Dashboard!$E$38,"Low", "No Issue")),"N/A")</f>
        <v>N/A</v>
      </c>
      <c r="CB14" s="108" t="str" cm="1">
        <f t="array" ref="CB14">IF(OR(($H14+(0.2*$I14))&lt;200, $K14="Not reporting this measure", ISBLANK($O14)),"N/A",
IF(('Data Reporting Template'!$O14/($H14+(0.2*$I14)))&gt;
(_xlfn.IFS($M14="CCO Medicaid only",Dashboard!$E$44,'Data Reporting Template'!$M14="All-payer",Dashboard!$F$44)),"High","No Issue"))</f>
        <v>N/A</v>
      </c>
      <c r="CC14" s="109" t="str" cm="1">
        <f t="array" ref="CC14">IF(OR($H14&lt;200, $U14="Not reporting this measure", ISBLANK($Y14)),"N/A",
IF(('Data Reporting Template'!$Y14/$H14)&gt;
(_xlfn.IFS($W14="CCO Medicaid only",Dashboard!$E$44,'Data Reporting Template'!$W14="All-payer",Dashboard!$F$44)),"High","No Issue"))</f>
        <v>N/A</v>
      </c>
      <c r="CD14" s="110" t="str" cm="1">
        <f t="array" ref="CD14">IF(OR($H14&lt;200, $AD14="Not reporting this measure", ISBLANK($AH14)),"N/A",
       IF(('Data Reporting Template'!$AH14/$H14)&gt;
                   (_xlfn.IFS($AF14="CCO Medicaid only",Dashboard!$E$44,'Data Reporting Template'!$AF14="All-payer",Dashboard!$F$44)),"High","No Issue"))</f>
        <v>N/A</v>
      </c>
      <c r="CE14" s="109" t="str">
        <f>IF(OR(($H14+(0.2*$I14))&lt;50, $AM14="Not reporting this measure", ISBLANK($AQ14)),"N/A",
       IF(('Data Reporting Template'!$AQ14/($H14+(0.2*$I14)))&gt;Dashboard!$E$44,"High","No Issue"))</f>
        <v>N/A</v>
      </c>
      <c r="CF14" s="110" t="str">
        <f>IF(OR(($H14+(0.2*$I14))&lt;200, $AZ14="Not reporting this measure", ISBLANK($BD14)),"N/A",
       IF(('Data Reporting Template'!$BD14/($H14+(0.2*$I14)))&gt;Dashboard!$E$44,"High","No Issue"))</f>
        <v>N/A</v>
      </c>
      <c r="CG14" s="111" t="str">
        <f>IF(OR(($H14+(0.2*$I14))&lt;200, $AZ14="Not reporting this measure", ISBLANK($BI14)),"N/A",
       IF(('Data Reporting Template'!$BI14/($H14+(0.2*$I14)))&gt;Dashboard!$E$44,"High","No Issue"))</f>
        <v>N/A</v>
      </c>
      <c r="CH14" s="108" t="str">
        <f>IFERROR(
IF($O14 &lt; 30, "N/A",
IF((($P14+$Q14)/$O14)&gt; (Dashboard!$D$54), "High Exclusion/Exception Rate", "No Issue")),"N/A")</f>
        <v>N/A</v>
      </c>
      <c r="CI14" s="109" t="str">
        <f>IFERROR(
IF($Y14&lt;30,"N/A",
IF(($Z14/$Y14) &gt; (Dashboard!$D$55), "High Exclusion/Exception Rate", "No Issue")),"N/A")</f>
        <v>N/A</v>
      </c>
      <c r="CJ14" s="110" t="str">
        <f>IFERROR(
IF($AH14 &lt;30, "N/A",
IF(($AI14/$AH14)&gt; (Dashboard!$D$56), "High Exclusion/Exception Rate", "No Issue")),"N/A")</f>
        <v>N/A</v>
      </c>
      <c r="CK14" s="109" t="str">
        <f>IFERROR(
IF($BD14 &lt;30, "N/A",
IF((($BE14 + $BF14)/$BD14) &gt; (Dashboard!$D$58), "High Exclusion/Exception Rate", "No Issue")),"N/A")</f>
        <v>N/A</v>
      </c>
      <c r="CL14" s="112" t="str">
        <f>IFERROR(
IF($BI14 &lt;30, "N/A",
IF(($BJ14/$BI14) &gt; (Dashboard!$D$59), "High Exclusion/Exception Rate", "No Issue")),"N/A")</f>
        <v>N/A</v>
      </c>
      <c r="CM14" s="113" t="str">
        <f t="shared" si="13"/>
        <v>N/A</v>
      </c>
      <c r="CN14" s="110" t="str">
        <f t="shared" si="14"/>
        <v>N/A</v>
      </c>
      <c r="CO14" s="109" t="str">
        <f t="shared" si="15"/>
        <v>N/A</v>
      </c>
      <c r="CP14" s="110" t="str">
        <f t="shared" si="16"/>
        <v>N/A</v>
      </c>
      <c r="CQ14" s="109" t="str">
        <f t="shared" si="17"/>
        <v>N/A</v>
      </c>
      <c r="CR14" s="112" t="str">
        <f t="shared" si="18"/>
        <v>N/A</v>
      </c>
      <c r="CS14" s="113" t="str">
        <f t="shared" si="19"/>
        <v>N/A</v>
      </c>
      <c r="CT14" s="110" t="str">
        <f t="shared" si="20"/>
        <v>N/A</v>
      </c>
      <c r="CU14" s="109" t="str">
        <f t="shared" si="21"/>
        <v>N/A</v>
      </c>
      <c r="CV14" s="110" t="str">
        <f t="shared" si="22"/>
        <v>N/A</v>
      </c>
      <c r="CW14" s="109" t="str">
        <f t="shared" si="23"/>
        <v>N/A</v>
      </c>
      <c r="CX14" s="112" t="str">
        <f t="shared" si="24"/>
        <v>N/A</v>
      </c>
      <c r="CY14" s="113" t="str">
        <f t="shared" si="25"/>
        <v>N/A</v>
      </c>
      <c r="CZ14" s="110" t="str">
        <f t="shared" si="26"/>
        <v>N/A</v>
      </c>
      <c r="DA14" s="109" t="str">
        <f t="shared" si="27"/>
        <v>N/A</v>
      </c>
      <c r="DB14" s="115" t="str">
        <f t="shared" si="28"/>
        <v>N/A</v>
      </c>
      <c r="DC14" s="109" t="str">
        <f t="shared" si="29"/>
        <v>N/A</v>
      </c>
      <c r="DD14" s="114" t="str">
        <f t="shared" si="30"/>
        <v>N/A</v>
      </c>
      <c r="DE14" s="109" t="str">
        <f t="shared" si="31"/>
        <v>N/A</v>
      </c>
      <c r="DF14" s="114" t="str">
        <f t="shared" si="32"/>
        <v>N/A</v>
      </c>
      <c r="DG14" s="113" t="str">
        <f t="shared" si="33"/>
        <v>N/A</v>
      </c>
      <c r="DH14" s="114" t="str">
        <f t="shared" si="34"/>
        <v>N/A</v>
      </c>
      <c r="DI14" s="109" t="str">
        <f t="shared" si="35"/>
        <v>N/A</v>
      </c>
      <c r="DJ14" s="114" t="str">
        <f t="shared" si="36"/>
        <v>N/A</v>
      </c>
      <c r="DK14" s="111" t="str">
        <f t="shared" si="37"/>
        <v>N/A</v>
      </c>
    </row>
    <row r="15" spans="1:116" s="78" customFormat="1" x14ac:dyDescent="0.25">
      <c r="C15" s="93"/>
      <c r="D15" s="93"/>
      <c r="E15" s="93"/>
      <c r="F15" s="93"/>
      <c r="G15" s="93"/>
      <c r="H15" s="93"/>
      <c r="I15" s="93"/>
      <c r="K15" s="90"/>
      <c r="R15" s="100" t="e">
        <f t="shared" si="38"/>
        <v>#DIV/0!</v>
      </c>
      <c r="S15" s="83" t="s">
        <v>255</v>
      </c>
      <c r="T15" s="83" t="s">
        <v>256</v>
      </c>
      <c r="U15" s="90"/>
      <c r="AA15" s="100" t="e">
        <f t="shared" si="0"/>
        <v>#DIV/0!</v>
      </c>
      <c r="AB15" s="83" t="s">
        <v>255</v>
      </c>
      <c r="AC15" s="83" t="s">
        <v>256</v>
      </c>
      <c r="AD15" s="91"/>
      <c r="AI15" s="92"/>
      <c r="AJ15" s="100" t="e">
        <f t="shared" si="1"/>
        <v>#DIV/0!</v>
      </c>
      <c r="AK15" s="83" t="s">
        <v>255</v>
      </c>
      <c r="AL15" s="83" t="s">
        <v>256</v>
      </c>
      <c r="AM15" s="91"/>
      <c r="AQ15" s="93"/>
      <c r="AR15" s="101" t="e">
        <f t="shared" si="2"/>
        <v>#DIV/0!</v>
      </c>
      <c r="AU15" s="102">
        <f t="shared" si="3"/>
        <v>0</v>
      </c>
      <c r="AV15" s="101" t="e">
        <f t="shared" si="4"/>
        <v>#DIV/0!</v>
      </c>
      <c r="AW15" s="101" t="e">
        <f t="shared" si="5"/>
        <v>#DIV/0!</v>
      </c>
      <c r="AX15" s="83" t="s">
        <v>255</v>
      </c>
      <c r="AY15" s="83" t="s">
        <v>256</v>
      </c>
      <c r="AZ15" s="91"/>
      <c r="BG15" s="103" t="e">
        <f t="shared" si="6"/>
        <v>#DIV/0!</v>
      </c>
      <c r="BK15" s="103" t="e">
        <f t="shared" si="7"/>
        <v>#DIV/0!</v>
      </c>
      <c r="BL15" s="83" t="s">
        <v>255</v>
      </c>
      <c r="BM15" s="83" t="s">
        <v>256</v>
      </c>
      <c r="BN15" s="106">
        <f t="shared" si="8"/>
        <v>0</v>
      </c>
      <c r="BO15" s="107">
        <f t="shared" si="9"/>
        <v>0</v>
      </c>
      <c r="BP15" s="107">
        <f t="shared" si="10"/>
        <v>0</v>
      </c>
      <c r="BQ15" s="107">
        <f t="shared" si="11"/>
        <v>0</v>
      </c>
      <c r="BR15" s="107">
        <f t="shared" si="12"/>
        <v>0</v>
      </c>
      <c r="BU15" s="224"/>
      <c r="BV15" s="108" t="str" cm="1">
        <f t="array" ref="BV15">IF(OR(($H15+(0.2*$I15))&lt;200, $K15="Not reporting this measure", ISBLANK($O15)),"N/A",
       IF(($O15/($H15+(0.2*$I15)))&lt;
                   (_xlfn.IFS($M15="CCO Medicaid only",Dashboard!$E$33,'Data Reporting Template'!$M15="All-payer",Dashboard!$F$33)),"Low","No Issue"))</f>
        <v>N/A</v>
      </c>
      <c r="BW15" s="109" t="str" cm="1">
        <f t="array" ref="BW15">IFERROR(
IF(OR($H15&lt;200, $U15="Not reporting this measure", ISBLANK($Y15),($I15/$J15)&gt;0.8),"N/A",
       IF(($Y15/$H15)&lt;
                   (_xlfn.IFS($W15="CCO Medicaid only",Dashboard!$E$34,'Data Reporting Template'!$W15="All-payer",Dashboard!$F$34)),"Low","No Issue")), "N/A")</f>
        <v>N/A</v>
      </c>
      <c r="BX15" s="110" t="str" cm="1">
        <f t="array" ref="BX15">IFERROR(
IF(OR($H15&lt;200, $AD15="Not reporting this measure", ISBLANK($AH15),($I15/$J15)&gt;0.8),"N/A",
       IF(($AH15/$H15)&lt;
                   (_xlfn.IFS($AF15="CCO Medicaid only",Dashboard!$E$35,'Data Reporting Template'!$AF15="All-payer",Dashboard!$F$35)),"Low","No Issue")), "N/A")</f>
        <v>N/A</v>
      </c>
      <c r="BY15" s="109" t="str">
        <f>IF(OR(($H15+(0.2*$I15))&lt;50, $AM15="Not reporting this measure", ISBLANK($AQ15)),"N/A",
       IF(($AQ15/($H15+(0.2*$I15)))&lt;Dashboard!$E$36,"Low", "No Issue"))</f>
        <v>N/A</v>
      </c>
      <c r="BZ15" s="110" t="str">
        <f>IF(OR(($H15+(0.2*$I15))&lt;200, $AZ15="Not reporting this measure", ISBLANK($BD15)),"N/A",
       IF(($BD15/($H15+(0.2*$I15)))&lt;Dashboard!$E$37,"Low", "No Issue"))</f>
        <v>N/A</v>
      </c>
      <c r="CA15" s="111" t="str">
        <f>IFERROR(
IF(OR(($H15+(0.2*$I15))&lt;200, $AZ15="Not reporting this measure", ISBLANK($BI15),($I15/$J15)&gt;0.8),"N/A",
       IF(($BI15/($H15+(0.2*$I15)))&lt;Dashboard!$E$38,"Low", "No Issue")),"N/A")</f>
        <v>N/A</v>
      </c>
      <c r="CB15" s="108" t="str" cm="1">
        <f t="array" ref="CB15">IF(OR(($H15+(0.2*$I15))&lt;200, $K15="Not reporting this measure", ISBLANK($O15)),"N/A",
IF(('Data Reporting Template'!$O15/($H15+(0.2*$I15)))&gt;
(_xlfn.IFS($M15="CCO Medicaid only",Dashboard!$E$44,'Data Reporting Template'!$M15="All-payer",Dashboard!$F$44)),"High","No Issue"))</f>
        <v>N/A</v>
      </c>
      <c r="CC15" s="109" t="str" cm="1">
        <f t="array" ref="CC15">IF(OR($H15&lt;200, $U15="Not reporting this measure", ISBLANK($Y15)),"N/A",
IF(('Data Reporting Template'!$Y15/$H15)&gt;
(_xlfn.IFS($W15="CCO Medicaid only",Dashboard!$E$44,'Data Reporting Template'!$W15="All-payer",Dashboard!$F$44)),"High","No Issue"))</f>
        <v>N/A</v>
      </c>
      <c r="CD15" s="110" t="str" cm="1">
        <f t="array" ref="CD15">IF(OR($H15&lt;200, $AD15="Not reporting this measure", ISBLANK($AH15)),"N/A",
       IF(('Data Reporting Template'!$AH15/$H15)&gt;
                   (_xlfn.IFS($AF15="CCO Medicaid only",Dashboard!$E$44,'Data Reporting Template'!$AF15="All-payer",Dashboard!$F$44)),"High","No Issue"))</f>
        <v>N/A</v>
      </c>
      <c r="CE15" s="109" t="str">
        <f>IF(OR(($H15+(0.2*$I15))&lt;50, $AM15="Not reporting this measure", ISBLANK($AQ15)),"N/A",
       IF(('Data Reporting Template'!$AQ15/($H15+(0.2*$I15)))&gt;Dashboard!$E$44,"High","No Issue"))</f>
        <v>N/A</v>
      </c>
      <c r="CF15" s="110" t="str">
        <f>IF(OR(($H15+(0.2*$I15))&lt;200, $AZ15="Not reporting this measure", ISBLANK($BD15)),"N/A",
       IF(('Data Reporting Template'!$BD15/($H15+(0.2*$I15)))&gt;Dashboard!$E$44,"High","No Issue"))</f>
        <v>N/A</v>
      </c>
      <c r="CG15" s="111" t="str">
        <f>IF(OR(($H15+(0.2*$I15))&lt;200, $AZ15="Not reporting this measure", ISBLANK($BI15)),"N/A",
       IF(('Data Reporting Template'!$BI15/($H15+(0.2*$I15)))&gt;Dashboard!$E$44,"High","No Issue"))</f>
        <v>N/A</v>
      </c>
      <c r="CH15" s="108" t="str">
        <f>IFERROR(
IF($O15 &lt; 30, "N/A",
IF((($P15+$Q15)/$O15)&gt; (Dashboard!$D$54), "High Exclusion/Exception Rate", "No Issue")),"N/A")</f>
        <v>N/A</v>
      </c>
      <c r="CI15" s="109" t="str">
        <f>IFERROR(
IF($Y15&lt;30,"N/A",
IF(($Z15/$Y15) &gt; (Dashboard!$D$55), "High Exclusion/Exception Rate", "No Issue")),"N/A")</f>
        <v>N/A</v>
      </c>
      <c r="CJ15" s="110" t="str">
        <f>IFERROR(
IF($AH15 &lt;30, "N/A",
IF(($AI15/$AH15)&gt; (Dashboard!$D$56), "High Exclusion/Exception Rate", "No Issue")),"N/A")</f>
        <v>N/A</v>
      </c>
      <c r="CK15" s="109" t="str">
        <f>IFERROR(
IF($BD15 &lt;30, "N/A",
IF((($BE15 + $BF15)/$BD15) &gt; (Dashboard!$D$58), "High Exclusion/Exception Rate", "No Issue")),"N/A")</f>
        <v>N/A</v>
      </c>
      <c r="CL15" s="112" t="str">
        <f>IFERROR(
IF($BI15 &lt;30, "N/A",
IF(($BJ15/$BI15) &gt; (Dashboard!$D$59), "High Exclusion/Exception Rate", "No Issue")),"N/A")</f>
        <v>N/A</v>
      </c>
      <c r="CM15" s="113" t="str">
        <f t="shared" si="13"/>
        <v>N/A</v>
      </c>
      <c r="CN15" s="110" t="str">
        <f t="shared" si="14"/>
        <v>N/A</v>
      </c>
      <c r="CO15" s="109" t="str">
        <f t="shared" si="15"/>
        <v>N/A</v>
      </c>
      <c r="CP15" s="110" t="str">
        <f t="shared" si="16"/>
        <v>N/A</v>
      </c>
      <c r="CQ15" s="109" t="str">
        <f t="shared" si="17"/>
        <v>N/A</v>
      </c>
      <c r="CR15" s="112" t="str">
        <f t="shared" si="18"/>
        <v>N/A</v>
      </c>
      <c r="CS15" s="113" t="str">
        <f t="shared" si="19"/>
        <v>N/A</v>
      </c>
      <c r="CT15" s="110" t="str">
        <f t="shared" si="20"/>
        <v>N/A</v>
      </c>
      <c r="CU15" s="109" t="str">
        <f t="shared" si="21"/>
        <v>N/A</v>
      </c>
      <c r="CV15" s="110" t="str">
        <f t="shared" si="22"/>
        <v>N/A</v>
      </c>
      <c r="CW15" s="109" t="str">
        <f t="shared" si="23"/>
        <v>N/A</v>
      </c>
      <c r="CX15" s="112" t="str">
        <f t="shared" si="24"/>
        <v>N/A</v>
      </c>
      <c r="CY15" s="113" t="str">
        <f t="shared" si="25"/>
        <v>N/A</v>
      </c>
      <c r="CZ15" s="110" t="str">
        <f t="shared" si="26"/>
        <v>N/A</v>
      </c>
      <c r="DA15" s="109" t="str">
        <f t="shared" si="27"/>
        <v>N/A</v>
      </c>
      <c r="DB15" s="115" t="str">
        <f t="shared" si="28"/>
        <v>N/A</v>
      </c>
      <c r="DC15" s="109" t="str">
        <f t="shared" si="29"/>
        <v>N/A</v>
      </c>
      <c r="DD15" s="114" t="str">
        <f t="shared" si="30"/>
        <v>N/A</v>
      </c>
      <c r="DE15" s="109" t="str">
        <f t="shared" si="31"/>
        <v>N/A</v>
      </c>
      <c r="DF15" s="114" t="str">
        <f t="shared" si="32"/>
        <v>N/A</v>
      </c>
      <c r="DG15" s="113" t="str">
        <f t="shared" si="33"/>
        <v>N/A</v>
      </c>
      <c r="DH15" s="114" t="str">
        <f t="shared" si="34"/>
        <v>N/A</v>
      </c>
      <c r="DI15" s="109" t="str">
        <f t="shared" si="35"/>
        <v>N/A</v>
      </c>
      <c r="DJ15" s="114" t="str">
        <f t="shared" si="36"/>
        <v>N/A</v>
      </c>
      <c r="DK15" s="111" t="str">
        <f t="shared" si="37"/>
        <v>N/A</v>
      </c>
    </row>
    <row r="16" spans="1:116" s="78" customFormat="1" x14ac:dyDescent="0.25">
      <c r="C16" s="93"/>
      <c r="D16" s="93"/>
      <c r="E16" s="93"/>
      <c r="F16" s="93"/>
      <c r="G16" s="93"/>
      <c r="H16" s="93"/>
      <c r="I16" s="93"/>
      <c r="K16" s="90"/>
      <c r="R16" s="100" t="e">
        <f t="shared" si="38"/>
        <v>#DIV/0!</v>
      </c>
      <c r="S16" s="83" t="s">
        <v>255</v>
      </c>
      <c r="T16" s="83" t="s">
        <v>256</v>
      </c>
      <c r="U16" s="90"/>
      <c r="AA16" s="100" t="e">
        <f t="shared" si="0"/>
        <v>#DIV/0!</v>
      </c>
      <c r="AB16" s="83" t="s">
        <v>255</v>
      </c>
      <c r="AC16" s="83" t="s">
        <v>256</v>
      </c>
      <c r="AD16" s="91"/>
      <c r="AI16" s="92"/>
      <c r="AJ16" s="100" t="e">
        <f t="shared" si="1"/>
        <v>#DIV/0!</v>
      </c>
      <c r="AK16" s="83" t="s">
        <v>255</v>
      </c>
      <c r="AL16" s="83" t="s">
        <v>256</v>
      </c>
      <c r="AM16" s="91"/>
      <c r="AQ16" s="93"/>
      <c r="AR16" s="101" t="e">
        <f t="shared" si="2"/>
        <v>#DIV/0!</v>
      </c>
      <c r="AU16" s="102">
        <f t="shared" si="3"/>
        <v>0</v>
      </c>
      <c r="AV16" s="101" t="e">
        <f t="shared" si="4"/>
        <v>#DIV/0!</v>
      </c>
      <c r="AW16" s="101" t="e">
        <f t="shared" si="5"/>
        <v>#DIV/0!</v>
      </c>
      <c r="AX16" s="83" t="s">
        <v>255</v>
      </c>
      <c r="AY16" s="83" t="s">
        <v>256</v>
      </c>
      <c r="AZ16" s="91"/>
      <c r="BG16" s="103" t="e">
        <f t="shared" si="6"/>
        <v>#DIV/0!</v>
      </c>
      <c r="BK16" s="103" t="e">
        <f t="shared" si="7"/>
        <v>#DIV/0!</v>
      </c>
      <c r="BL16" s="83" t="s">
        <v>255</v>
      </c>
      <c r="BM16" s="83" t="s">
        <v>256</v>
      </c>
      <c r="BN16" s="106">
        <f t="shared" si="8"/>
        <v>0</v>
      </c>
      <c r="BO16" s="107">
        <f t="shared" si="9"/>
        <v>0</v>
      </c>
      <c r="BP16" s="107">
        <f t="shared" si="10"/>
        <v>0</v>
      </c>
      <c r="BQ16" s="107">
        <f t="shared" si="11"/>
        <v>0</v>
      </c>
      <c r="BR16" s="107">
        <f t="shared" si="12"/>
        <v>0</v>
      </c>
      <c r="BU16" s="224"/>
      <c r="BV16" s="108" t="str" cm="1">
        <f t="array" ref="BV16">IF(OR(($H16+(0.2*$I16))&lt;200, $K16="Not reporting this measure", ISBLANK($O16)),"N/A",
       IF(($O16/($H16+(0.2*$I16)))&lt;
                   (_xlfn.IFS($M16="CCO Medicaid only",Dashboard!$E$33,'Data Reporting Template'!$M16="All-payer",Dashboard!$F$33)),"Low","No Issue"))</f>
        <v>N/A</v>
      </c>
      <c r="BW16" s="109" t="str" cm="1">
        <f t="array" ref="BW16">IFERROR(
IF(OR($H16&lt;200, $U16="Not reporting this measure", ISBLANK($Y16),($I16/$J16)&gt;0.8),"N/A",
       IF(($Y16/$H16)&lt;
                   (_xlfn.IFS($W16="CCO Medicaid only",Dashboard!$E$34,'Data Reporting Template'!$W16="All-payer",Dashboard!$F$34)),"Low","No Issue")), "N/A")</f>
        <v>N/A</v>
      </c>
      <c r="BX16" s="110" t="str" cm="1">
        <f t="array" ref="BX16">IFERROR(
IF(OR($H16&lt;200, $AD16="Not reporting this measure", ISBLANK($AH16),($I16/$J16)&gt;0.8),"N/A",
       IF(($AH16/$H16)&lt;
                   (_xlfn.IFS($AF16="CCO Medicaid only",Dashboard!$E$35,'Data Reporting Template'!$AF16="All-payer",Dashboard!$F$35)),"Low","No Issue")), "N/A")</f>
        <v>N/A</v>
      </c>
      <c r="BY16" s="109" t="str">
        <f>IF(OR(($H16+(0.2*$I16))&lt;50, $AM16="Not reporting this measure", ISBLANK($AQ16)),"N/A",
       IF(($AQ16/($H16+(0.2*$I16)))&lt;Dashboard!$E$36,"Low", "No Issue"))</f>
        <v>N/A</v>
      </c>
      <c r="BZ16" s="110" t="str">
        <f>IF(OR(($H16+(0.2*$I16))&lt;200, $AZ16="Not reporting this measure", ISBLANK($BD16)),"N/A",
       IF(($BD16/($H16+(0.2*$I16)))&lt;Dashboard!$E$37,"Low", "No Issue"))</f>
        <v>N/A</v>
      </c>
      <c r="CA16" s="111" t="str">
        <f>IFERROR(
IF(OR(($H16+(0.2*$I16))&lt;200, $AZ16="Not reporting this measure", ISBLANK($BI16),($I16/$J16)&gt;0.8),"N/A",
       IF(($BI16/($H16+(0.2*$I16)))&lt;Dashboard!$E$38,"Low", "No Issue")),"N/A")</f>
        <v>N/A</v>
      </c>
      <c r="CB16" s="108" t="str" cm="1">
        <f t="array" ref="CB16">IF(OR(($H16+(0.2*$I16))&lt;200, $K16="Not reporting this measure", ISBLANK($O16)),"N/A",
IF(('Data Reporting Template'!$O16/($H16+(0.2*$I16)))&gt;
(_xlfn.IFS($M16="CCO Medicaid only",Dashboard!$E$44,'Data Reporting Template'!$M16="All-payer",Dashboard!$F$44)),"High","No Issue"))</f>
        <v>N/A</v>
      </c>
      <c r="CC16" s="109" t="str" cm="1">
        <f t="array" ref="CC16">IF(OR($H16&lt;200, $U16="Not reporting this measure", ISBLANK($Y16)),"N/A",
IF(('Data Reporting Template'!$Y16/$H16)&gt;
(_xlfn.IFS($W16="CCO Medicaid only",Dashboard!$E$44,'Data Reporting Template'!$W16="All-payer",Dashboard!$F$44)),"High","No Issue"))</f>
        <v>N/A</v>
      </c>
      <c r="CD16" s="110" t="str" cm="1">
        <f t="array" ref="CD16">IF(OR($H16&lt;200, $AD16="Not reporting this measure", ISBLANK($AH16)),"N/A",
       IF(('Data Reporting Template'!$AH16/$H16)&gt;
                   (_xlfn.IFS($AF16="CCO Medicaid only",Dashboard!$E$44,'Data Reporting Template'!$AF16="All-payer",Dashboard!$F$44)),"High","No Issue"))</f>
        <v>N/A</v>
      </c>
      <c r="CE16" s="109" t="str">
        <f>IF(OR(($H16+(0.2*$I16))&lt;50, $AM16="Not reporting this measure", ISBLANK($AQ16)),"N/A",
       IF(('Data Reporting Template'!$AQ16/($H16+(0.2*$I16)))&gt;Dashboard!$E$44,"High","No Issue"))</f>
        <v>N/A</v>
      </c>
      <c r="CF16" s="110" t="str">
        <f>IF(OR(($H16+(0.2*$I16))&lt;200, $AZ16="Not reporting this measure", ISBLANK($BD16)),"N/A",
       IF(('Data Reporting Template'!$BD16/($H16+(0.2*$I16)))&gt;Dashboard!$E$44,"High","No Issue"))</f>
        <v>N/A</v>
      </c>
      <c r="CG16" s="111" t="str">
        <f>IF(OR(($H16+(0.2*$I16))&lt;200, $AZ16="Not reporting this measure", ISBLANK($BI16)),"N/A",
       IF(('Data Reporting Template'!$BI16/($H16+(0.2*$I16)))&gt;Dashboard!$E$44,"High","No Issue"))</f>
        <v>N/A</v>
      </c>
      <c r="CH16" s="108" t="str">
        <f>IFERROR(
IF($O16 &lt; 30, "N/A",
IF((($P16+$Q16)/$O16)&gt; (Dashboard!$D$54), "High Exclusion/Exception Rate", "No Issue")),"N/A")</f>
        <v>N/A</v>
      </c>
      <c r="CI16" s="109" t="str">
        <f>IFERROR(
IF($Y16&lt;30,"N/A",
IF(($Z16/$Y16) &gt; (Dashboard!$D$55), "High Exclusion/Exception Rate", "No Issue")),"N/A")</f>
        <v>N/A</v>
      </c>
      <c r="CJ16" s="110" t="str">
        <f>IFERROR(
IF($AH16 &lt;30, "N/A",
IF(($AI16/$AH16)&gt; (Dashboard!$D$56), "High Exclusion/Exception Rate", "No Issue")),"N/A")</f>
        <v>N/A</v>
      </c>
      <c r="CK16" s="109" t="str">
        <f>IFERROR(
IF($BD16 &lt;30, "N/A",
IF((($BE16 + $BF16)/$BD16) &gt; (Dashboard!$D$58), "High Exclusion/Exception Rate", "No Issue")),"N/A")</f>
        <v>N/A</v>
      </c>
      <c r="CL16" s="112" t="str">
        <f>IFERROR(
IF($BI16 &lt;30, "N/A",
IF(($BJ16/$BI16) &gt; (Dashboard!$D$59), "High Exclusion/Exception Rate", "No Issue")),"N/A")</f>
        <v>N/A</v>
      </c>
      <c r="CM16" s="113" t="str">
        <f t="shared" si="13"/>
        <v>N/A</v>
      </c>
      <c r="CN16" s="110" t="str">
        <f t="shared" si="14"/>
        <v>N/A</v>
      </c>
      <c r="CO16" s="109" t="str">
        <f t="shared" si="15"/>
        <v>N/A</v>
      </c>
      <c r="CP16" s="110" t="str">
        <f t="shared" si="16"/>
        <v>N/A</v>
      </c>
      <c r="CQ16" s="109" t="str">
        <f t="shared" si="17"/>
        <v>N/A</v>
      </c>
      <c r="CR16" s="112" t="str">
        <f t="shared" si="18"/>
        <v>N/A</v>
      </c>
      <c r="CS16" s="113" t="str">
        <f t="shared" si="19"/>
        <v>N/A</v>
      </c>
      <c r="CT16" s="110" t="str">
        <f t="shared" si="20"/>
        <v>N/A</v>
      </c>
      <c r="CU16" s="109" t="str">
        <f t="shared" si="21"/>
        <v>N/A</v>
      </c>
      <c r="CV16" s="110" t="str">
        <f t="shared" si="22"/>
        <v>N/A</v>
      </c>
      <c r="CW16" s="109" t="str">
        <f t="shared" si="23"/>
        <v>N/A</v>
      </c>
      <c r="CX16" s="112" t="str">
        <f t="shared" si="24"/>
        <v>N/A</v>
      </c>
      <c r="CY16" s="113" t="str">
        <f t="shared" si="25"/>
        <v>N/A</v>
      </c>
      <c r="CZ16" s="110" t="str">
        <f t="shared" si="26"/>
        <v>N/A</v>
      </c>
      <c r="DA16" s="109" t="str">
        <f t="shared" si="27"/>
        <v>N/A</v>
      </c>
      <c r="DB16" s="115" t="str">
        <f t="shared" si="28"/>
        <v>N/A</v>
      </c>
      <c r="DC16" s="109" t="str">
        <f t="shared" si="29"/>
        <v>N/A</v>
      </c>
      <c r="DD16" s="114" t="str">
        <f t="shared" si="30"/>
        <v>N/A</v>
      </c>
      <c r="DE16" s="109" t="str">
        <f t="shared" si="31"/>
        <v>N/A</v>
      </c>
      <c r="DF16" s="114" t="str">
        <f t="shared" si="32"/>
        <v>N/A</v>
      </c>
      <c r="DG16" s="113" t="str">
        <f t="shared" si="33"/>
        <v>N/A</v>
      </c>
      <c r="DH16" s="114" t="str">
        <f t="shared" si="34"/>
        <v>N/A</v>
      </c>
      <c r="DI16" s="109" t="str">
        <f t="shared" si="35"/>
        <v>N/A</v>
      </c>
      <c r="DJ16" s="114" t="str">
        <f t="shared" si="36"/>
        <v>N/A</v>
      </c>
      <c r="DK16" s="111" t="str">
        <f t="shared" si="37"/>
        <v>N/A</v>
      </c>
    </row>
    <row r="17" spans="3:115" s="78" customFormat="1" x14ac:dyDescent="0.25">
      <c r="C17" s="93"/>
      <c r="D17" s="93"/>
      <c r="E17" s="93"/>
      <c r="F17" s="93"/>
      <c r="G17" s="93"/>
      <c r="H17" s="93"/>
      <c r="I17" s="93"/>
      <c r="K17" s="90"/>
      <c r="R17" s="100" t="e">
        <f t="shared" si="38"/>
        <v>#DIV/0!</v>
      </c>
      <c r="S17" s="83" t="s">
        <v>255</v>
      </c>
      <c r="T17" s="83" t="s">
        <v>256</v>
      </c>
      <c r="U17" s="90"/>
      <c r="AA17" s="100" t="e">
        <f t="shared" si="0"/>
        <v>#DIV/0!</v>
      </c>
      <c r="AB17" s="83" t="s">
        <v>255</v>
      </c>
      <c r="AC17" s="83" t="s">
        <v>256</v>
      </c>
      <c r="AD17" s="91"/>
      <c r="AI17" s="92"/>
      <c r="AJ17" s="100" t="e">
        <f t="shared" si="1"/>
        <v>#DIV/0!</v>
      </c>
      <c r="AK17" s="83" t="s">
        <v>255</v>
      </c>
      <c r="AL17" s="83" t="s">
        <v>256</v>
      </c>
      <c r="AM17" s="91"/>
      <c r="AQ17" s="93"/>
      <c r="AR17" s="101" t="e">
        <f t="shared" si="2"/>
        <v>#DIV/0!</v>
      </c>
      <c r="AU17" s="102">
        <f t="shared" si="3"/>
        <v>0</v>
      </c>
      <c r="AV17" s="101" t="e">
        <f t="shared" si="4"/>
        <v>#DIV/0!</v>
      </c>
      <c r="AW17" s="101" t="e">
        <f t="shared" si="5"/>
        <v>#DIV/0!</v>
      </c>
      <c r="AX17" s="83" t="s">
        <v>255</v>
      </c>
      <c r="AY17" s="83" t="s">
        <v>256</v>
      </c>
      <c r="AZ17" s="91"/>
      <c r="BG17" s="103" t="e">
        <f t="shared" si="6"/>
        <v>#DIV/0!</v>
      </c>
      <c r="BK17" s="103" t="e">
        <f t="shared" si="7"/>
        <v>#DIV/0!</v>
      </c>
      <c r="BL17" s="83" t="s">
        <v>255</v>
      </c>
      <c r="BM17" s="83" t="s">
        <v>256</v>
      </c>
      <c r="BN17" s="106">
        <f t="shared" si="8"/>
        <v>0</v>
      </c>
      <c r="BO17" s="107">
        <f t="shared" si="9"/>
        <v>0</v>
      </c>
      <c r="BP17" s="107">
        <f t="shared" si="10"/>
        <v>0</v>
      </c>
      <c r="BQ17" s="107">
        <f t="shared" si="11"/>
        <v>0</v>
      </c>
      <c r="BR17" s="107">
        <f t="shared" si="12"/>
        <v>0</v>
      </c>
      <c r="BU17" s="224"/>
      <c r="BV17" s="108" t="str" cm="1">
        <f t="array" ref="BV17">IF(OR(($H17+(0.2*$I17))&lt;200, $K17="Not reporting this measure", ISBLANK($O17)),"N/A",
       IF(($O17/($H17+(0.2*$I17)))&lt;
                   (_xlfn.IFS($M17="CCO Medicaid only",Dashboard!$E$33,'Data Reporting Template'!$M17="All-payer",Dashboard!$F$33)),"Low","No Issue"))</f>
        <v>N/A</v>
      </c>
      <c r="BW17" s="109" t="str" cm="1">
        <f t="array" ref="BW17">IFERROR(
IF(OR($H17&lt;200, $U17="Not reporting this measure", ISBLANK($Y17),($I17/$J17)&gt;0.8),"N/A",
       IF(($Y17/$H17)&lt;
                   (_xlfn.IFS($W17="CCO Medicaid only",Dashboard!$E$34,'Data Reporting Template'!$W17="All-payer",Dashboard!$F$34)),"Low","No Issue")), "N/A")</f>
        <v>N/A</v>
      </c>
      <c r="BX17" s="110" t="str" cm="1">
        <f t="array" ref="BX17">IFERROR(
IF(OR($H17&lt;200, $AD17="Not reporting this measure", ISBLANK($AH17),($I17/$J17)&gt;0.8),"N/A",
       IF(($AH17/$H17)&lt;
                   (_xlfn.IFS($AF17="CCO Medicaid only",Dashboard!$E$35,'Data Reporting Template'!$AF17="All-payer",Dashboard!$F$35)),"Low","No Issue")), "N/A")</f>
        <v>N/A</v>
      </c>
      <c r="BY17" s="109" t="str">
        <f>IF(OR(($H17+(0.2*$I17))&lt;50, $AM17="Not reporting this measure", ISBLANK($AQ17)),"N/A",
       IF(($AQ17/($H17+(0.2*$I17)))&lt;Dashboard!$E$36,"Low", "No Issue"))</f>
        <v>N/A</v>
      </c>
      <c r="BZ17" s="110" t="str">
        <f>IF(OR(($H17+(0.2*$I17))&lt;200, $AZ17="Not reporting this measure", ISBLANK($BD17)),"N/A",
       IF(($BD17/($H17+(0.2*$I17)))&lt;Dashboard!$E$37,"Low", "No Issue"))</f>
        <v>N/A</v>
      </c>
      <c r="CA17" s="111" t="str">
        <f>IFERROR(
IF(OR(($H17+(0.2*$I17))&lt;200, $AZ17="Not reporting this measure", ISBLANK($BI17),($I17/$J17)&gt;0.8),"N/A",
       IF(($BI17/($H17+(0.2*$I17)))&lt;Dashboard!$E$38,"Low", "No Issue")),"N/A")</f>
        <v>N/A</v>
      </c>
      <c r="CB17" s="108" t="str" cm="1">
        <f t="array" ref="CB17">IF(OR(($H17+(0.2*$I17))&lt;200, $K17="Not reporting this measure", ISBLANK($O17)),"N/A",
IF(('Data Reporting Template'!$O17/($H17+(0.2*$I17)))&gt;
(_xlfn.IFS($M17="CCO Medicaid only",Dashboard!$E$44,'Data Reporting Template'!$M17="All-payer",Dashboard!$F$44)),"High","No Issue"))</f>
        <v>N/A</v>
      </c>
      <c r="CC17" s="109" t="str" cm="1">
        <f t="array" ref="CC17">IF(OR($H17&lt;200, $U17="Not reporting this measure", ISBLANK($Y17)),"N/A",
IF(('Data Reporting Template'!$Y17/$H17)&gt;
(_xlfn.IFS($W17="CCO Medicaid only",Dashboard!$E$44,'Data Reporting Template'!$W17="All-payer",Dashboard!$F$44)),"High","No Issue"))</f>
        <v>N/A</v>
      </c>
      <c r="CD17" s="110" t="str" cm="1">
        <f t="array" ref="CD17">IF(OR($H17&lt;200, $AD17="Not reporting this measure", ISBLANK($AH17)),"N/A",
       IF(('Data Reporting Template'!$AH17/$H17)&gt;
                   (_xlfn.IFS($AF17="CCO Medicaid only",Dashboard!$E$44,'Data Reporting Template'!$AF17="All-payer",Dashboard!$F$44)),"High","No Issue"))</f>
        <v>N/A</v>
      </c>
      <c r="CE17" s="109" t="str">
        <f>IF(OR(($H17+(0.2*$I17))&lt;50, $AM17="Not reporting this measure", ISBLANK($AQ17)),"N/A",
       IF(('Data Reporting Template'!$AQ17/($H17+(0.2*$I17)))&gt;Dashboard!$E$44,"High","No Issue"))</f>
        <v>N/A</v>
      </c>
      <c r="CF17" s="110" t="str">
        <f>IF(OR(($H17+(0.2*$I17))&lt;200, $AZ17="Not reporting this measure", ISBLANK($BD17)),"N/A",
       IF(('Data Reporting Template'!$BD17/($H17+(0.2*$I17)))&gt;Dashboard!$E$44,"High","No Issue"))</f>
        <v>N/A</v>
      </c>
      <c r="CG17" s="111" t="str">
        <f>IF(OR(($H17+(0.2*$I17))&lt;200, $AZ17="Not reporting this measure", ISBLANK($BI17)),"N/A",
       IF(('Data Reporting Template'!$BI17/($H17+(0.2*$I17)))&gt;Dashboard!$E$44,"High","No Issue"))</f>
        <v>N/A</v>
      </c>
      <c r="CH17" s="108" t="str">
        <f>IFERROR(
IF($O17 &lt; 30, "N/A",
IF((($P17+$Q17)/$O17)&gt; (Dashboard!$D$54), "High Exclusion/Exception Rate", "No Issue")),"N/A")</f>
        <v>N/A</v>
      </c>
      <c r="CI17" s="109" t="str">
        <f>IFERROR(
IF($Y17&lt;30,"N/A",
IF(($Z17/$Y17) &gt; (Dashboard!$D$55), "High Exclusion/Exception Rate", "No Issue")),"N/A")</f>
        <v>N/A</v>
      </c>
      <c r="CJ17" s="110" t="str">
        <f>IFERROR(
IF($AH17 &lt;30, "N/A",
IF(($AI17/$AH17)&gt; (Dashboard!$D$56), "High Exclusion/Exception Rate", "No Issue")),"N/A")</f>
        <v>N/A</v>
      </c>
      <c r="CK17" s="109" t="str">
        <f>IFERROR(
IF($BD17 &lt;30, "N/A",
IF((($BE17 + $BF17)/$BD17) &gt; (Dashboard!$D$58), "High Exclusion/Exception Rate", "No Issue")),"N/A")</f>
        <v>N/A</v>
      </c>
      <c r="CL17" s="112" t="str">
        <f>IFERROR(
IF($BI17 &lt;30, "N/A",
IF(($BJ17/$BI17) &gt; (Dashboard!$D$59), "High Exclusion/Exception Rate", "No Issue")),"N/A")</f>
        <v>N/A</v>
      </c>
      <c r="CM17" s="113" t="str">
        <f t="shared" si="13"/>
        <v>N/A</v>
      </c>
      <c r="CN17" s="110" t="str">
        <f t="shared" si="14"/>
        <v>N/A</v>
      </c>
      <c r="CO17" s="109" t="str">
        <f t="shared" si="15"/>
        <v>N/A</v>
      </c>
      <c r="CP17" s="110" t="str">
        <f t="shared" si="16"/>
        <v>N/A</v>
      </c>
      <c r="CQ17" s="109" t="str">
        <f t="shared" si="17"/>
        <v>N/A</v>
      </c>
      <c r="CR17" s="112" t="str">
        <f t="shared" si="18"/>
        <v>N/A</v>
      </c>
      <c r="CS17" s="113" t="str">
        <f t="shared" si="19"/>
        <v>N/A</v>
      </c>
      <c r="CT17" s="110" t="str">
        <f t="shared" si="20"/>
        <v>N/A</v>
      </c>
      <c r="CU17" s="109" t="str">
        <f t="shared" si="21"/>
        <v>N/A</v>
      </c>
      <c r="CV17" s="110" t="str">
        <f t="shared" si="22"/>
        <v>N/A</v>
      </c>
      <c r="CW17" s="109" t="str">
        <f t="shared" si="23"/>
        <v>N/A</v>
      </c>
      <c r="CX17" s="112" t="str">
        <f t="shared" si="24"/>
        <v>N/A</v>
      </c>
      <c r="CY17" s="113" t="str">
        <f t="shared" si="25"/>
        <v>N/A</v>
      </c>
      <c r="CZ17" s="110" t="str">
        <f t="shared" si="26"/>
        <v>N/A</v>
      </c>
      <c r="DA17" s="109" t="str">
        <f t="shared" si="27"/>
        <v>N/A</v>
      </c>
      <c r="DB17" s="115" t="str">
        <f t="shared" si="28"/>
        <v>N/A</v>
      </c>
      <c r="DC17" s="109" t="str">
        <f t="shared" si="29"/>
        <v>N/A</v>
      </c>
      <c r="DD17" s="114" t="str">
        <f t="shared" si="30"/>
        <v>N/A</v>
      </c>
      <c r="DE17" s="109" t="str">
        <f t="shared" si="31"/>
        <v>N/A</v>
      </c>
      <c r="DF17" s="114" t="str">
        <f t="shared" si="32"/>
        <v>N/A</v>
      </c>
      <c r="DG17" s="113" t="str">
        <f t="shared" si="33"/>
        <v>N/A</v>
      </c>
      <c r="DH17" s="114" t="str">
        <f t="shared" si="34"/>
        <v>N/A</v>
      </c>
      <c r="DI17" s="109" t="str">
        <f t="shared" si="35"/>
        <v>N/A</v>
      </c>
      <c r="DJ17" s="114" t="str">
        <f t="shared" si="36"/>
        <v>N/A</v>
      </c>
      <c r="DK17" s="111" t="str">
        <f t="shared" si="37"/>
        <v>N/A</v>
      </c>
    </row>
    <row r="18" spans="3:115" s="78" customFormat="1" x14ac:dyDescent="0.25">
      <c r="C18" s="93"/>
      <c r="D18" s="93"/>
      <c r="E18" s="93"/>
      <c r="F18" s="93"/>
      <c r="G18" s="93"/>
      <c r="H18" s="93"/>
      <c r="I18" s="93"/>
      <c r="K18" s="90"/>
      <c r="R18" s="100" t="e">
        <f t="shared" si="38"/>
        <v>#DIV/0!</v>
      </c>
      <c r="S18" s="83" t="s">
        <v>255</v>
      </c>
      <c r="T18" s="83" t="s">
        <v>256</v>
      </c>
      <c r="U18" s="90"/>
      <c r="AA18" s="100" t="e">
        <f t="shared" si="0"/>
        <v>#DIV/0!</v>
      </c>
      <c r="AB18" s="83" t="s">
        <v>255</v>
      </c>
      <c r="AC18" s="83" t="s">
        <v>256</v>
      </c>
      <c r="AD18" s="91"/>
      <c r="AI18" s="92"/>
      <c r="AJ18" s="100" t="e">
        <f t="shared" si="1"/>
        <v>#DIV/0!</v>
      </c>
      <c r="AK18" s="83" t="s">
        <v>255</v>
      </c>
      <c r="AL18" s="83" t="s">
        <v>256</v>
      </c>
      <c r="AM18" s="91"/>
      <c r="AQ18" s="93"/>
      <c r="AR18" s="101" t="e">
        <f t="shared" si="2"/>
        <v>#DIV/0!</v>
      </c>
      <c r="AU18" s="102">
        <f t="shared" si="3"/>
        <v>0</v>
      </c>
      <c r="AV18" s="101" t="e">
        <f t="shared" si="4"/>
        <v>#DIV/0!</v>
      </c>
      <c r="AW18" s="101" t="e">
        <f t="shared" si="5"/>
        <v>#DIV/0!</v>
      </c>
      <c r="AX18" s="83" t="s">
        <v>255</v>
      </c>
      <c r="AY18" s="83" t="s">
        <v>256</v>
      </c>
      <c r="AZ18" s="91"/>
      <c r="BG18" s="103" t="e">
        <f t="shared" si="6"/>
        <v>#DIV/0!</v>
      </c>
      <c r="BK18" s="103" t="e">
        <f t="shared" si="7"/>
        <v>#DIV/0!</v>
      </c>
      <c r="BL18" s="83" t="s">
        <v>255</v>
      </c>
      <c r="BM18" s="83" t="s">
        <v>256</v>
      </c>
      <c r="BN18" s="106">
        <f t="shared" si="8"/>
        <v>0</v>
      </c>
      <c r="BO18" s="107">
        <f t="shared" si="9"/>
        <v>0</v>
      </c>
      <c r="BP18" s="107">
        <f t="shared" si="10"/>
        <v>0</v>
      </c>
      <c r="BQ18" s="107">
        <f t="shared" si="11"/>
        <v>0</v>
      </c>
      <c r="BR18" s="107">
        <f t="shared" si="12"/>
        <v>0</v>
      </c>
      <c r="BU18" s="224"/>
      <c r="BV18" s="108" t="str" cm="1">
        <f t="array" ref="BV18">IF(OR(($H18+(0.2*$I18))&lt;200, $K18="Not reporting this measure", ISBLANK($O18)),"N/A",
       IF(($O18/($H18+(0.2*$I18)))&lt;
                   (_xlfn.IFS($M18="CCO Medicaid only",Dashboard!$E$33,'Data Reporting Template'!$M18="All-payer",Dashboard!$F$33)),"Low","No Issue"))</f>
        <v>N/A</v>
      </c>
      <c r="BW18" s="109" t="str" cm="1">
        <f t="array" ref="BW18">IFERROR(
IF(OR($H18&lt;200, $U18="Not reporting this measure", ISBLANK($Y18),($I18/$J18)&gt;0.8),"N/A",
       IF(($Y18/$H18)&lt;
                   (_xlfn.IFS($W18="CCO Medicaid only",Dashboard!$E$34,'Data Reporting Template'!$W18="All-payer",Dashboard!$F$34)),"Low","No Issue")), "N/A")</f>
        <v>N/A</v>
      </c>
      <c r="BX18" s="110" t="str" cm="1">
        <f t="array" ref="BX18">IFERROR(
IF(OR($H18&lt;200, $AD18="Not reporting this measure", ISBLANK($AH18),($I18/$J18)&gt;0.8),"N/A",
       IF(($AH18/$H18)&lt;
                   (_xlfn.IFS($AF18="CCO Medicaid only",Dashboard!$E$35,'Data Reporting Template'!$AF18="All-payer",Dashboard!$F$35)),"Low","No Issue")), "N/A")</f>
        <v>N/A</v>
      </c>
      <c r="BY18" s="109" t="str">
        <f>IF(OR(($H18+(0.2*$I18))&lt;50, $AM18="Not reporting this measure", ISBLANK($AQ18)),"N/A",
       IF(($AQ18/($H18+(0.2*$I18)))&lt;Dashboard!$E$36,"Low", "No Issue"))</f>
        <v>N/A</v>
      </c>
      <c r="BZ18" s="110" t="str">
        <f>IF(OR(($H18+(0.2*$I18))&lt;200, $AZ18="Not reporting this measure", ISBLANK($BD18)),"N/A",
       IF(($BD18/($H18+(0.2*$I18)))&lt;Dashboard!$E$37,"Low", "No Issue"))</f>
        <v>N/A</v>
      </c>
      <c r="CA18" s="111" t="str">
        <f>IFERROR(
IF(OR(($H18+(0.2*$I18))&lt;200, $AZ18="Not reporting this measure", ISBLANK($BI18),($I18/$J18)&gt;0.8),"N/A",
       IF(($BI18/($H18+(0.2*$I18)))&lt;Dashboard!$E$38,"Low", "No Issue")),"N/A")</f>
        <v>N/A</v>
      </c>
      <c r="CB18" s="108" t="str" cm="1">
        <f t="array" ref="CB18">IF(OR(($H18+(0.2*$I18))&lt;200, $K18="Not reporting this measure", ISBLANK($O18)),"N/A",
IF(('Data Reporting Template'!$O18/($H18+(0.2*$I18)))&gt;
(_xlfn.IFS($M18="CCO Medicaid only",Dashboard!$E$44,'Data Reporting Template'!$M18="All-payer",Dashboard!$F$44)),"High","No Issue"))</f>
        <v>N/A</v>
      </c>
      <c r="CC18" s="109" t="str" cm="1">
        <f t="array" ref="CC18">IF(OR($H18&lt;200, $U18="Not reporting this measure", ISBLANK($Y18)),"N/A",
IF(('Data Reporting Template'!$Y18/$H18)&gt;
(_xlfn.IFS($W18="CCO Medicaid only",Dashboard!$E$44,'Data Reporting Template'!$W18="All-payer",Dashboard!$F$44)),"High","No Issue"))</f>
        <v>N/A</v>
      </c>
      <c r="CD18" s="110" t="str" cm="1">
        <f t="array" ref="CD18">IF(OR($H18&lt;200, $AD18="Not reporting this measure", ISBLANK($AH18)),"N/A",
       IF(('Data Reporting Template'!$AH18/$H18)&gt;
                   (_xlfn.IFS($AF18="CCO Medicaid only",Dashboard!$E$44,'Data Reporting Template'!$AF18="All-payer",Dashboard!$F$44)),"High","No Issue"))</f>
        <v>N/A</v>
      </c>
      <c r="CE18" s="109" t="str">
        <f>IF(OR(($H18+(0.2*$I18))&lt;50, $AM18="Not reporting this measure", ISBLANK($AQ18)),"N/A",
       IF(('Data Reporting Template'!$AQ18/($H18+(0.2*$I18)))&gt;Dashboard!$E$44,"High","No Issue"))</f>
        <v>N/A</v>
      </c>
      <c r="CF18" s="110" t="str">
        <f>IF(OR(($H18+(0.2*$I18))&lt;200, $AZ18="Not reporting this measure", ISBLANK($BD18)),"N/A",
       IF(('Data Reporting Template'!$BD18/($H18+(0.2*$I18)))&gt;Dashboard!$E$44,"High","No Issue"))</f>
        <v>N/A</v>
      </c>
      <c r="CG18" s="111" t="str">
        <f>IF(OR(($H18+(0.2*$I18))&lt;200, $AZ18="Not reporting this measure", ISBLANK($BI18)),"N/A",
       IF(('Data Reporting Template'!$BI18/($H18+(0.2*$I18)))&gt;Dashboard!$E$44,"High","No Issue"))</f>
        <v>N/A</v>
      </c>
      <c r="CH18" s="108" t="str">
        <f>IFERROR(
IF($O18 &lt; 30, "N/A",
IF((($P18+$Q18)/$O18)&gt; (Dashboard!$D$54), "High Exclusion/Exception Rate", "No Issue")),"N/A")</f>
        <v>N/A</v>
      </c>
      <c r="CI18" s="109" t="str">
        <f>IFERROR(
IF($Y18&lt;30,"N/A",
IF(($Z18/$Y18) &gt; (Dashboard!$D$55), "High Exclusion/Exception Rate", "No Issue")),"N/A")</f>
        <v>N/A</v>
      </c>
      <c r="CJ18" s="110" t="str">
        <f>IFERROR(
IF($AH18 &lt;30, "N/A",
IF(($AI18/$AH18)&gt; (Dashboard!$D$56), "High Exclusion/Exception Rate", "No Issue")),"N/A")</f>
        <v>N/A</v>
      </c>
      <c r="CK18" s="109" t="str">
        <f>IFERROR(
IF($BD18 &lt;30, "N/A",
IF((($BE18 + $BF18)/$BD18) &gt; (Dashboard!$D$58), "High Exclusion/Exception Rate", "No Issue")),"N/A")</f>
        <v>N/A</v>
      </c>
      <c r="CL18" s="112" t="str">
        <f>IFERROR(
IF($BI18 &lt;30, "N/A",
IF(($BJ18/$BI18) &gt; (Dashboard!$D$59), "High Exclusion/Exception Rate", "No Issue")),"N/A")</f>
        <v>N/A</v>
      </c>
      <c r="CM18" s="113" t="str">
        <f t="shared" si="13"/>
        <v>N/A</v>
      </c>
      <c r="CN18" s="110" t="str">
        <f t="shared" si="14"/>
        <v>N/A</v>
      </c>
      <c r="CO18" s="109" t="str">
        <f t="shared" si="15"/>
        <v>N/A</v>
      </c>
      <c r="CP18" s="110" t="str">
        <f t="shared" si="16"/>
        <v>N/A</v>
      </c>
      <c r="CQ18" s="109" t="str">
        <f t="shared" si="17"/>
        <v>N/A</v>
      </c>
      <c r="CR18" s="112" t="str">
        <f t="shared" si="18"/>
        <v>N/A</v>
      </c>
      <c r="CS18" s="113" t="str">
        <f t="shared" si="19"/>
        <v>N/A</v>
      </c>
      <c r="CT18" s="110" t="str">
        <f t="shared" si="20"/>
        <v>N/A</v>
      </c>
      <c r="CU18" s="109" t="str">
        <f t="shared" si="21"/>
        <v>N/A</v>
      </c>
      <c r="CV18" s="110" t="str">
        <f t="shared" si="22"/>
        <v>N/A</v>
      </c>
      <c r="CW18" s="109" t="str">
        <f t="shared" si="23"/>
        <v>N/A</v>
      </c>
      <c r="CX18" s="112" t="str">
        <f t="shared" si="24"/>
        <v>N/A</v>
      </c>
      <c r="CY18" s="113" t="str">
        <f t="shared" si="25"/>
        <v>N/A</v>
      </c>
      <c r="CZ18" s="110" t="str">
        <f t="shared" si="26"/>
        <v>N/A</v>
      </c>
      <c r="DA18" s="109" t="str">
        <f t="shared" si="27"/>
        <v>N/A</v>
      </c>
      <c r="DB18" s="115" t="str">
        <f t="shared" si="28"/>
        <v>N/A</v>
      </c>
      <c r="DC18" s="109" t="str">
        <f t="shared" si="29"/>
        <v>N/A</v>
      </c>
      <c r="DD18" s="114" t="str">
        <f t="shared" si="30"/>
        <v>N/A</v>
      </c>
      <c r="DE18" s="109" t="str">
        <f t="shared" si="31"/>
        <v>N/A</v>
      </c>
      <c r="DF18" s="114" t="str">
        <f t="shared" si="32"/>
        <v>N/A</v>
      </c>
      <c r="DG18" s="113" t="str">
        <f t="shared" si="33"/>
        <v>N/A</v>
      </c>
      <c r="DH18" s="114" t="str">
        <f t="shared" si="34"/>
        <v>N/A</v>
      </c>
      <c r="DI18" s="109" t="str">
        <f t="shared" si="35"/>
        <v>N/A</v>
      </c>
      <c r="DJ18" s="114" t="str">
        <f t="shared" si="36"/>
        <v>N/A</v>
      </c>
      <c r="DK18" s="111" t="str">
        <f t="shared" si="37"/>
        <v>N/A</v>
      </c>
    </row>
    <row r="19" spans="3:115" s="78" customFormat="1" x14ac:dyDescent="0.25">
      <c r="C19" s="93"/>
      <c r="D19" s="93"/>
      <c r="E19" s="93"/>
      <c r="F19" s="93"/>
      <c r="G19" s="93"/>
      <c r="H19" s="93"/>
      <c r="I19" s="93"/>
      <c r="K19" s="90"/>
      <c r="R19" s="100" t="e">
        <f t="shared" si="38"/>
        <v>#DIV/0!</v>
      </c>
      <c r="S19" s="83" t="s">
        <v>255</v>
      </c>
      <c r="T19" s="83" t="s">
        <v>256</v>
      </c>
      <c r="U19" s="90"/>
      <c r="AA19" s="100" t="e">
        <f t="shared" si="0"/>
        <v>#DIV/0!</v>
      </c>
      <c r="AB19" s="83" t="s">
        <v>255</v>
      </c>
      <c r="AC19" s="83" t="s">
        <v>256</v>
      </c>
      <c r="AD19" s="91"/>
      <c r="AI19" s="92"/>
      <c r="AJ19" s="100" t="e">
        <f t="shared" si="1"/>
        <v>#DIV/0!</v>
      </c>
      <c r="AK19" s="83" t="s">
        <v>255</v>
      </c>
      <c r="AL19" s="83" t="s">
        <v>256</v>
      </c>
      <c r="AM19" s="91"/>
      <c r="AQ19" s="93"/>
      <c r="AR19" s="101" t="e">
        <f t="shared" si="2"/>
        <v>#DIV/0!</v>
      </c>
      <c r="AU19" s="102">
        <f t="shared" si="3"/>
        <v>0</v>
      </c>
      <c r="AV19" s="101" t="e">
        <f t="shared" si="4"/>
        <v>#DIV/0!</v>
      </c>
      <c r="AW19" s="101" t="e">
        <f t="shared" si="5"/>
        <v>#DIV/0!</v>
      </c>
      <c r="AX19" s="83" t="s">
        <v>255</v>
      </c>
      <c r="AY19" s="83" t="s">
        <v>256</v>
      </c>
      <c r="AZ19" s="91"/>
      <c r="BG19" s="103" t="e">
        <f t="shared" si="6"/>
        <v>#DIV/0!</v>
      </c>
      <c r="BK19" s="103" t="e">
        <f t="shared" si="7"/>
        <v>#DIV/0!</v>
      </c>
      <c r="BL19" s="83" t="s">
        <v>255</v>
      </c>
      <c r="BM19" s="83" t="s">
        <v>256</v>
      </c>
      <c r="BN19" s="106">
        <f t="shared" si="8"/>
        <v>0</v>
      </c>
      <c r="BO19" s="107">
        <f t="shared" si="9"/>
        <v>0</v>
      </c>
      <c r="BP19" s="107">
        <f t="shared" si="10"/>
        <v>0</v>
      </c>
      <c r="BQ19" s="107">
        <f t="shared" si="11"/>
        <v>0</v>
      </c>
      <c r="BR19" s="107">
        <f t="shared" si="12"/>
        <v>0</v>
      </c>
      <c r="BU19" s="224"/>
      <c r="BV19" s="108" t="str" cm="1">
        <f t="array" ref="BV19">IF(OR(($H19+(0.2*$I19))&lt;200, $K19="Not reporting this measure", ISBLANK($O19)),"N/A",
       IF(($O19/($H19+(0.2*$I19)))&lt;
                   (_xlfn.IFS($M19="CCO Medicaid only",Dashboard!$E$33,'Data Reporting Template'!$M19="All-payer",Dashboard!$F$33)),"Low","No Issue"))</f>
        <v>N/A</v>
      </c>
      <c r="BW19" s="109" t="str" cm="1">
        <f t="array" ref="BW19">IFERROR(
IF(OR($H19&lt;200, $U19="Not reporting this measure", ISBLANK($Y19),($I19/$J19)&gt;0.8),"N/A",
       IF(($Y19/$H19)&lt;
                   (_xlfn.IFS($W19="CCO Medicaid only",Dashboard!$E$34,'Data Reporting Template'!$W19="All-payer",Dashboard!$F$34)),"Low","No Issue")), "N/A")</f>
        <v>N/A</v>
      </c>
      <c r="BX19" s="110" t="str" cm="1">
        <f t="array" ref="BX19">IFERROR(
IF(OR($H19&lt;200, $AD19="Not reporting this measure", ISBLANK($AH19),($I19/$J19)&gt;0.8),"N/A",
       IF(($AH19/$H19)&lt;
                   (_xlfn.IFS($AF19="CCO Medicaid only",Dashboard!$E$35,'Data Reporting Template'!$AF19="All-payer",Dashboard!$F$35)),"Low","No Issue")), "N/A")</f>
        <v>N/A</v>
      </c>
      <c r="BY19" s="109" t="str">
        <f>IF(OR(($H19+(0.2*$I19))&lt;50, $AM19="Not reporting this measure", ISBLANK($AQ19)),"N/A",
       IF(($AQ19/($H19+(0.2*$I19)))&lt;Dashboard!$E$36,"Low", "No Issue"))</f>
        <v>N/A</v>
      </c>
      <c r="BZ19" s="110" t="str">
        <f>IF(OR(($H19+(0.2*$I19))&lt;200, $AZ19="Not reporting this measure", ISBLANK($BD19)),"N/A",
       IF(($BD19/($H19+(0.2*$I19)))&lt;Dashboard!$E$37,"Low", "No Issue"))</f>
        <v>N/A</v>
      </c>
      <c r="CA19" s="111" t="str">
        <f>IFERROR(
IF(OR(($H19+(0.2*$I19))&lt;200, $AZ19="Not reporting this measure", ISBLANK($BI19),($I19/$J19)&gt;0.8),"N/A",
       IF(($BI19/($H19+(0.2*$I19)))&lt;Dashboard!$E$38,"Low", "No Issue")),"N/A")</f>
        <v>N/A</v>
      </c>
      <c r="CB19" s="108" t="str" cm="1">
        <f t="array" ref="CB19">IF(OR(($H19+(0.2*$I19))&lt;200, $K19="Not reporting this measure", ISBLANK($O19)),"N/A",
IF(('Data Reporting Template'!$O19/($H19+(0.2*$I19)))&gt;
(_xlfn.IFS($M19="CCO Medicaid only",Dashboard!$E$44,'Data Reporting Template'!$M19="All-payer",Dashboard!$F$44)),"High","No Issue"))</f>
        <v>N/A</v>
      </c>
      <c r="CC19" s="109" t="str" cm="1">
        <f t="array" ref="CC19">IF(OR($H19&lt;200, $U19="Not reporting this measure", ISBLANK($Y19)),"N/A",
IF(('Data Reporting Template'!$Y19/$H19)&gt;
(_xlfn.IFS($W19="CCO Medicaid only",Dashboard!$E$44,'Data Reporting Template'!$W19="All-payer",Dashboard!$F$44)),"High","No Issue"))</f>
        <v>N/A</v>
      </c>
      <c r="CD19" s="110" t="str" cm="1">
        <f t="array" ref="CD19">IF(OR($H19&lt;200, $AD19="Not reporting this measure", ISBLANK($AH19)),"N/A",
       IF(('Data Reporting Template'!$AH19/$H19)&gt;
                   (_xlfn.IFS($AF19="CCO Medicaid only",Dashboard!$E$44,'Data Reporting Template'!$AF19="All-payer",Dashboard!$F$44)),"High","No Issue"))</f>
        <v>N/A</v>
      </c>
      <c r="CE19" s="109" t="str">
        <f>IF(OR(($H19+(0.2*$I19))&lt;50, $AM19="Not reporting this measure", ISBLANK($AQ19)),"N/A",
       IF(('Data Reporting Template'!$AQ19/($H19+(0.2*$I19)))&gt;Dashboard!$E$44,"High","No Issue"))</f>
        <v>N/A</v>
      </c>
      <c r="CF19" s="110" t="str">
        <f>IF(OR(($H19+(0.2*$I19))&lt;200, $AZ19="Not reporting this measure", ISBLANK($BD19)),"N/A",
       IF(('Data Reporting Template'!$BD19/($H19+(0.2*$I19)))&gt;Dashboard!$E$44,"High","No Issue"))</f>
        <v>N/A</v>
      </c>
      <c r="CG19" s="111" t="str">
        <f>IF(OR(($H19+(0.2*$I19))&lt;200, $AZ19="Not reporting this measure", ISBLANK($BI19)),"N/A",
       IF(('Data Reporting Template'!$BI19/($H19+(0.2*$I19)))&gt;Dashboard!$E$44,"High","No Issue"))</f>
        <v>N/A</v>
      </c>
      <c r="CH19" s="108" t="str">
        <f>IFERROR(
IF($O19 &lt; 30, "N/A",
IF((($P19+$Q19)/$O19)&gt; (Dashboard!$D$54), "High Exclusion/Exception Rate", "No Issue")),"N/A")</f>
        <v>N/A</v>
      </c>
      <c r="CI19" s="109" t="str">
        <f>IFERROR(
IF($Y19&lt;30,"N/A",
IF(($Z19/$Y19) &gt; (Dashboard!$D$55), "High Exclusion/Exception Rate", "No Issue")),"N/A")</f>
        <v>N/A</v>
      </c>
      <c r="CJ19" s="110" t="str">
        <f>IFERROR(
IF($AH19 &lt;30, "N/A",
IF(($AI19/$AH19)&gt; (Dashboard!$D$56), "High Exclusion/Exception Rate", "No Issue")),"N/A")</f>
        <v>N/A</v>
      </c>
      <c r="CK19" s="109" t="str">
        <f>IFERROR(
IF($BD19 &lt;30, "N/A",
IF((($BE19 + $BF19)/$BD19) &gt; (Dashboard!$D$58), "High Exclusion/Exception Rate", "No Issue")),"N/A")</f>
        <v>N/A</v>
      </c>
      <c r="CL19" s="112" t="str">
        <f>IFERROR(
IF($BI19 &lt;30, "N/A",
IF(($BJ19/$BI19) &gt; (Dashboard!$D$59), "High Exclusion/Exception Rate", "No Issue")),"N/A")</f>
        <v>N/A</v>
      </c>
      <c r="CM19" s="113" t="str">
        <f t="shared" si="13"/>
        <v>N/A</v>
      </c>
      <c r="CN19" s="110" t="str">
        <f t="shared" si="14"/>
        <v>N/A</v>
      </c>
      <c r="CO19" s="109" t="str">
        <f t="shared" si="15"/>
        <v>N/A</v>
      </c>
      <c r="CP19" s="110" t="str">
        <f t="shared" si="16"/>
        <v>N/A</v>
      </c>
      <c r="CQ19" s="109" t="str">
        <f t="shared" si="17"/>
        <v>N/A</v>
      </c>
      <c r="CR19" s="112" t="str">
        <f t="shared" si="18"/>
        <v>N/A</v>
      </c>
      <c r="CS19" s="113" t="str">
        <f t="shared" si="19"/>
        <v>N/A</v>
      </c>
      <c r="CT19" s="110" t="str">
        <f t="shared" si="20"/>
        <v>N/A</v>
      </c>
      <c r="CU19" s="109" t="str">
        <f t="shared" si="21"/>
        <v>N/A</v>
      </c>
      <c r="CV19" s="110" t="str">
        <f t="shared" si="22"/>
        <v>N/A</v>
      </c>
      <c r="CW19" s="109" t="str">
        <f t="shared" si="23"/>
        <v>N/A</v>
      </c>
      <c r="CX19" s="112" t="str">
        <f t="shared" si="24"/>
        <v>N/A</v>
      </c>
      <c r="CY19" s="113" t="str">
        <f t="shared" si="25"/>
        <v>N/A</v>
      </c>
      <c r="CZ19" s="110" t="str">
        <f t="shared" si="26"/>
        <v>N/A</v>
      </c>
      <c r="DA19" s="109" t="str">
        <f t="shared" si="27"/>
        <v>N/A</v>
      </c>
      <c r="DB19" s="115" t="str">
        <f t="shared" si="28"/>
        <v>N/A</v>
      </c>
      <c r="DC19" s="109" t="str">
        <f t="shared" si="29"/>
        <v>N/A</v>
      </c>
      <c r="DD19" s="114" t="str">
        <f t="shared" si="30"/>
        <v>N/A</v>
      </c>
      <c r="DE19" s="109" t="str">
        <f t="shared" si="31"/>
        <v>N/A</v>
      </c>
      <c r="DF19" s="114" t="str">
        <f t="shared" si="32"/>
        <v>N/A</v>
      </c>
      <c r="DG19" s="113" t="str">
        <f t="shared" si="33"/>
        <v>N/A</v>
      </c>
      <c r="DH19" s="114" t="str">
        <f t="shared" si="34"/>
        <v>N/A</v>
      </c>
      <c r="DI19" s="109" t="str">
        <f t="shared" si="35"/>
        <v>N/A</v>
      </c>
      <c r="DJ19" s="114" t="str">
        <f t="shared" si="36"/>
        <v>N/A</v>
      </c>
      <c r="DK19" s="111" t="str">
        <f t="shared" si="37"/>
        <v>N/A</v>
      </c>
    </row>
    <row r="20" spans="3:115" s="78" customFormat="1" x14ac:dyDescent="0.25">
      <c r="C20" s="93"/>
      <c r="D20" s="93"/>
      <c r="E20" s="93"/>
      <c r="F20" s="93"/>
      <c r="G20" s="93"/>
      <c r="H20" s="93"/>
      <c r="I20" s="93"/>
      <c r="K20" s="90"/>
      <c r="R20" s="100" t="e">
        <f t="shared" si="38"/>
        <v>#DIV/0!</v>
      </c>
      <c r="S20" s="83" t="s">
        <v>255</v>
      </c>
      <c r="T20" s="83" t="s">
        <v>256</v>
      </c>
      <c r="U20" s="90"/>
      <c r="AA20" s="100" t="e">
        <f t="shared" si="0"/>
        <v>#DIV/0!</v>
      </c>
      <c r="AB20" s="83" t="s">
        <v>255</v>
      </c>
      <c r="AC20" s="83" t="s">
        <v>256</v>
      </c>
      <c r="AD20" s="91"/>
      <c r="AI20" s="92"/>
      <c r="AJ20" s="100" t="e">
        <f t="shared" si="1"/>
        <v>#DIV/0!</v>
      </c>
      <c r="AK20" s="83" t="s">
        <v>255</v>
      </c>
      <c r="AL20" s="83" t="s">
        <v>256</v>
      </c>
      <c r="AM20" s="91"/>
      <c r="AQ20" s="93"/>
      <c r="AR20" s="101" t="e">
        <f t="shared" si="2"/>
        <v>#DIV/0!</v>
      </c>
      <c r="AU20" s="102">
        <f t="shared" si="3"/>
        <v>0</v>
      </c>
      <c r="AV20" s="101" t="e">
        <f t="shared" si="4"/>
        <v>#DIV/0!</v>
      </c>
      <c r="AW20" s="101" t="e">
        <f t="shared" si="5"/>
        <v>#DIV/0!</v>
      </c>
      <c r="AX20" s="83" t="s">
        <v>255</v>
      </c>
      <c r="AY20" s="83" t="s">
        <v>256</v>
      </c>
      <c r="AZ20" s="91"/>
      <c r="BG20" s="103" t="e">
        <f t="shared" si="6"/>
        <v>#DIV/0!</v>
      </c>
      <c r="BK20" s="103" t="e">
        <f t="shared" si="7"/>
        <v>#DIV/0!</v>
      </c>
      <c r="BL20" s="83" t="s">
        <v>255</v>
      </c>
      <c r="BM20" s="83" t="s">
        <v>256</v>
      </c>
      <c r="BN20" s="106">
        <f t="shared" si="8"/>
        <v>0</v>
      </c>
      <c r="BO20" s="107">
        <f t="shared" si="9"/>
        <v>0</v>
      </c>
      <c r="BP20" s="107">
        <f t="shared" si="10"/>
        <v>0</v>
      </c>
      <c r="BQ20" s="107">
        <f t="shared" si="11"/>
        <v>0</v>
      </c>
      <c r="BR20" s="107">
        <f t="shared" si="12"/>
        <v>0</v>
      </c>
      <c r="BU20" s="224"/>
      <c r="BV20" s="108" t="str" cm="1">
        <f t="array" ref="BV20">IF(OR(($H20+(0.2*$I20))&lt;200, $K20="Not reporting this measure", ISBLANK($O20)),"N/A",
       IF(($O20/($H20+(0.2*$I20)))&lt;
                   (_xlfn.IFS($M20="CCO Medicaid only",Dashboard!$E$33,'Data Reporting Template'!$M20="All-payer",Dashboard!$F$33)),"Low","No Issue"))</f>
        <v>N/A</v>
      </c>
      <c r="BW20" s="109" t="str" cm="1">
        <f t="array" ref="BW20">IFERROR(
IF(OR($H20&lt;200, $U20="Not reporting this measure", ISBLANK($Y20),($I20/$J20)&gt;0.8),"N/A",
       IF(($Y20/$H20)&lt;
                   (_xlfn.IFS($W20="CCO Medicaid only",Dashboard!$E$34,'Data Reporting Template'!$W20="All-payer",Dashboard!$F$34)),"Low","No Issue")), "N/A")</f>
        <v>N/A</v>
      </c>
      <c r="BX20" s="110" t="str" cm="1">
        <f t="array" ref="BX20">IFERROR(
IF(OR($H20&lt;200, $AD20="Not reporting this measure", ISBLANK($AH20),($I20/$J20)&gt;0.8),"N/A",
       IF(($AH20/$H20)&lt;
                   (_xlfn.IFS($AF20="CCO Medicaid only",Dashboard!$E$35,'Data Reporting Template'!$AF20="All-payer",Dashboard!$F$35)),"Low","No Issue")), "N/A")</f>
        <v>N/A</v>
      </c>
      <c r="BY20" s="109" t="str">
        <f>IF(OR(($H20+(0.2*$I20))&lt;50, $AM20="Not reporting this measure", ISBLANK($AQ20)),"N/A",
       IF(($AQ20/($H20+(0.2*$I20)))&lt;Dashboard!$E$36,"Low", "No Issue"))</f>
        <v>N/A</v>
      </c>
      <c r="BZ20" s="110" t="str">
        <f>IF(OR(($H20+(0.2*$I20))&lt;200, $AZ20="Not reporting this measure", ISBLANK($BD20)),"N/A",
       IF(($BD20/($H20+(0.2*$I20)))&lt;Dashboard!$E$37,"Low", "No Issue"))</f>
        <v>N/A</v>
      </c>
      <c r="CA20" s="111" t="str">
        <f>IFERROR(
IF(OR(($H20+(0.2*$I20))&lt;200, $AZ20="Not reporting this measure", ISBLANK($BI20),($I20/$J20)&gt;0.8),"N/A",
       IF(($BI20/($H20+(0.2*$I20)))&lt;Dashboard!$E$38,"Low", "No Issue")),"N/A")</f>
        <v>N/A</v>
      </c>
      <c r="CB20" s="108" t="str" cm="1">
        <f t="array" ref="CB20">IF(OR(($H20+(0.2*$I20))&lt;200, $K20="Not reporting this measure", ISBLANK($O20)),"N/A",
IF(('Data Reporting Template'!$O20/($H20+(0.2*$I20)))&gt;
(_xlfn.IFS($M20="CCO Medicaid only",Dashboard!$E$44,'Data Reporting Template'!$M20="All-payer",Dashboard!$F$44)),"High","No Issue"))</f>
        <v>N/A</v>
      </c>
      <c r="CC20" s="109" t="str" cm="1">
        <f t="array" ref="CC20">IF(OR($H20&lt;200, $U20="Not reporting this measure", ISBLANK($Y20)),"N/A",
IF(('Data Reporting Template'!$Y20/$H20)&gt;
(_xlfn.IFS($W20="CCO Medicaid only",Dashboard!$E$44,'Data Reporting Template'!$W20="All-payer",Dashboard!$F$44)),"High","No Issue"))</f>
        <v>N/A</v>
      </c>
      <c r="CD20" s="110" t="str" cm="1">
        <f t="array" ref="CD20">IF(OR($H20&lt;200, $AD20="Not reporting this measure", ISBLANK($AH20)),"N/A",
       IF(('Data Reporting Template'!$AH20/$H20)&gt;
                   (_xlfn.IFS($AF20="CCO Medicaid only",Dashboard!$E$44,'Data Reporting Template'!$AF20="All-payer",Dashboard!$F$44)),"High","No Issue"))</f>
        <v>N/A</v>
      </c>
      <c r="CE20" s="109" t="str">
        <f>IF(OR(($H20+(0.2*$I20))&lt;50, $AM20="Not reporting this measure", ISBLANK($AQ20)),"N/A",
       IF(('Data Reporting Template'!$AQ20/($H20+(0.2*$I20)))&gt;Dashboard!$E$44,"High","No Issue"))</f>
        <v>N/A</v>
      </c>
      <c r="CF20" s="110" t="str">
        <f>IF(OR(($H20+(0.2*$I20))&lt;200, $AZ20="Not reporting this measure", ISBLANK($BD20)),"N/A",
       IF(('Data Reporting Template'!$BD20/($H20+(0.2*$I20)))&gt;Dashboard!$E$44,"High","No Issue"))</f>
        <v>N/A</v>
      </c>
      <c r="CG20" s="111" t="str">
        <f>IF(OR(($H20+(0.2*$I20))&lt;200, $AZ20="Not reporting this measure", ISBLANK($BI20)),"N/A",
       IF(('Data Reporting Template'!$BI20/($H20+(0.2*$I20)))&gt;Dashboard!$E$44,"High","No Issue"))</f>
        <v>N/A</v>
      </c>
      <c r="CH20" s="108" t="str">
        <f>IFERROR(
IF($O20 &lt; 30, "N/A",
IF((($P20+$Q20)/$O20)&gt; (Dashboard!$D$54), "High Exclusion/Exception Rate", "No Issue")),"N/A")</f>
        <v>N/A</v>
      </c>
      <c r="CI20" s="109" t="str">
        <f>IFERROR(
IF($Y20&lt;30,"N/A",
IF(($Z20/$Y20) &gt; (Dashboard!$D$55), "High Exclusion/Exception Rate", "No Issue")),"N/A")</f>
        <v>N/A</v>
      </c>
      <c r="CJ20" s="110" t="str">
        <f>IFERROR(
IF($AH20 &lt;30, "N/A",
IF(($AI20/$AH20)&gt; (Dashboard!$D$56), "High Exclusion/Exception Rate", "No Issue")),"N/A")</f>
        <v>N/A</v>
      </c>
      <c r="CK20" s="109" t="str">
        <f>IFERROR(
IF($BD20 &lt;30, "N/A",
IF((($BE20 + $BF20)/$BD20) &gt; (Dashboard!$D$58), "High Exclusion/Exception Rate", "No Issue")),"N/A")</f>
        <v>N/A</v>
      </c>
      <c r="CL20" s="112" t="str">
        <f>IFERROR(
IF($BI20 &lt;30, "N/A",
IF(($BJ20/$BI20) &gt; (Dashboard!$D$59), "High Exclusion/Exception Rate", "No Issue")),"N/A")</f>
        <v>N/A</v>
      </c>
      <c r="CM20" s="113" t="str">
        <f t="shared" si="13"/>
        <v>N/A</v>
      </c>
      <c r="CN20" s="110" t="str">
        <f t="shared" si="14"/>
        <v>N/A</v>
      </c>
      <c r="CO20" s="109" t="str">
        <f t="shared" si="15"/>
        <v>N/A</v>
      </c>
      <c r="CP20" s="110" t="str">
        <f t="shared" si="16"/>
        <v>N/A</v>
      </c>
      <c r="CQ20" s="109" t="str">
        <f t="shared" si="17"/>
        <v>N/A</v>
      </c>
      <c r="CR20" s="112" t="str">
        <f t="shared" si="18"/>
        <v>N/A</v>
      </c>
      <c r="CS20" s="113" t="str">
        <f t="shared" si="19"/>
        <v>N/A</v>
      </c>
      <c r="CT20" s="110" t="str">
        <f t="shared" si="20"/>
        <v>N/A</v>
      </c>
      <c r="CU20" s="109" t="str">
        <f t="shared" si="21"/>
        <v>N/A</v>
      </c>
      <c r="CV20" s="110" t="str">
        <f t="shared" si="22"/>
        <v>N/A</v>
      </c>
      <c r="CW20" s="109" t="str">
        <f t="shared" si="23"/>
        <v>N/A</v>
      </c>
      <c r="CX20" s="112" t="str">
        <f t="shared" si="24"/>
        <v>N/A</v>
      </c>
      <c r="CY20" s="113" t="str">
        <f t="shared" si="25"/>
        <v>N/A</v>
      </c>
      <c r="CZ20" s="110" t="str">
        <f t="shared" si="26"/>
        <v>N/A</v>
      </c>
      <c r="DA20" s="109" t="str">
        <f t="shared" si="27"/>
        <v>N/A</v>
      </c>
      <c r="DB20" s="115" t="str">
        <f t="shared" si="28"/>
        <v>N/A</v>
      </c>
      <c r="DC20" s="109" t="str">
        <f t="shared" si="29"/>
        <v>N/A</v>
      </c>
      <c r="DD20" s="114" t="str">
        <f t="shared" si="30"/>
        <v>N/A</v>
      </c>
      <c r="DE20" s="109" t="str">
        <f t="shared" si="31"/>
        <v>N/A</v>
      </c>
      <c r="DF20" s="114" t="str">
        <f t="shared" si="32"/>
        <v>N/A</v>
      </c>
      <c r="DG20" s="113" t="str">
        <f t="shared" si="33"/>
        <v>N/A</v>
      </c>
      <c r="DH20" s="114" t="str">
        <f t="shared" si="34"/>
        <v>N/A</v>
      </c>
      <c r="DI20" s="109" t="str">
        <f t="shared" si="35"/>
        <v>N/A</v>
      </c>
      <c r="DJ20" s="114" t="str">
        <f t="shared" si="36"/>
        <v>N/A</v>
      </c>
      <c r="DK20" s="111" t="str">
        <f t="shared" si="37"/>
        <v>N/A</v>
      </c>
    </row>
    <row r="21" spans="3:115" s="78" customFormat="1" x14ac:dyDescent="0.25">
      <c r="C21" s="93"/>
      <c r="D21" s="93"/>
      <c r="E21" s="93"/>
      <c r="F21" s="93"/>
      <c r="G21" s="93"/>
      <c r="H21" s="93"/>
      <c r="I21" s="93"/>
      <c r="K21" s="90"/>
      <c r="R21" s="100" t="e">
        <f t="shared" si="38"/>
        <v>#DIV/0!</v>
      </c>
      <c r="S21" s="83" t="s">
        <v>255</v>
      </c>
      <c r="T21" s="83" t="s">
        <v>256</v>
      </c>
      <c r="U21" s="90"/>
      <c r="AA21" s="100" t="e">
        <f t="shared" si="0"/>
        <v>#DIV/0!</v>
      </c>
      <c r="AB21" s="83" t="s">
        <v>255</v>
      </c>
      <c r="AC21" s="83" t="s">
        <v>256</v>
      </c>
      <c r="AD21" s="91"/>
      <c r="AI21" s="92"/>
      <c r="AJ21" s="100" t="e">
        <f t="shared" si="1"/>
        <v>#DIV/0!</v>
      </c>
      <c r="AK21" s="83" t="s">
        <v>255</v>
      </c>
      <c r="AL21" s="83" t="s">
        <v>256</v>
      </c>
      <c r="AM21" s="91"/>
      <c r="AQ21" s="93"/>
      <c r="AR21" s="101" t="e">
        <f t="shared" si="2"/>
        <v>#DIV/0!</v>
      </c>
      <c r="AU21" s="102">
        <f t="shared" si="3"/>
        <v>0</v>
      </c>
      <c r="AV21" s="101" t="e">
        <f t="shared" si="4"/>
        <v>#DIV/0!</v>
      </c>
      <c r="AW21" s="101" t="e">
        <f t="shared" si="5"/>
        <v>#DIV/0!</v>
      </c>
      <c r="AX21" s="83" t="s">
        <v>255</v>
      </c>
      <c r="AY21" s="83" t="s">
        <v>256</v>
      </c>
      <c r="AZ21" s="91"/>
      <c r="BG21" s="103" t="e">
        <f t="shared" si="6"/>
        <v>#DIV/0!</v>
      </c>
      <c r="BK21" s="103" t="e">
        <f t="shared" si="7"/>
        <v>#DIV/0!</v>
      </c>
      <c r="BL21" s="83" t="s">
        <v>255</v>
      </c>
      <c r="BM21" s="83" t="s">
        <v>256</v>
      </c>
      <c r="BN21" s="106">
        <f t="shared" si="8"/>
        <v>0</v>
      </c>
      <c r="BO21" s="107">
        <f t="shared" si="9"/>
        <v>0</v>
      </c>
      <c r="BP21" s="107">
        <f t="shared" si="10"/>
        <v>0</v>
      </c>
      <c r="BQ21" s="107">
        <f t="shared" si="11"/>
        <v>0</v>
      </c>
      <c r="BR21" s="107">
        <f t="shared" si="12"/>
        <v>0</v>
      </c>
      <c r="BU21" s="224"/>
      <c r="BV21" s="108" t="str" cm="1">
        <f t="array" ref="BV21">IF(OR(($H21+(0.2*$I21))&lt;200, $K21="Not reporting this measure", ISBLANK($O21)),"N/A",
       IF(($O21/($H21+(0.2*$I21)))&lt;
                   (_xlfn.IFS($M21="CCO Medicaid only",Dashboard!$E$33,'Data Reporting Template'!$M21="All-payer",Dashboard!$F$33)),"Low","No Issue"))</f>
        <v>N/A</v>
      </c>
      <c r="BW21" s="109" t="str" cm="1">
        <f t="array" ref="BW21">IFERROR(
IF(OR($H21&lt;200, $U21="Not reporting this measure", ISBLANK($Y21),($I21/$J21)&gt;0.8),"N/A",
       IF(($Y21/$H21)&lt;
                   (_xlfn.IFS($W21="CCO Medicaid only",Dashboard!$E$34,'Data Reporting Template'!$W21="All-payer",Dashboard!$F$34)),"Low","No Issue")), "N/A")</f>
        <v>N/A</v>
      </c>
      <c r="BX21" s="110" t="str" cm="1">
        <f t="array" ref="BX21">IFERROR(
IF(OR($H21&lt;200, $AD21="Not reporting this measure", ISBLANK($AH21),($I21/$J21)&gt;0.8),"N/A",
       IF(($AH21/$H21)&lt;
                   (_xlfn.IFS($AF21="CCO Medicaid only",Dashboard!$E$35,'Data Reporting Template'!$AF21="All-payer",Dashboard!$F$35)),"Low","No Issue")), "N/A")</f>
        <v>N/A</v>
      </c>
      <c r="BY21" s="109" t="str">
        <f>IF(OR(($H21+(0.2*$I21))&lt;50, $AM21="Not reporting this measure", ISBLANK($AQ21)),"N/A",
       IF(($AQ21/($H21+(0.2*$I21)))&lt;Dashboard!$E$36,"Low", "No Issue"))</f>
        <v>N/A</v>
      </c>
      <c r="BZ21" s="110" t="str">
        <f>IF(OR(($H21+(0.2*$I21))&lt;200, $AZ21="Not reporting this measure", ISBLANK($BD21)),"N/A",
       IF(($BD21/($H21+(0.2*$I21)))&lt;Dashboard!$E$37,"Low", "No Issue"))</f>
        <v>N/A</v>
      </c>
      <c r="CA21" s="111" t="str">
        <f>IFERROR(
IF(OR(($H21+(0.2*$I21))&lt;200, $AZ21="Not reporting this measure", ISBLANK($BI21),($I21/$J21)&gt;0.8),"N/A",
       IF(($BI21/($H21+(0.2*$I21)))&lt;Dashboard!$E$38,"Low", "No Issue")),"N/A")</f>
        <v>N/A</v>
      </c>
      <c r="CB21" s="108" t="str" cm="1">
        <f t="array" ref="CB21">IF(OR(($H21+(0.2*$I21))&lt;200, $K21="Not reporting this measure", ISBLANK($O21)),"N/A",
IF(('Data Reporting Template'!$O21/($H21+(0.2*$I21)))&gt;
(_xlfn.IFS($M21="CCO Medicaid only",Dashboard!$E$44,'Data Reporting Template'!$M21="All-payer",Dashboard!$F$44)),"High","No Issue"))</f>
        <v>N/A</v>
      </c>
      <c r="CC21" s="109" t="str" cm="1">
        <f t="array" ref="CC21">IF(OR($H21&lt;200, $U21="Not reporting this measure", ISBLANK($Y21)),"N/A",
IF(('Data Reporting Template'!$Y21/$H21)&gt;
(_xlfn.IFS($W21="CCO Medicaid only",Dashboard!$E$44,'Data Reporting Template'!$W21="All-payer",Dashboard!$F$44)),"High","No Issue"))</f>
        <v>N/A</v>
      </c>
      <c r="CD21" s="110" t="str" cm="1">
        <f t="array" ref="CD21">IF(OR($H21&lt;200, $AD21="Not reporting this measure", ISBLANK($AH21)),"N/A",
       IF(('Data Reporting Template'!$AH21/$H21)&gt;
                   (_xlfn.IFS($AF21="CCO Medicaid only",Dashboard!$E$44,'Data Reporting Template'!$AF21="All-payer",Dashboard!$F$44)),"High","No Issue"))</f>
        <v>N/A</v>
      </c>
      <c r="CE21" s="109" t="str">
        <f>IF(OR(($H21+(0.2*$I21))&lt;50, $AM21="Not reporting this measure", ISBLANK($AQ21)),"N/A",
       IF(('Data Reporting Template'!$AQ21/($H21+(0.2*$I21)))&gt;Dashboard!$E$44,"High","No Issue"))</f>
        <v>N/A</v>
      </c>
      <c r="CF21" s="110" t="str">
        <f>IF(OR(($H21+(0.2*$I21))&lt;200, $AZ21="Not reporting this measure", ISBLANK($BD21)),"N/A",
       IF(('Data Reporting Template'!$BD21/($H21+(0.2*$I21)))&gt;Dashboard!$E$44,"High","No Issue"))</f>
        <v>N/A</v>
      </c>
      <c r="CG21" s="111" t="str">
        <f>IF(OR(($H21+(0.2*$I21))&lt;200, $AZ21="Not reporting this measure", ISBLANK($BI21)),"N/A",
       IF(('Data Reporting Template'!$BI21/($H21+(0.2*$I21)))&gt;Dashboard!$E$44,"High","No Issue"))</f>
        <v>N/A</v>
      </c>
      <c r="CH21" s="108" t="str">
        <f>IFERROR(
IF($O21 &lt; 30, "N/A",
IF((($P21+$Q21)/$O21)&gt; (Dashboard!$D$54), "High Exclusion/Exception Rate", "No Issue")),"N/A")</f>
        <v>N/A</v>
      </c>
      <c r="CI21" s="109" t="str">
        <f>IFERROR(
IF($Y21&lt;30,"N/A",
IF(($Z21/$Y21) &gt; (Dashboard!$D$55), "High Exclusion/Exception Rate", "No Issue")),"N/A")</f>
        <v>N/A</v>
      </c>
      <c r="CJ21" s="110" t="str">
        <f>IFERROR(
IF($AH21 &lt;30, "N/A",
IF(($AI21/$AH21)&gt; (Dashboard!$D$56), "High Exclusion/Exception Rate", "No Issue")),"N/A")</f>
        <v>N/A</v>
      </c>
      <c r="CK21" s="109" t="str">
        <f>IFERROR(
IF($BD21 &lt;30, "N/A",
IF((($BE21 + $BF21)/$BD21) &gt; (Dashboard!$D$58), "High Exclusion/Exception Rate", "No Issue")),"N/A")</f>
        <v>N/A</v>
      </c>
      <c r="CL21" s="112" t="str">
        <f>IFERROR(
IF($BI21 &lt;30, "N/A",
IF(($BJ21/$BI21) &gt; (Dashboard!$D$59), "High Exclusion/Exception Rate", "No Issue")),"N/A")</f>
        <v>N/A</v>
      </c>
      <c r="CM21" s="113" t="str">
        <f t="shared" si="13"/>
        <v>N/A</v>
      </c>
      <c r="CN21" s="110" t="str">
        <f t="shared" si="14"/>
        <v>N/A</v>
      </c>
      <c r="CO21" s="109" t="str">
        <f t="shared" si="15"/>
        <v>N/A</v>
      </c>
      <c r="CP21" s="110" t="str">
        <f t="shared" si="16"/>
        <v>N/A</v>
      </c>
      <c r="CQ21" s="109" t="str">
        <f t="shared" si="17"/>
        <v>N/A</v>
      </c>
      <c r="CR21" s="112" t="str">
        <f t="shared" si="18"/>
        <v>N/A</v>
      </c>
      <c r="CS21" s="113" t="str">
        <f t="shared" si="19"/>
        <v>N/A</v>
      </c>
      <c r="CT21" s="110" t="str">
        <f t="shared" si="20"/>
        <v>N/A</v>
      </c>
      <c r="CU21" s="109" t="str">
        <f t="shared" si="21"/>
        <v>N/A</v>
      </c>
      <c r="CV21" s="110" t="str">
        <f t="shared" si="22"/>
        <v>N/A</v>
      </c>
      <c r="CW21" s="109" t="str">
        <f t="shared" si="23"/>
        <v>N/A</v>
      </c>
      <c r="CX21" s="112" t="str">
        <f t="shared" si="24"/>
        <v>N/A</v>
      </c>
      <c r="CY21" s="113" t="str">
        <f t="shared" si="25"/>
        <v>N/A</v>
      </c>
      <c r="CZ21" s="110" t="str">
        <f t="shared" si="26"/>
        <v>N/A</v>
      </c>
      <c r="DA21" s="109" t="str">
        <f t="shared" si="27"/>
        <v>N/A</v>
      </c>
      <c r="DB21" s="115" t="str">
        <f t="shared" si="28"/>
        <v>N/A</v>
      </c>
      <c r="DC21" s="109" t="str">
        <f t="shared" si="29"/>
        <v>N/A</v>
      </c>
      <c r="DD21" s="114" t="str">
        <f t="shared" si="30"/>
        <v>N/A</v>
      </c>
      <c r="DE21" s="109" t="str">
        <f t="shared" si="31"/>
        <v>N/A</v>
      </c>
      <c r="DF21" s="114" t="str">
        <f t="shared" si="32"/>
        <v>N/A</v>
      </c>
      <c r="DG21" s="113" t="str">
        <f t="shared" si="33"/>
        <v>N/A</v>
      </c>
      <c r="DH21" s="114" t="str">
        <f t="shared" si="34"/>
        <v>N/A</v>
      </c>
      <c r="DI21" s="109" t="str">
        <f t="shared" si="35"/>
        <v>N/A</v>
      </c>
      <c r="DJ21" s="114" t="str">
        <f t="shared" si="36"/>
        <v>N/A</v>
      </c>
      <c r="DK21" s="111" t="str">
        <f t="shared" si="37"/>
        <v>N/A</v>
      </c>
    </row>
    <row r="22" spans="3:115" s="78" customFormat="1" x14ac:dyDescent="0.25">
      <c r="C22" s="93"/>
      <c r="D22" s="93"/>
      <c r="E22" s="93"/>
      <c r="F22" s="93"/>
      <c r="G22" s="93"/>
      <c r="H22" s="93"/>
      <c r="I22" s="93"/>
      <c r="K22" s="90"/>
      <c r="R22" s="100" t="e">
        <f t="shared" si="38"/>
        <v>#DIV/0!</v>
      </c>
      <c r="S22" s="83" t="s">
        <v>255</v>
      </c>
      <c r="T22" s="83" t="s">
        <v>256</v>
      </c>
      <c r="U22" s="90"/>
      <c r="AA22" s="100" t="e">
        <f t="shared" si="0"/>
        <v>#DIV/0!</v>
      </c>
      <c r="AB22" s="83" t="s">
        <v>255</v>
      </c>
      <c r="AC22" s="83" t="s">
        <v>256</v>
      </c>
      <c r="AD22" s="91"/>
      <c r="AI22" s="92"/>
      <c r="AJ22" s="100" t="e">
        <f t="shared" si="1"/>
        <v>#DIV/0!</v>
      </c>
      <c r="AK22" s="83" t="s">
        <v>255</v>
      </c>
      <c r="AL22" s="83" t="s">
        <v>256</v>
      </c>
      <c r="AM22" s="91"/>
      <c r="AQ22" s="93"/>
      <c r="AR22" s="101" t="e">
        <f t="shared" si="2"/>
        <v>#DIV/0!</v>
      </c>
      <c r="AU22" s="102">
        <f t="shared" si="3"/>
        <v>0</v>
      </c>
      <c r="AV22" s="101" t="e">
        <f t="shared" si="4"/>
        <v>#DIV/0!</v>
      </c>
      <c r="AW22" s="101" t="e">
        <f t="shared" si="5"/>
        <v>#DIV/0!</v>
      </c>
      <c r="AX22" s="83" t="s">
        <v>255</v>
      </c>
      <c r="AY22" s="83" t="s">
        <v>256</v>
      </c>
      <c r="AZ22" s="91"/>
      <c r="BG22" s="103" t="e">
        <f t="shared" si="6"/>
        <v>#DIV/0!</v>
      </c>
      <c r="BK22" s="103" t="e">
        <f t="shared" si="7"/>
        <v>#DIV/0!</v>
      </c>
      <c r="BL22" s="83" t="s">
        <v>255</v>
      </c>
      <c r="BM22" s="83" t="s">
        <v>256</v>
      </c>
      <c r="BN22" s="106">
        <f t="shared" si="8"/>
        <v>0</v>
      </c>
      <c r="BO22" s="107">
        <f t="shared" si="9"/>
        <v>0</v>
      </c>
      <c r="BP22" s="107">
        <f t="shared" si="10"/>
        <v>0</v>
      </c>
      <c r="BQ22" s="107">
        <f t="shared" si="11"/>
        <v>0</v>
      </c>
      <c r="BR22" s="107">
        <f t="shared" si="12"/>
        <v>0</v>
      </c>
      <c r="BU22" s="94"/>
      <c r="BV22" s="108" t="str" cm="1">
        <f t="array" ref="BV22">IF(OR(($H22+(0.2*$I22))&lt;200, $K22="Not reporting this measure", ISBLANK($O22)),"N/A",
       IF(($O22/($H22+(0.2*$I22)))&lt;
                   (_xlfn.IFS($M22="CCO Medicaid only",Dashboard!$E$33,'Data Reporting Template'!$M22="All-payer",Dashboard!$F$33)),"Low","No Issue"))</f>
        <v>N/A</v>
      </c>
      <c r="BW22" s="109" t="str" cm="1">
        <f t="array" ref="BW22">IFERROR(
IF(OR($H22&lt;200, $U22="Not reporting this measure", ISBLANK($Y22),($I22/$J22)&gt;0.8),"N/A",
       IF(($Y22/$H22)&lt;
                   (_xlfn.IFS($W22="CCO Medicaid only",Dashboard!$E$34,'Data Reporting Template'!$W22="All-payer",Dashboard!$F$34)),"Low","No Issue")), "N/A")</f>
        <v>N/A</v>
      </c>
      <c r="BX22" s="110" t="str" cm="1">
        <f t="array" ref="BX22">IFERROR(
IF(OR($H22&lt;200, $AD22="Not reporting this measure", ISBLANK($AH22),($I22/$J22)&gt;0.8),"N/A",
       IF(($AH22/$H22)&lt;
                   (_xlfn.IFS($AF22="CCO Medicaid only",Dashboard!$E$35,'Data Reporting Template'!$AF22="All-payer",Dashboard!$F$35)),"Low","No Issue")), "N/A")</f>
        <v>N/A</v>
      </c>
      <c r="BY22" s="109" t="str">
        <f>IF(OR(($H22+(0.2*$I22))&lt;50, $AM22="Not reporting this measure", ISBLANK($AQ22)),"N/A",
       IF(($AQ22/($H22+(0.2*$I22)))&lt;Dashboard!$E$36,"Low", "No Issue"))</f>
        <v>N/A</v>
      </c>
      <c r="BZ22" s="110" t="str">
        <f>IF(OR(($H22+(0.2*$I22))&lt;200, $AZ22="Not reporting this measure", ISBLANK($BD22)),"N/A",
       IF(($BD22/($H22+(0.2*$I22)))&lt;Dashboard!$E$37,"Low", "No Issue"))</f>
        <v>N/A</v>
      </c>
      <c r="CA22" s="111" t="str">
        <f>IFERROR(
IF(OR(($H22+(0.2*$I22))&lt;200, $AZ22="Not reporting this measure", ISBLANK($BI22),($I22/$J22)&gt;0.8),"N/A",
       IF(($BI22/($H22+(0.2*$I22)))&lt;Dashboard!$E$38,"Low", "No Issue")),"N/A")</f>
        <v>N/A</v>
      </c>
      <c r="CB22" s="108" t="str" cm="1">
        <f t="array" ref="CB22">IF(OR(($H22+(0.2*$I22))&lt;200, $K22="Not reporting this measure", ISBLANK($O22)),"N/A",
IF(('Data Reporting Template'!$O22/($H22+(0.2*$I22)))&gt;
(_xlfn.IFS($M22="CCO Medicaid only",Dashboard!$E$44,'Data Reporting Template'!$M22="All-payer",Dashboard!$F$44)),"High","No Issue"))</f>
        <v>N/A</v>
      </c>
      <c r="CC22" s="109" t="str" cm="1">
        <f t="array" ref="CC22">IF(OR($H22&lt;200, $U22="Not reporting this measure", ISBLANK($Y22)),"N/A",
IF(('Data Reporting Template'!$Y22/$H22)&gt;
(_xlfn.IFS($W22="CCO Medicaid only",Dashboard!$E$44,'Data Reporting Template'!$W22="All-payer",Dashboard!$F$44)),"High","No Issue"))</f>
        <v>N/A</v>
      </c>
      <c r="CD22" s="110" t="str" cm="1">
        <f t="array" ref="CD22">IF(OR($H22&lt;200, $AD22="Not reporting this measure", ISBLANK($AH22)),"N/A",
       IF(('Data Reporting Template'!$AH22/$H22)&gt;
                   (_xlfn.IFS($AF22="CCO Medicaid only",Dashboard!$E$44,'Data Reporting Template'!$AF22="All-payer",Dashboard!$F$44)),"High","No Issue"))</f>
        <v>N/A</v>
      </c>
      <c r="CE22" s="109" t="str">
        <f>IF(OR(($H22+(0.2*$I22))&lt;50, $AM22="Not reporting this measure", ISBLANK($AQ22)),"N/A",
       IF(('Data Reporting Template'!$AQ22/($H22+(0.2*$I22)))&gt;Dashboard!$E$44,"High","No Issue"))</f>
        <v>N/A</v>
      </c>
      <c r="CF22" s="110" t="str">
        <f>IF(OR(($H22+(0.2*$I22))&lt;200, $AZ22="Not reporting this measure", ISBLANK($BD22)),"N/A",
       IF(('Data Reporting Template'!$BD22/($H22+(0.2*$I22)))&gt;Dashboard!$E$44,"High","No Issue"))</f>
        <v>N/A</v>
      </c>
      <c r="CG22" s="111" t="str">
        <f>IF(OR(($H22+(0.2*$I22))&lt;200, $AZ22="Not reporting this measure", ISBLANK($BI22)),"N/A",
       IF(('Data Reporting Template'!$BI22/($H22+(0.2*$I22)))&gt;Dashboard!$E$44,"High","No Issue"))</f>
        <v>N/A</v>
      </c>
      <c r="CH22" s="108" t="str">
        <f>IFERROR(
IF($O22 &lt; 30, "N/A",
IF((($P22+$Q22)/$O22)&gt; (Dashboard!$D$54), "High Exclusion/Exception Rate", "No Issue")),"N/A")</f>
        <v>N/A</v>
      </c>
      <c r="CI22" s="109" t="str">
        <f>IFERROR(
IF($Y22&lt;30,"N/A",
IF(($Z22/$Y22) &gt; (Dashboard!$D$55), "High Exclusion/Exception Rate", "No Issue")),"N/A")</f>
        <v>N/A</v>
      </c>
      <c r="CJ22" s="110" t="str">
        <f>IFERROR(
IF($AH22 &lt;30, "N/A",
IF(($AI22/$AH22)&gt; (Dashboard!$D$56), "High Exclusion/Exception Rate", "No Issue")),"N/A")</f>
        <v>N/A</v>
      </c>
      <c r="CK22" s="109" t="str">
        <f>IFERROR(
IF($BD22 &lt;30, "N/A",
IF((($BE22 + $BF22)/$BD22) &gt; (Dashboard!$D$58), "High Exclusion/Exception Rate", "No Issue")),"N/A")</f>
        <v>N/A</v>
      </c>
      <c r="CL22" s="112" t="str">
        <f>IFERROR(
IF($BI22 &lt;30, "N/A",
IF(($BJ22/$BI22) &gt; (Dashboard!$D$59), "High Exclusion/Exception Rate", "No Issue")),"N/A")</f>
        <v>N/A</v>
      </c>
      <c r="CM22" s="113" t="str">
        <f t="shared" si="13"/>
        <v>N/A</v>
      </c>
      <c r="CN22" s="110" t="str">
        <f t="shared" si="14"/>
        <v>N/A</v>
      </c>
      <c r="CO22" s="109" t="str">
        <f t="shared" si="15"/>
        <v>N/A</v>
      </c>
      <c r="CP22" s="110" t="str">
        <f t="shared" si="16"/>
        <v>N/A</v>
      </c>
      <c r="CQ22" s="109" t="str">
        <f t="shared" si="17"/>
        <v>N/A</v>
      </c>
      <c r="CR22" s="112" t="str">
        <f t="shared" si="18"/>
        <v>N/A</v>
      </c>
      <c r="CS22" s="113" t="str">
        <f t="shared" si="19"/>
        <v>N/A</v>
      </c>
      <c r="CT22" s="110" t="str">
        <f t="shared" si="20"/>
        <v>N/A</v>
      </c>
      <c r="CU22" s="109" t="str">
        <f t="shared" si="21"/>
        <v>N/A</v>
      </c>
      <c r="CV22" s="110" t="str">
        <f t="shared" si="22"/>
        <v>N/A</v>
      </c>
      <c r="CW22" s="109" t="str">
        <f t="shared" si="23"/>
        <v>N/A</v>
      </c>
      <c r="CX22" s="112" t="str">
        <f t="shared" si="24"/>
        <v>N/A</v>
      </c>
      <c r="CY22" s="113" t="str">
        <f t="shared" si="25"/>
        <v>N/A</v>
      </c>
      <c r="CZ22" s="110" t="str">
        <f t="shared" si="26"/>
        <v>N/A</v>
      </c>
      <c r="DA22" s="109" t="str">
        <f t="shared" si="27"/>
        <v>N/A</v>
      </c>
      <c r="DB22" s="115" t="str">
        <f t="shared" si="28"/>
        <v>N/A</v>
      </c>
      <c r="DC22" s="109" t="str">
        <f t="shared" si="29"/>
        <v>N/A</v>
      </c>
      <c r="DD22" s="114" t="str">
        <f t="shared" si="30"/>
        <v>N/A</v>
      </c>
      <c r="DE22" s="109" t="str">
        <f t="shared" si="31"/>
        <v>N/A</v>
      </c>
      <c r="DF22" s="114" t="str">
        <f t="shared" si="32"/>
        <v>N/A</v>
      </c>
      <c r="DG22" s="113" t="str">
        <f t="shared" si="33"/>
        <v>N/A</v>
      </c>
      <c r="DH22" s="114" t="str">
        <f t="shared" si="34"/>
        <v>N/A</v>
      </c>
      <c r="DI22" s="109" t="str">
        <f t="shared" si="35"/>
        <v>N/A</v>
      </c>
      <c r="DJ22" s="114" t="str">
        <f t="shared" si="36"/>
        <v>N/A</v>
      </c>
      <c r="DK22" s="111" t="str">
        <f t="shared" si="37"/>
        <v>N/A</v>
      </c>
    </row>
    <row r="23" spans="3:115" s="78" customFormat="1" x14ac:dyDescent="0.25">
      <c r="C23" s="93"/>
      <c r="D23" s="93"/>
      <c r="E23" s="93"/>
      <c r="F23" s="93"/>
      <c r="G23" s="93"/>
      <c r="H23" s="93"/>
      <c r="I23" s="93"/>
      <c r="K23" s="90"/>
      <c r="R23" s="100" t="e">
        <f t="shared" si="38"/>
        <v>#DIV/0!</v>
      </c>
      <c r="S23" s="83" t="s">
        <v>255</v>
      </c>
      <c r="T23" s="83" t="s">
        <v>256</v>
      </c>
      <c r="U23" s="90"/>
      <c r="AA23" s="100" t="e">
        <f t="shared" si="0"/>
        <v>#DIV/0!</v>
      </c>
      <c r="AB23" s="83" t="s">
        <v>255</v>
      </c>
      <c r="AC23" s="83" t="s">
        <v>256</v>
      </c>
      <c r="AD23" s="91"/>
      <c r="AI23" s="92"/>
      <c r="AJ23" s="100" t="e">
        <f t="shared" si="1"/>
        <v>#DIV/0!</v>
      </c>
      <c r="AK23" s="83" t="s">
        <v>255</v>
      </c>
      <c r="AL23" s="83" t="s">
        <v>256</v>
      </c>
      <c r="AM23" s="91"/>
      <c r="AQ23" s="93"/>
      <c r="AR23" s="101" t="e">
        <f t="shared" si="2"/>
        <v>#DIV/0!</v>
      </c>
      <c r="AU23" s="102">
        <f t="shared" si="3"/>
        <v>0</v>
      </c>
      <c r="AV23" s="101" t="e">
        <f t="shared" si="4"/>
        <v>#DIV/0!</v>
      </c>
      <c r="AW23" s="101" t="e">
        <f t="shared" si="5"/>
        <v>#DIV/0!</v>
      </c>
      <c r="AX23" s="83" t="s">
        <v>255</v>
      </c>
      <c r="AY23" s="83" t="s">
        <v>256</v>
      </c>
      <c r="AZ23" s="91"/>
      <c r="BG23" s="103" t="e">
        <f t="shared" si="6"/>
        <v>#DIV/0!</v>
      </c>
      <c r="BK23" s="103" t="e">
        <f t="shared" si="7"/>
        <v>#DIV/0!</v>
      </c>
      <c r="BL23" s="83" t="s">
        <v>255</v>
      </c>
      <c r="BM23" s="83" t="s">
        <v>256</v>
      </c>
      <c r="BN23" s="106">
        <f t="shared" si="8"/>
        <v>0</v>
      </c>
      <c r="BO23" s="107">
        <f t="shared" si="9"/>
        <v>0</v>
      </c>
      <c r="BP23" s="107">
        <f t="shared" si="10"/>
        <v>0</v>
      </c>
      <c r="BQ23" s="107">
        <f t="shared" si="11"/>
        <v>0</v>
      </c>
      <c r="BR23" s="107">
        <f t="shared" si="12"/>
        <v>0</v>
      </c>
      <c r="BU23" s="94"/>
      <c r="BV23" s="108" t="str" cm="1">
        <f t="array" ref="BV23">IF(OR(($H23+(0.2*$I23))&lt;200, $K23="Not reporting this measure", ISBLANK($O23)),"N/A",
       IF(($O23/($H23+(0.2*$I23)))&lt;
                   (_xlfn.IFS($M23="CCO Medicaid only",Dashboard!$E$33,'Data Reporting Template'!$M23="All-payer",Dashboard!$F$33)),"Low","No Issue"))</f>
        <v>N/A</v>
      </c>
      <c r="BW23" s="109" t="str" cm="1">
        <f t="array" ref="BW23">IFERROR(
IF(OR($H23&lt;200, $U23="Not reporting this measure", ISBLANK($Y23),($I23/$J23)&gt;0.8),"N/A",
       IF(($Y23/$H23)&lt;
                   (_xlfn.IFS($W23="CCO Medicaid only",Dashboard!$E$34,'Data Reporting Template'!$W23="All-payer",Dashboard!$F$34)),"Low","No Issue")), "N/A")</f>
        <v>N/A</v>
      </c>
      <c r="BX23" s="110" t="str" cm="1">
        <f t="array" ref="BX23">IFERROR(
IF(OR($H23&lt;200, $AD23="Not reporting this measure", ISBLANK($AH23),($I23/$J23)&gt;0.8),"N/A",
       IF(($AH23/$H23)&lt;
                   (_xlfn.IFS($AF23="CCO Medicaid only",Dashboard!$E$35,'Data Reporting Template'!$AF23="All-payer",Dashboard!$F$35)),"Low","No Issue")), "N/A")</f>
        <v>N/A</v>
      </c>
      <c r="BY23" s="109" t="str">
        <f>IF(OR(($H23+(0.2*$I23))&lt;50, $AM23="Not reporting this measure", ISBLANK($AQ23)),"N/A",
       IF(($AQ23/($H23+(0.2*$I23)))&lt;Dashboard!$E$36,"Low", "No Issue"))</f>
        <v>N/A</v>
      </c>
      <c r="BZ23" s="110" t="str">
        <f>IF(OR(($H23+(0.2*$I23))&lt;200, $AZ23="Not reporting this measure", ISBLANK($BD23)),"N/A",
       IF(($BD23/($H23+(0.2*$I23)))&lt;Dashboard!$E$37,"Low", "No Issue"))</f>
        <v>N/A</v>
      </c>
      <c r="CA23" s="111" t="str">
        <f>IFERROR(
IF(OR(($H23+(0.2*$I23))&lt;200, $AZ23="Not reporting this measure", ISBLANK($BI23),($I23/$J23)&gt;0.8),"N/A",
       IF(($BI23/($H23+(0.2*$I23)))&lt;Dashboard!$E$38,"Low", "No Issue")),"N/A")</f>
        <v>N/A</v>
      </c>
      <c r="CB23" s="108" t="str" cm="1">
        <f t="array" ref="CB23">IF(OR(($H23+(0.2*$I23))&lt;200, $K23="Not reporting this measure", ISBLANK($O23)),"N/A",
IF(('Data Reporting Template'!$O23/($H23+(0.2*$I23)))&gt;
(_xlfn.IFS($M23="CCO Medicaid only",Dashboard!$E$44,'Data Reporting Template'!$M23="All-payer",Dashboard!$F$44)),"High","No Issue"))</f>
        <v>N/A</v>
      </c>
      <c r="CC23" s="109" t="str" cm="1">
        <f t="array" ref="CC23">IF(OR($H23&lt;200, $U23="Not reporting this measure", ISBLANK($Y23)),"N/A",
IF(('Data Reporting Template'!$Y23/$H23)&gt;
(_xlfn.IFS($W23="CCO Medicaid only",Dashboard!$E$44,'Data Reporting Template'!$W23="All-payer",Dashboard!$F$44)),"High","No Issue"))</f>
        <v>N/A</v>
      </c>
      <c r="CD23" s="110" t="str" cm="1">
        <f t="array" ref="CD23">IF(OR($H23&lt;200, $AD23="Not reporting this measure", ISBLANK($AH23)),"N/A",
       IF(('Data Reporting Template'!$AH23/$H23)&gt;
                   (_xlfn.IFS($AF23="CCO Medicaid only",Dashboard!$E$44,'Data Reporting Template'!$AF23="All-payer",Dashboard!$F$44)),"High","No Issue"))</f>
        <v>N/A</v>
      </c>
      <c r="CE23" s="109" t="str">
        <f>IF(OR(($H23+(0.2*$I23))&lt;50, $AM23="Not reporting this measure", ISBLANK($AQ23)),"N/A",
       IF(('Data Reporting Template'!$AQ23/($H23+(0.2*$I23)))&gt;Dashboard!$E$44,"High","No Issue"))</f>
        <v>N/A</v>
      </c>
      <c r="CF23" s="110" t="str">
        <f>IF(OR(($H23+(0.2*$I23))&lt;200, $AZ23="Not reporting this measure", ISBLANK($BD23)),"N/A",
       IF(('Data Reporting Template'!$BD23/($H23+(0.2*$I23)))&gt;Dashboard!$E$44,"High","No Issue"))</f>
        <v>N/A</v>
      </c>
      <c r="CG23" s="111" t="str">
        <f>IF(OR(($H23+(0.2*$I23))&lt;200, $AZ23="Not reporting this measure", ISBLANK($BI23)),"N/A",
       IF(('Data Reporting Template'!$BI23/($H23+(0.2*$I23)))&gt;Dashboard!$E$44,"High","No Issue"))</f>
        <v>N/A</v>
      </c>
      <c r="CH23" s="108" t="str">
        <f>IFERROR(
IF($O23 &lt; 30, "N/A",
IF((($P23+$Q23)/$O23)&gt; (Dashboard!$D$54), "High Exclusion/Exception Rate", "No Issue")),"N/A")</f>
        <v>N/A</v>
      </c>
      <c r="CI23" s="109" t="str">
        <f>IFERROR(
IF($Y23&lt;30,"N/A",
IF(($Z23/$Y23) &gt; (Dashboard!$D$55), "High Exclusion/Exception Rate", "No Issue")),"N/A")</f>
        <v>N/A</v>
      </c>
      <c r="CJ23" s="110" t="str">
        <f>IFERROR(
IF($AH23 &lt;30, "N/A",
IF(($AI23/$AH23)&gt; (Dashboard!$D$56), "High Exclusion/Exception Rate", "No Issue")),"N/A")</f>
        <v>N/A</v>
      </c>
      <c r="CK23" s="109" t="str">
        <f>IFERROR(
IF($BD23 &lt;30, "N/A",
IF((($BE23 + $BF23)/$BD23) &gt; (Dashboard!$D$58), "High Exclusion/Exception Rate", "No Issue")),"N/A")</f>
        <v>N/A</v>
      </c>
      <c r="CL23" s="112" t="str">
        <f>IFERROR(
IF($BI23 &lt;30, "N/A",
IF(($BJ23/$BI23) &gt; (Dashboard!$D$59), "High Exclusion/Exception Rate", "No Issue")),"N/A")</f>
        <v>N/A</v>
      </c>
      <c r="CM23" s="113" t="str">
        <f t="shared" si="13"/>
        <v>N/A</v>
      </c>
      <c r="CN23" s="110" t="str">
        <f t="shared" si="14"/>
        <v>N/A</v>
      </c>
      <c r="CO23" s="109" t="str">
        <f t="shared" si="15"/>
        <v>N/A</v>
      </c>
      <c r="CP23" s="110" t="str">
        <f t="shared" si="16"/>
        <v>N/A</v>
      </c>
      <c r="CQ23" s="109" t="str">
        <f t="shared" si="17"/>
        <v>N/A</v>
      </c>
      <c r="CR23" s="112" t="str">
        <f t="shared" si="18"/>
        <v>N/A</v>
      </c>
      <c r="CS23" s="113" t="str">
        <f t="shared" si="19"/>
        <v>N/A</v>
      </c>
      <c r="CT23" s="110" t="str">
        <f t="shared" si="20"/>
        <v>N/A</v>
      </c>
      <c r="CU23" s="109" t="str">
        <f t="shared" si="21"/>
        <v>N/A</v>
      </c>
      <c r="CV23" s="110" t="str">
        <f t="shared" si="22"/>
        <v>N/A</v>
      </c>
      <c r="CW23" s="109" t="str">
        <f t="shared" si="23"/>
        <v>N/A</v>
      </c>
      <c r="CX23" s="112" t="str">
        <f t="shared" si="24"/>
        <v>N/A</v>
      </c>
      <c r="CY23" s="113" t="str">
        <f t="shared" si="25"/>
        <v>N/A</v>
      </c>
      <c r="CZ23" s="110" t="str">
        <f t="shared" si="26"/>
        <v>N/A</v>
      </c>
      <c r="DA23" s="109" t="str">
        <f t="shared" si="27"/>
        <v>N/A</v>
      </c>
      <c r="DB23" s="115" t="str">
        <f t="shared" si="28"/>
        <v>N/A</v>
      </c>
      <c r="DC23" s="109" t="str">
        <f t="shared" si="29"/>
        <v>N/A</v>
      </c>
      <c r="DD23" s="114" t="str">
        <f t="shared" si="30"/>
        <v>N/A</v>
      </c>
      <c r="DE23" s="109" t="str">
        <f t="shared" si="31"/>
        <v>N/A</v>
      </c>
      <c r="DF23" s="114" t="str">
        <f t="shared" si="32"/>
        <v>N/A</v>
      </c>
      <c r="DG23" s="113" t="str">
        <f t="shared" si="33"/>
        <v>N/A</v>
      </c>
      <c r="DH23" s="114" t="str">
        <f t="shared" si="34"/>
        <v>N/A</v>
      </c>
      <c r="DI23" s="109" t="str">
        <f t="shared" si="35"/>
        <v>N/A</v>
      </c>
      <c r="DJ23" s="114" t="str">
        <f t="shared" si="36"/>
        <v>N/A</v>
      </c>
      <c r="DK23" s="111" t="str">
        <f t="shared" si="37"/>
        <v>N/A</v>
      </c>
    </row>
    <row r="24" spans="3:115" s="78" customFormat="1" x14ac:dyDescent="0.25">
      <c r="C24" s="93"/>
      <c r="D24" s="93"/>
      <c r="E24" s="93"/>
      <c r="F24" s="93"/>
      <c r="G24" s="93"/>
      <c r="H24" s="93"/>
      <c r="I24" s="93"/>
      <c r="K24" s="90"/>
      <c r="R24" s="100" t="e">
        <f t="shared" si="38"/>
        <v>#DIV/0!</v>
      </c>
      <c r="S24" s="83" t="s">
        <v>255</v>
      </c>
      <c r="T24" s="83" t="s">
        <v>256</v>
      </c>
      <c r="U24" s="90"/>
      <c r="AA24" s="100" t="e">
        <f t="shared" si="0"/>
        <v>#DIV/0!</v>
      </c>
      <c r="AB24" s="83" t="s">
        <v>255</v>
      </c>
      <c r="AC24" s="83" t="s">
        <v>256</v>
      </c>
      <c r="AD24" s="91"/>
      <c r="AI24" s="92"/>
      <c r="AJ24" s="100" t="e">
        <f t="shared" si="1"/>
        <v>#DIV/0!</v>
      </c>
      <c r="AK24" s="83" t="s">
        <v>255</v>
      </c>
      <c r="AL24" s="83" t="s">
        <v>256</v>
      </c>
      <c r="AM24" s="91"/>
      <c r="AQ24" s="93"/>
      <c r="AR24" s="101" t="e">
        <f t="shared" si="2"/>
        <v>#DIV/0!</v>
      </c>
      <c r="AU24" s="102">
        <f t="shared" si="3"/>
        <v>0</v>
      </c>
      <c r="AV24" s="101" t="e">
        <f t="shared" si="4"/>
        <v>#DIV/0!</v>
      </c>
      <c r="AW24" s="101" t="e">
        <f t="shared" si="5"/>
        <v>#DIV/0!</v>
      </c>
      <c r="AX24" s="83" t="s">
        <v>255</v>
      </c>
      <c r="AY24" s="83" t="s">
        <v>256</v>
      </c>
      <c r="AZ24" s="91"/>
      <c r="BG24" s="103" t="e">
        <f t="shared" si="6"/>
        <v>#DIV/0!</v>
      </c>
      <c r="BK24" s="103" t="e">
        <f t="shared" si="7"/>
        <v>#DIV/0!</v>
      </c>
      <c r="BL24" s="83" t="s">
        <v>255</v>
      </c>
      <c r="BM24" s="83" t="s">
        <v>256</v>
      </c>
      <c r="BN24" s="106">
        <f t="shared" si="8"/>
        <v>0</v>
      </c>
      <c r="BO24" s="107">
        <f t="shared" si="9"/>
        <v>0</v>
      </c>
      <c r="BP24" s="107">
        <f t="shared" si="10"/>
        <v>0</v>
      </c>
      <c r="BQ24" s="107">
        <f t="shared" si="11"/>
        <v>0</v>
      </c>
      <c r="BR24" s="107">
        <f t="shared" si="12"/>
        <v>0</v>
      </c>
      <c r="BU24" s="94"/>
      <c r="BV24" s="108" t="str" cm="1">
        <f t="array" ref="BV24">IF(OR(($H24+(0.2*$I24))&lt;200, $K24="Not reporting this measure", ISBLANK($O24)),"N/A",
       IF(($O24/($H24+(0.2*$I24)))&lt;
                   (_xlfn.IFS($M24="CCO Medicaid only",Dashboard!$E$33,'Data Reporting Template'!$M24="All-payer",Dashboard!$F$33)),"Low","No Issue"))</f>
        <v>N/A</v>
      </c>
      <c r="BW24" s="109" t="str" cm="1">
        <f t="array" ref="BW24">IFERROR(
IF(OR($H24&lt;200, $U24="Not reporting this measure", ISBLANK($Y24),($I24/$J24)&gt;0.8),"N/A",
       IF(($Y24/$H24)&lt;
                   (_xlfn.IFS($W24="CCO Medicaid only",Dashboard!$E$34,'Data Reporting Template'!$W24="All-payer",Dashboard!$F$34)),"Low","No Issue")), "N/A")</f>
        <v>N/A</v>
      </c>
      <c r="BX24" s="110" t="str" cm="1">
        <f t="array" ref="BX24">IFERROR(
IF(OR($H24&lt;200, $AD24="Not reporting this measure", ISBLANK($AH24),($I24/$J24)&gt;0.8),"N/A",
       IF(($AH24/$H24)&lt;
                   (_xlfn.IFS($AF24="CCO Medicaid only",Dashboard!$E$35,'Data Reporting Template'!$AF24="All-payer",Dashboard!$F$35)),"Low","No Issue")), "N/A")</f>
        <v>N/A</v>
      </c>
      <c r="BY24" s="109" t="str">
        <f>IF(OR(($H24+(0.2*$I24))&lt;50, $AM24="Not reporting this measure", ISBLANK($AQ24)),"N/A",
       IF(($AQ24/($H24+(0.2*$I24)))&lt;Dashboard!$E$36,"Low", "No Issue"))</f>
        <v>N/A</v>
      </c>
      <c r="BZ24" s="110" t="str">
        <f>IF(OR(($H24+(0.2*$I24))&lt;200, $AZ24="Not reporting this measure", ISBLANK($BD24)),"N/A",
       IF(($BD24/($H24+(0.2*$I24)))&lt;Dashboard!$E$37,"Low", "No Issue"))</f>
        <v>N/A</v>
      </c>
      <c r="CA24" s="111" t="str">
        <f>IFERROR(
IF(OR(($H24+(0.2*$I24))&lt;200, $AZ24="Not reporting this measure", ISBLANK($BI24),($I24/$J24)&gt;0.8),"N/A",
       IF(($BI24/($H24+(0.2*$I24)))&lt;Dashboard!$E$38,"Low", "No Issue")),"N/A")</f>
        <v>N/A</v>
      </c>
      <c r="CB24" s="108" t="str" cm="1">
        <f t="array" ref="CB24">IF(OR(($H24+(0.2*$I24))&lt;200, $K24="Not reporting this measure", ISBLANK($O24)),"N/A",
IF(('Data Reporting Template'!$O24/($H24+(0.2*$I24)))&gt;
(_xlfn.IFS($M24="CCO Medicaid only",Dashboard!$E$44,'Data Reporting Template'!$M24="All-payer",Dashboard!$F$44)),"High","No Issue"))</f>
        <v>N/A</v>
      </c>
      <c r="CC24" s="109" t="str" cm="1">
        <f t="array" ref="CC24">IF(OR($H24&lt;200, $U24="Not reporting this measure", ISBLANK($Y24)),"N/A",
IF(('Data Reporting Template'!$Y24/$H24)&gt;
(_xlfn.IFS($W24="CCO Medicaid only",Dashboard!$E$44,'Data Reporting Template'!$W24="All-payer",Dashboard!$F$44)),"High","No Issue"))</f>
        <v>N/A</v>
      </c>
      <c r="CD24" s="110" t="str" cm="1">
        <f t="array" ref="CD24">IF(OR($H24&lt;200, $AD24="Not reporting this measure", ISBLANK($AH24)),"N/A",
       IF(('Data Reporting Template'!$AH24/$H24)&gt;
                   (_xlfn.IFS($AF24="CCO Medicaid only",Dashboard!$E$44,'Data Reporting Template'!$AF24="All-payer",Dashboard!$F$44)),"High","No Issue"))</f>
        <v>N/A</v>
      </c>
      <c r="CE24" s="109" t="str">
        <f>IF(OR(($H24+(0.2*$I24))&lt;50, $AM24="Not reporting this measure", ISBLANK($AQ24)),"N/A",
       IF(('Data Reporting Template'!$AQ24/($H24+(0.2*$I24)))&gt;Dashboard!$E$44,"High","No Issue"))</f>
        <v>N/A</v>
      </c>
      <c r="CF24" s="110" t="str">
        <f>IF(OR(($H24+(0.2*$I24))&lt;200, $AZ24="Not reporting this measure", ISBLANK($BD24)),"N/A",
       IF(('Data Reporting Template'!$BD24/($H24+(0.2*$I24)))&gt;Dashboard!$E$44,"High","No Issue"))</f>
        <v>N/A</v>
      </c>
      <c r="CG24" s="111" t="str">
        <f>IF(OR(($H24+(0.2*$I24))&lt;200, $AZ24="Not reporting this measure", ISBLANK($BI24)),"N/A",
       IF(('Data Reporting Template'!$BI24/($H24+(0.2*$I24)))&gt;Dashboard!$E$44,"High","No Issue"))</f>
        <v>N/A</v>
      </c>
      <c r="CH24" s="108" t="str">
        <f>IFERROR(
IF($O24 &lt; 30, "N/A",
IF((($P24+$Q24)/$O24)&gt; (Dashboard!$D$54), "High Exclusion/Exception Rate", "No Issue")),"N/A")</f>
        <v>N/A</v>
      </c>
      <c r="CI24" s="109" t="str">
        <f>IFERROR(
IF($Y24&lt;30,"N/A",
IF(($Z24/$Y24) &gt; (Dashboard!$D$55), "High Exclusion/Exception Rate", "No Issue")),"N/A")</f>
        <v>N/A</v>
      </c>
      <c r="CJ24" s="110" t="str">
        <f>IFERROR(
IF($AH24 &lt;30, "N/A",
IF(($AI24/$AH24)&gt; (Dashboard!$D$56), "High Exclusion/Exception Rate", "No Issue")),"N/A")</f>
        <v>N/A</v>
      </c>
      <c r="CK24" s="109" t="str">
        <f>IFERROR(
IF($BD24 &lt;30, "N/A",
IF((($BE24 + $BF24)/$BD24) &gt; (Dashboard!$D$58), "High Exclusion/Exception Rate", "No Issue")),"N/A")</f>
        <v>N/A</v>
      </c>
      <c r="CL24" s="112" t="str">
        <f>IFERROR(
IF($BI24 &lt;30, "N/A",
IF(($BJ24/$BI24) &gt; (Dashboard!$D$59), "High Exclusion/Exception Rate", "No Issue")),"N/A")</f>
        <v>N/A</v>
      </c>
      <c r="CM24" s="113" t="str">
        <f t="shared" si="13"/>
        <v>N/A</v>
      </c>
      <c r="CN24" s="110" t="str">
        <f t="shared" si="14"/>
        <v>N/A</v>
      </c>
      <c r="CO24" s="109" t="str">
        <f t="shared" si="15"/>
        <v>N/A</v>
      </c>
      <c r="CP24" s="110" t="str">
        <f t="shared" si="16"/>
        <v>N/A</v>
      </c>
      <c r="CQ24" s="109" t="str">
        <f t="shared" si="17"/>
        <v>N/A</v>
      </c>
      <c r="CR24" s="112" t="str">
        <f t="shared" si="18"/>
        <v>N/A</v>
      </c>
      <c r="CS24" s="113" t="str">
        <f t="shared" si="19"/>
        <v>N/A</v>
      </c>
      <c r="CT24" s="110" t="str">
        <f t="shared" si="20"/>
        <v>N/A</v>
      </c>
      <c r="CU24" s="109" t="str">
        <f t="shared" si="21"/>
        <v>N/A</v>
      </c>
      <c r="CV24" s="110" t="str">
        <f t="shared" si="22"/>
        <v>N/A</v>
      </c>
      <c r="CW24" s="109" t="str">
        <f t="shared" si="23"/>
        <v>N/A</v>
      </c>
      <c r="CX24" s="112" t="str">
        <f t="shared" si="24"/>
        <v>N/A</v>
      </c>
      <c r="CY24" s="113" t="str">
        <f t="shared" si="25"/>
        <v>N/A</v>
      </c>
      <c r="CZ24" s="110" t="str">
        <f t="shared" si="26"/>
        <v>N/A</v>
      </c>
      <c r="DA24" s="109" t="str">
        <f t="shared" si="27"/>
        <v>N/A</v>
      </c>
      <c r="DB24" s="115" t="str">
        <f t="shared" si="28"/>
        <v>N/A</v>
      </c>
      <c r="DC24" s="109" t="str">
        <f t="shared" si="29"/>
        <v>N/A</v>
      </c>
      <c r="DD24" s="114" t="str">
        <f t="shared" si="30"/>
        <v>N/A</v>
      </c>
      <c r="DE24" s="109" t="str">
        <f t="shared" si="31"/>
        <v>N/A</v>
      </c>
      <c r="DF24" s="114" t="str">
        <f t="shared" si="32"/>
        <v>N/A</v>
      </c>
      <c r="DG24" s="113" t="str">
        <f t="shared" si="33"/>
        <v>N/A</v>
      </c>
      <c r="DH24" s="114" t="str">
        <f t="shared" si="34"/>
        <v>N/A</v>
      </c>
      <c r="DI24" s="109" t="str">
        <f t="shared" si="35"/>
        <v>N/A</v>
      </c>
      <c r="DJ24" s="114" t="str">
        <f t="shared" si="36"/>
        <v>N/A</v>
      </c>
      <c r="DK24" s="111" t="str">
        <f t="shared" si="37"/>
        <v>N/A</v>
      </c>
    </row>
    <row r="25" spans="3:115" s="78" customFormat="1" x14ac:dyDescent="0.25">
      <c r="C25" s="93"/>
      <c r="D25" s="93"/>
      <c r="E25" s="93"/>
      <c r="F25" s="93"/>
      <c r="G25" s="93"/>
      <c r="H25" s="93"/>
      <c r="I25" s="93"/>
      <c r="K25" s="90"/>
      <c r="R25" s="100" t="e">
        <f t="shared" si="38"/>
        <v>#DIV/0!</v>
      </c>
      <c r="S25" s="83" t="s">
        <v>255</v>
      </c>
      <c r="T25" s="83" t="s">
        <v>256</v>
      </c>
      <c r="U25" s="90"/>
      <c r="AA25" s="100" t="e">
        <f t="shared" si="0"/>
        <v>#DIV/0!</v>
      </c>
      <c r="AB25" s="83" t="s">
        <v>255</v>
      </c>
      <c r="AC25" s="83" t="s">
        <v>256</v>
      </c>
      <c r="AD25" s="91"/>
      <c r="AI25" s="92"/>
      <c r="AJ25" s="100" t="e">
        <f t="shared" si="1"/>
        <v>#DIV/0!</v>
      </c>
      <c r="AK25" s="83" t="s">
        <v>255</v>
      </c>
      <c r="AL25" s="83" t="s">
        <v>256</v>
      </c>
      <c r="AM25" s="91"/>
      <c r="AQ25" s="93"/>
      <c r="AR25" s="101" t="e">
        <f t="shared" si="2"/>
        <v>#DIV/0!</v>
      </c>
      <c r="AU25" s="102">
        <f t="shared" si="3"/>
        <v>0</v>
      </c>
      <c r="AV25" s="101" t="e">
        <f t="shared" si="4"/>
        <v>#DIV/0!</v>
      </c>
      <c r="AW25" s="101" t="e">
        <f t="shared" si="5"/>
        <v>#DIV/0!</v>
      </c>
      <c r="AX25" s="83" t="s">
        <v>255</v>
      </c>
      <c r="AY25" s="83" t="s">
        <v>256</v>
      </c>
      <c r="AZ25" s="91"/>
      <c r="BG25" s="103" t="e">
        <f t="shared" si="6"/>
        <v>#DIV/0!</v>
      </c>
      <c r="BK25" s="103" t="e">
        <f t="shared" si="7"/>
        <v>#DIV/0!</v>
      </c>
      <c r="BL25" s="83" t="s">
        <v>255</v>
      </c>
      <c r="BM25" s="83" t="s">
        <v>256</v>
      </c>
      <c r="BN25" s="106">
        <f t="shared" si="8"/>
        <v>0</v>
      </c>
      <c r="BO25" s="107">
        <f t="shared" si="9"/>
        <v>0</v>
      </c>
      <c r="BP25" s="107">
        <f t="shared" si="10"/>
        <v>0</v>
      </c>
      <c r="BQ25" s="107">
        <f t="shared" si="11"/>
        <v>0</v>
      </c>
      <c r="BR25" s="107">
        <f t="shared" si="12"/>
        <v>0</v>
      </c>
      <c r="BU25" s="94"/>
      <c r="BV25" s="108" t="str" cm="1">
        <f t="array" ref="BV25">IF(OR(($H25+(0.2*$I25))&lt;200, $K25="Not reporting this measure", ISBLANK($O25)),"N/A",
       IF(($O25/($H25+(0.2*$I25)))&lt;
                   (_xlfn.IFS($M25="CCO Medicaid only",Dashboard!$E$33,'Data Reporting Template'!$M25="All-payer",Dashboard!$F$33)),"Low","No Issue"))</f>
        <v>N/A</v>
      </c>
      <c r="BW25" s="109" t="str" cm="1">
        <f t="array" ref="BW25">IFERROR(
IF(OR($H25&lt;200, $U25="Not reporting this measure", ISBLANK($Y25),($I25/$J25)&gt;0.8),"N/A",
       IF(($Y25/$H25)&lt;
                   (_xlfn.IFS($W25="CCO Medicaid only",Dashboard!$E$34,'Data Reporting Template'!$W25="All-payer",Dashboard!$F$34)),"Low","No Issue")), "N/A")</f>
        <v>N/A</v>
      </c>
      <c r="BX25" s="110" t="str" cm="1">
        <f t="array" ref="BX25">IFERROR(
IF(OR($H25&lt;200, $AD25="Not reporting this measure", ISBLANK($AH25),($I25/$J25)&gt;0.8),"N/A",
       IF(($AH25/$H25)&lt;
                   (_xlfn.IFS($AF25="CCO Medicaid only",Dashboard!$E$35,'Data Reporting Template'!$AF25="All-payer",Dashboard!$F$35)),"Low","No Issue")), "N/A")</f>
        <v>N/A</v>
      </c>
      <c r="BY25" s="109" t="str">
        <f>IF(OR(($H25+(0.2*$I25))&lt;50, $AM25="Not reporting this measure", ISBLANK($AQ25)),"N/A",
       IF(($AQ25/($H25+(0.2*$I25)))&lt;Dashboard!$E$36,"Low", "No Issue"))</f>
        <v>N/A</v>
      </c>
      <c r="BZ25" s="110" t="str">
        <f>IF(OR(($H25+(0.2*$I25))&lt;200, $AZ25="Not reporting this measure", ISBLANK($BD25)),"N/A",
       IF(($BD25/($H25+(0.2*$I25)))&lt;Dashboard!$E$37,"Low", "No Issue"))</f>
        <v>N/A</v>
      </c>
      <c r="CA25" s="111" t="str">
        <f>IFERROR(
IF(OR(($H25+(0.2*$I25))&lt;200, $AZ25="Not reporting this measure", ISBLANK($BI25),($I25/$J25)&gt;0.8),"N/A",
       IF(($BI25/($H25+(0.2*$I25)))&lt;Dashboard!$E$38,"Low", "No Issue")),"N/A")</f>
        <v>N/A</v>
      </c>
      <c r="CB25" s="108" t="str" cm="1">
        <f t="array" ref="CB25">IF(OR(($H25+(0.2*$I25))&lt;200, $K25="Not reporting this measure", ISBLANK($O25)),"N/A",
IF(('Data Reporting Template'!$O25/($H25+(0.2*$I25)))&gt;
(_xlfn.IFS($M25="CCO Medicaid only",Dashboard!$E$44,'Data Reporting Template'!$M25="All-payer",Dashboard!$F$44)),"High","No Issue"))</f>
        <v>N/A</v>
      </c>
      <c r="CC25" s="109" t="str" cm="1">
        <f t="array" ref="CC25">IF(OR($H25&lt;200, $U25="Not reporting this measure", ISBLANK($Y25)),"N/A",
IF(('Data Reporting Template'!$Y25/$H25)&gt;
(_xlfn.IFS($W25="CCO Medicaid only",Dashboard!$E$44,'Data Reporting Template'!$W25="All-payer",Dashboard!$F$44)),"High","No Issue"))</f>
        <v>N/A</v>
      </c>
      <c r="CD25" s="110" t="str" cm="1">
        <f t="array" ref="CD25">IF(OR($H25&lt;200, $AD25="Not reporting this measure", ISBLANK($AH25)),"N/A",
       IF(('Data Reporting Template'!$AH25/$H25)&gt;
                   (_xlfn.IFS($AF25="CCO Medicaid only",Dashboard!$E$44,'Data Reporting Template'!$AF25="All-payer",Dashboard!$F$44)),"High","No Issue"))</f>
        <v>N/A</v>
      </c>
      <c r="CE25" s="109" t="str">
        <f>IF(OR(($H25+(0.2*$I25))&lt;50, $AM25="Not reporting this measure", ISBLANK($AQ25)),"N/A",
       IF(('Data Reporting Template'!$AQ25/($H25+(0.2*$I25)))&gt;Dashboard!$E$44,"High","No Issue"))</f>
        <v>N/A</v>
      </c>
      <c r="CF25" s="110" t="str">
        <f>IF(OR(($H25+(0.2*$I25))&lt;200, $AZ25="Not reporting this measure", ISBLANK($BD25)),"N/A",
       IF(('Data Reporting Template'!$BD25/($H25+(0.2*$I25)))&gt;Dashboard!$E$44,"High","No Issue"))</f>
        <v>N/A</v>
      </c>
      <c r="CG25" s="111" t="str">
        <f>IF(OR(($H25+(0.2*$I25))&lt;200, $AZ25="Not reporting this measure", ISBLANK($BI25)),"N/A",
       IF(('Data Reporting Template'!$BI25/($H25+(0.2*$I25)))&gt;Dashboard!$E$44,"High","No Issue"))</f>
        <v>N/A</v>
      </c>
      <c r="CH25" s="108" t="str">
        <f>IFERROR(
IF($O25 &lt; 30, "N/A",
IF((($P25+$Q25)/$O25)&gt; (Dashboard!$D$54), "High Exclusion/Exception Rate", "No Issue")),"N/A")</f>
        <v>N/A</v>
      </c>
      <c r="CI25" s="109" t="str">
        <f>IFERROR(
IF($Y25&lt;30,"N/A",
IF(($Z25/$Y25) &gt; (Dashboard!$D$55), "High Exclusion/Exception Rate", "No Issue")),"N/A")</f>
        <v>N/A</v>
      </c>
      <c r="CJ25" s="110" t="str">
        <f>IFERROR(
IF($AH25 &lt;30, "N/A",
IF(($AI25/$AH25)&gt; (Dashboard!$D$56), "High Exclusion/Exception Rate", "No Issue")),"N/A")</f>
        <v>N/A</v>
      </c>
      <c r="CK25" s="109" t="str">
        <f>IFERROR(
IF($BD25 &lt;30, "N/A",
IF((($BE25 + $BF25)/$BD25) &gt; (Dashboard!$D$58), "High Exclusion/Exception Rate", "No Issue")),"N/A")</f>
        <v>N/A</v>
      </c>
      <c r="CL25" s="112" t="str">
        <f>IFERROR(
IF($BI25 &lt;30, "N/A",
IF(($BJ25/$BI25) &gt; (Dashboard!$D$59), "High Exclusion/Exception Rate", "No Issue")),"N/A")</f>
        <v>N/A</v>
      </c>
      <c r="CM25" s="113" t="str">
        <f t="shared" si="13"/>
        <v>N/A</v>
      </c>
      <c r="CN25" s="110" t="str">
        <f t="shared" si="14"/>
        <v>N/A</v>
      </c>
      <c r="CO25" s="109" t="str">
        <f t="shared" si="15"/>
        <v>N/A</v>
      </c>
      <c r="CP25" s="110" t="str">
        <f t="shared" si="16"/>
        <v>N/A</v>
      </c>
      <c r="CQ25" s="109" t="str">
        <f t="shared" si="17"/>
        <v>N/A</v>
      </c>
      <c r="CR25" s="112" t="str">
        <f t="shared" si="18"/>
        <v>N/A</v>
      </c>
      <c r="CS25" s="113" t="str">
        <f t="shared" si="19"/>
        <v>N/A</v>
      </c>
      <c r="CT25" s="110" t="str">
        <f t="shared" si="20"/>
        <v>N/A</v>
      </c>
      <c r="CU25" s="109" t="str">
        <f t="shared" si="21"/>
        <v>N/A</v>
      </c>
      <c r="CV25" s="110" t="str">
        <f t="shared" si="22"/>
        <v>N/A</v>
      </c>
      <c r="CW25" s="109" t="str">
        <f t="shared" si="23"/>
        <v>N/A</v>
      </c>
      <c r="CX25" s="112" t="str">
        <f t="shared" si="24"/>
        <v>N/A</v>
      </c>
      <c r="CY25" s="113" t="str">
        <f t="shared" si="25"/>
        <v>N/A</v>
      </c>
      <c r="CZ25" s="110" t="str">
        <f t="shared" si="26"/>
        <v>N/A</v>
      </c>
      <c r="DA25" s="109" t="str">
        <f t="shared" si="27"/>
        <v>N/A</v>
      </c>
      <c r="DB25" s="115" t="str">
        <f t="shared" si="28"/>
        <v>N/A</v>
      </c>
      <c r="DC25" s="109" t="str">
        <f t="shared" si="29"/>
        <v>N/A</v>
      </c>
      <c r="DD25" s="114" t="str">
        <f t="shared" si="30"/>
        <v>N/A</v>
      </c>
      <c r="DE25" s="109" t="str">
        <f t="shared" si="31"/>
        <v>N/A</v>
      </c>
      <c r="DF25" s="114" t="str">
        <f t="shared" si="32"/>
        <v>N/A</v>
      </c>
      <c r="DG25" s="113" t="str">
        <f t="shared" si="33"/>
        <v>N/A</v>
      </c>
      <c r="DH25" s="114" t="str">
        <f t="shared" si="34"/>
        <v>N/A</v>
      </c>
      <c r="DI25" s="109" t="str">
        <f t="shared" si="35"/>
        <v>N/A</v>
      </c>
      <c r="DJ25" s="114" t="str">
        <f t="shared" si="36"/>
        <v>N/A</v>
      </c>
      <c r="DK25" s="111" t="str">
        <f t="shared" si="37"/>
        <v>N/A</v>
      </c>
    </row>
    <row r="26" spans="3:115" s="78" customFormat="1" x14ac:dyDescent="0.25">
      <c r="C26" s="93"/>
      <c r="D26" s="93"/>
      <c r="E26" s="93"/>
      <c r="F26" s="93"/>
      <c r="G26" s="93"/>
      <c r="H26" s="93"/>
      <c r="I26" s="93"/>
      <c r="K26" s="90"/>
      <c r="R26" s="100" t="e">
        <f t="shared" si="38"/>
        <v>#DIV/0!</v>
      </c>
      <c r="S26" s="83" t="s">
        <v>255</v>
      </c>
      <c r="T26" s="83" t="s">
        <v>256</v>
      </c>
      <c r="U26" s="90"/>
      <c r="AA26" s="100" t="e">
        <f t="shared" si="0"/>
        <v>#DIV/0!</v>
      </c>
      <c r="AB26" s="83" t="s">
        <v>255</v>
      </c>
      <c r="AC26" s="83" t="s">
        <v>256</v>
      </c>
      <c r="AD26" s="91"/>
      <c r="AI26" s="92"/>
      <c r="AJ26" s="100" t="e">
        <f t="shared" si="1"/>
        <v>#DIV/0!</v>
      </c>
      <c r="AK26" s="83" t="s">
        <v>255</v>
      </c>
      <c r="AL26" s="83" t="s">
        <v>256</v>
      </c>
      <c r="AM26" s="91"/>
      <c r="AQ26" s="93"/>
      <c r="AR26" s="101" t="e">
        <f t="shared" si="2"/>
        <v>#DIV/0!</v>
      </c>
      <c r="AU26" s="102">
        <f t="shared" si="3"/>
        <v>0</v>
      </c>
      <c r="AV26" s="101" t="e">
        <f t="shared" si="4"/>
        <v>#DIV/0!</v>
      </c>
      <c r="AW26" s="101" t="e">
        <f t="shared" si="5"/>
        <v>#DIV/0!</v>
      </c>
      <c r="AX26" s="83" t="s">
        <v>255</v>
      </c>
      <c r="AY26" s="83" t="s">
        <v>256</v>
      </c>
      <c r="AZ26" s="91"/>
      <c r="BG26" s="103" t="e">
        <f t="shared" si="6"/>
        <v>#DIV/0!</v>
      </c>
      <c r="BK26" s="103" t="e">
        <f t="shared" si="7"/>
        <v>#DIV/0!</v>
      </c>
      <c r="BL26" s="83" t="s">
        <v>255</v>
      </c>
      <c r="BM26" s="83" t="s">
        <v>256</v>
      </c>
      <c r="BN26" s="106">
        <f t="shared" si="8"/>
        <v>0</v>
      </c>
      <c r="BO26" s="107">
        <f t="shared" si="9"/>
        <v>0</v>
      </c>
      <c r="BP26" s="107">
        <f t="shared" si="10"/>
        <v>0</v>
      </c>
      <c r="BQ26" s="107">
        <f t="shared" si="11"/>
        <v>0</v>
      </c>
      <c r="BR26" s="107">
        <f t="shared" si="12"/>
        <v>0</v>
      </c>
      <c r="BU26" s="94"/>
      <c r="BV26" s="108" t="str" cm="1">
        <f t="array" ref="BV26">IF(OR(($H26+(0.2*$I26))&lt;200, $K26="Not reporting this measure", ISBLANK($O26)),"N/A",
       IF(($O26/($H26+(0.2*$I26)))&lt;
                   (_xlfn.IFS($M26="CCO Medicaid only",Dashboard!$E$33,'Data Reporting Template'!$M26="All-payer",Dashboard!$F$33)),"Low","No Issue"))</f>
        <v>N/A</v>
      </c>
      <c r="BW26" s="109" t="str" cm="1">
        <f t="array" ref="BW26">IFERROR(
IF(OR($H26&lt;200, $U26="Not reporting this measure", ISBLANK($Y26),($I26/$J26)&gt;0.8),"N/A",
       IF(($Y26/$H26)&lt;
                   (_xlfn.IFS($W26="CCO Medicaid only",Dashboard!$E$34,'Data Reporting Template'!$W26="All-payer",Dashboard!$F$34)),"Low","No Issue")), "N/A")</f>
        <v>N/A</v>
      </c>
      <c r="BX26" s="110" t="str" cm="1">
        <f t="array" ref="BX26">IFERROR(
IF(OR($H26&lt;200, $AD26="Not reporting this measure", ISBLANK($AH26),($I26/$J26)&gt;0.8),"N/A",
       IF(($AH26/$H26)&lt;
                   (_xlfn.IFS($AF26="CCO Medicaid only",Dashboard!$E$35,'Data Reporting Template'!$AF26="All-payer",Dashboard!$F$35)),"Low","No Issue")), "N/A")</f>
        <v>N/A</v>
      </c>
      <c r="BY26" s="109" t="str">
        <f>IF(OR(($H26+(0.2*$I26))&lt;50, $AM26="Not reporting this measure", ISBLANK($AQ26)),"N/A",
       IF(($AQ26/($H26+(0.2*$I26)))&lt;Dashboard!$E$36,"Low", "No Issue"))</f>
        <v>N/A</v>
      </c>
      <c r="BZ26" s="110" t="str">
        <f>IF(OR(($H26+(0.2*$I26))&lt;200, $AZ26="Not reporting this measure", ISBLANK($BD26)),"N/A",
       IF(($BD26/($H26+(0.2*$I26)))&lt;Dashboard!$E$37,"Low", "No Issue"))</f>
        <v>N/A</v>
      </c>
      <c r="CA26" s="111" t="str">
        <f>IFERROR(
IF(OR(($H26+(0.2*$I26))&lt;200, $AZ26="Not reporting this measure", ISBLANK($BI26),($I26/$J26)&gt;0.8),"N/A",
       IF(($BI26/($H26+(0.2*$I26)))&lt;Dashboard!$E$38,"Low", "No Issue")),"N/A")</f>
        <v>N/A</v>
      </c>
      <c r="CB26" s="108" t="str" cm="1">
        <f t="array" ref="CB26">IF(OR(($H26+(0.2*$I26))&lt;200, $K26="Not reporting this measure", ISBLANK($O26)),"N/A",
IF(('Data Reporting Template'!$O26/($H26+(0.2*$I26)))&gt;
(_xlfn.IFS($M26="CCO Medicaid only",Dashboard!$E$44,'Data Reporting Template'!$M26="All-payer",Dashboard!$F$44)),"High","No Issue"))</f>
        <v>N/A</v>
      </c>
      <c r="CC26" s="109" t="str" cm="1">
        <f t="array" ref="CC26">IF(OR($H26&lt;200, $U26="Not reporting this measure", ISBLANK($Y26)),"N/A",
IF(('Data Reporting Template'!$Y26/$H26)&gt;
(_xlfn.IFS($W26="CCO Medicaid only",Dashboard!$E$44,'Data Reporting Template'!$W26="All-payer",Dashboard!$F$44)),"High","No Issue"))</f>
        <v>N/A</v>
      </c>
      <c r="CD26" s="110" t="str" cm="1">
        <f t="array" ref="CD26">IF(OR($H26&lt;200, $AD26="Not reporting this measure", ISBLANK($AH26)),"N/A",
       IF(('Data Reporting Template'!$AH26/$H26)&gt;
                   (_xlfn.IFS($AF26="CCO Medicaid only",Dashboard!$E$44,'Data Reporting Template'!$AF26="All-payer",Dashboard!$F$44)),"High","No Issue"))</f>
        <v>N/A</v>
      </c>
      <c r="CE26" s="109" t="str">
        <f>IF(OR(($H26+(0.2*$I26))&lt;50, $AM26="Not reporting this measure", ISBLANK($AQ26)),"N/A",
       IF(('Data Reporting Template'!$AQ26/($H26+(0.2*$I26)))&gt;Dashboard!$E$44,"High","No Issue"))</f>
        <v>N/A</v>
      </c>
      <c r="CF26" s="110" t="str">
        <f>IF(OR(($H26+(0.2*$I26))&lt;200, $AZ26="Not reporting this measure", ISBLANK($BD26)),"N/A",
       IF(('Data Reporting Template'!$BD26/($H26+(0.2*$I26)))&gt;Dashboard!$E$44,"High","No Issue"))</f>
        <v>N/A</v>
      </c>
      <c r="CG26" s="111" t="str">
        <f>IF(OR(($H26+(0.2*$I26))&lt;200, $AZ26="Not reporting this measure", ISBLANK($BI26)),"N/A",
       IF(('Data Reporting Template'!$BI26/($H26+(0.2*$I26)))&gt;Dashboard!$E$44,"High","No Issue"))</f>
        <v>N/A</v>
      </c>
      <c r="CH26" s="108" t="str">
        <f>IFERROR(
IF($O26 &lt; 30, "N/A",
IF((($P26+$Q26)/$O26)&gt; (Dashboard!$D$54), "High Exclusion/Exception Rate", "No Issue")),"N/A")</f>
        <v>N/A</v>
      </c>
      <c r="CI26" s="109" t="str">
        <f>IFERROR(
IF($Y26&lt;30,"N/A",
IF(($Z26/$Y26) &gt; (Dashboard!$D$55), "High Exclusion/Exception Rate", "No Issue")),"N/A")</f>
        <v>N/A</v>
      </c>
      <c r="CJ26" s="110" t="str">
        <f>IFERROR(
IF($AH26 &lt;30, "N/A",
IF(($AI26/$AH26)&gt; (Dashboard!$D$56), "High Exclusion/Exception Rate", "No Issue")),"N/A")</f>
        <v>N/A</v>
      </c>
      <c r="CK26" s="109" t="str">
        <f>IFERROR(
IF($BD26 &lt;30, "N/A",
IF((($BE26 + $BF26)/$BD26) &gt; (Dashboard!$D$58), "High Exclusion/Exception Rate", "No Issue")),"N/A")</f>
        <v>N/A</v>
      </c>
      <c r="CL26" s="112" t="str">
        <f>IFERROR(
IF($BI26 &lt;30, "N/A",
IF(($BJ26/$BI26) &gt; (Dashboard!$D$59), "High Exclusion/Exception Rate", "No Issue")),"N/A")</f>
        <v>N/A</v>
      </c>
      <c r="CM26" s="113" t="str">
        <f t="shared" si="13"/>
        <v>N/A</v>
      </c>
      <c r="CN26" s="110" t="str">
        <f t="shared" si="14"/>
        <v>N/A</v>
      </c>
      <c r="CO26" s="109" t="str">
        <f t="shared" si="15"/>
        <v>N/A</v>
      </c>
      <c r="CP26" s="110" t="str">
        <f t="shared" si="16"/>
        <v>N/A</v>
      </c>
      <c r="CQ26" s="109" t="str">
        <f t="shared" si="17"/>
        <v>N/A</v>
      </c>
      <c r="CR26" s="112" t="str">
        <f t="shared" si="18"/>
        <v>N/A</v>
      </c>
      <c r="CS26" s="113" t="str">
        <f t="shared" si="19"/>
        <v>N/A</v>
      </c>
      <c r="CT26" s="110" t="str">
        <f t="shared" si="20"/>
        <v>N/A</v>
      </c>
      <c r="CU26" s="109" t="str">
        <f t="shared" si="21"/>
        <v>N/A</v>
      </c>
      <c r="CV26" s="110" t="str">
        <f t="shared" si="22"/>
        <v>N/A</v>
      </c>
      <c r="CW26" s="109" t="str">
        <f t="shared" si="23"/>
        <v>N/A</v>
      </c>
      <c r="CX26" s="112" t="str">
        <f t="shared" si="24"/>
        <v>N/A</v>
      </c>
      <c r="CY26" s="113" t="str">
        <f t="shared" si="25"/>
        <v>N/A</v>
      </c>
      <c r="CZ26" s="110" t="str">
        <f t="shared" si="26"/>
        <v>N/A</v>
      </c>
      <c r="DA26" s="109" t="str">
        <f t="shared" si="27"/>
        <v>N/A</v>
      </c>
      <c r="DB26" s="115" t="str">
        <f t="shared" si="28"/>
        <v>N/A</v>
      </c>
      <c r="DC26" s="109" t="str">
        <f t="shared" si="29"/>
        <v>N/A</v>
      </c>
      <c r="DD26" s="114" t="str">
        <f t="shared" si="30"/>
        <v>N/A</v>
      </c>
      <c r="DE26" s="109" t="str">
        <f t="shared" si="31"/>
        <v>N/A</v>
      </c>
      <c r="DF26" s="114" t="str">
        <f t="shared" si="32"/>
        <v>N/A</v>
      </c>
      <c r="DG26" s="113" t="str">
        <f t="shared" si="33"/>
        <v>N/A</v>
      </c>
      <c r="DH26" s="114" t="str">
        <f t="shared" si="34"/>
        <v>N/A</v>
      </c>
      <c r="DI26" s="109" t="str">
        <f t="shared" si="35"/>
        <v>N/A</v>
      </c>
      <c r="DJ26" s="114" t="str">
        <f t="shared" si="36"/>
        <v>N/A</v>
      </c>
      <c r="DK26" s="111" t="str">
        <f t="shared" si="37"/>
        <v>N/A</v>
      </c>
    </row>
    <row r="27" spans="3:115" s="78" customFormat="1" x14ac:dyDescent="0.25">
      <c r="C27" s="93"/>
      <c r="D27" s="93"/>
      <c r="E27" s="93"/>
      <c r="F27" s="93"/>
      <c r="G27" s="93"/>
      <c r="H27" s="93"/>
      <c r="I27" s="93"/>
      <c r="K27" s="90"/>
      <c r="R27" s="100" t="e">
        <f t="shared" si="38"/>
        <v>#DIV/0!</v>
      </c>
      <c r="S27" s="83" t="s">
        <v>255</v>
      </c>
      <c r="T27" s="83" t="s">
        <v>256</v>
      </c>
      <c r="U27" s="90"/>
      <c r="AA27" s="100" t="e">
        <f t="shared" si="0"/>
        <v>#DIV/0!</v>
      </c>
      <c r="AB27" s="83" t="s">
        <v>255</v>
      </c>
      <c r="AC27" s="83" t="s">
        <v>256</v>
      </c>
      <c r="AD27" s="91"/>
      <c r="AI27" s="92"/>
      <c r="AJ27" s="100" t="e">
        <f t="shared" si="1"/>
        <v>#DIV/0!</v>
      </c>
      <c r="AK27" s="83" t="s">
        <v>255</v>
      </c>
      <c r="AL27" s="83" t="s">
        <v>256</v>
      </c>
      <c r="AM27" s="91"/>
      <c r="AQ27" s="93"/>
      <c r="AR27" s="101" t="e">
        <f t="shared" si="2"/>
        <v>#DIV/0!</v>
      </c>
      <c r="AU27" s="102">
        <f t="shared" si="3"/>
        <v>0</v>
      </c>
      <c r="AV27" s="101" t="e">
        <f t="shared" si="4"/>
        <v>#DIV/0!</v>
      </c>
      <c r="AW27" s="101" t="e">
        <f t="shared" si="5"/>
        <v>#DIV/0!</v>
      </c>
      <c r="AX27" s="83" t="s">
        <v>255</v>
      </c>
      <c r="AY27" s="83" t="s">
        <v>256</v>
      </c>
      <c r="AZ27" s="91"/>
      <c r="BG27" s="103" t="e">
        <f t="shared" si="6"/>
        <v>#DIV/0!</v>
      </c>
      <c r="BK27" s="103" t="e">
        <f t="shared" si="7"/>
        <v>#DIV/0!</v>
      </c>
      <c r="BL27" s="83" t="s">
        <v>255</v>
      </c>
      <c r="BM27" s="83" t="s">
        <v>256</v>
      </c>
      <c r="BN27" s="106">
        <f t="shared" si="8"/>
        <v>0</v>
      </c>
      <c r="BO27" s="107">
        <f t="shared" si="9"/>
        <v>0</v>
      </c>
      <c r="BP27" s="107">
        <f t="shared" si="10"/>
        <v>0</v>
      </c>
      <c r="BQ27" s="107">
        <f t="shared" si="11"/>
        <v>0</v>
      </c>
      <c r="BR27" s="107">
        <f t="shared" si="12"/>
        <v>0</v>
      </c>
      <c r="BU27" s="94"/>
      <c r="BV27" s="108" t="str" cm="1">
        <f t="array" ref="BV27">IF(OR(($H27+(0.2*$I27))&lt;200, $K27="Not reporting this measure", ISBLANK($O27)),"N/A",
       IF(($O27/($H27+(0.2*$I27)))&lt;
                   (_xlfn.IFS($M27="CCO Medicaid only",Dashboard!$E$33,'Data Reporting Template'!$M27="All-payer",Dashboard!$F$33)),"Low","No Issue"))</f>
        <v>N/A</v>
      </c>
      <c r="BW27" s="109" t="str" cm="1">
        <f t="array" ref="BW27">IFERROR(
IF(OR($H27&lt;200, $U27="Not reporting this measure", ISBLANK($Y27),($I27/$J27)&gt;0.8),"N/A",
       IF(($Y27/$H27)&lt;
                   (_xlfn.IFS($W27="CCO Medicaid only",Dashboard!$E$34,'Data Reporting Template'!$W27="All-payer",Dashboard!$F$34)),"Low","No Issue")), "N/A")</f>
        <v>N/A</v>
      </c>
      <c r="BX27" s="110" t="str" cm="1">
        <f t="array" ref="BX27">IFERROR(
IF(OR($H27&lt;200, $AD27="Not reporting this measure", ISBLANK($AH27),($I27/$J27)&gt;0.8),"N/A",
       IF(($AH27/$H27)&lt;
                   (_xlfn.IFS($AF27="CCO Medicaid only",Dashboard!$E$35,'Data Reporting Template'!$AF27="All-payer",Dashboard!$F$35)),"Low","No Issue")), "N/A")</f>
        <v>N/A</v>
      </c>
      <c r="BY27" s="109" t="str">
        <f>IF(OR(($H27+(0.2*$I27))&lt;50, $AM27="Not reporting this measure", ISBLANK($AQ27)),"N/A",
       IF(($AQ27/($H27+(0.2*$I27)))&lt;Dashboard!$E$36,"Low", "No Issue"))</f>
        <v>N/A</v>
      </c>
      <c r="BZ27" s="110" t="str">
        <f>IF(OR(($H27+(0.2*$I27))&lt;200, $AZ27="Not reporting this measure", ISBLANK($BD27)),"N/A",
       IF(($BD27/($H27+(0.2*$I27)))&lt;Dashboard!$E$37,"Low", "No Issue"))</f>
        <v>N/A</v>
      </c>
      <c r="CA27" s="111" t="str">
        <f>IFERROR(
IF(OR(($H27+(0.2*$I27))&lt;200, $AZ27="Not reporting this measure", ISBLANK($BI27),($I27/$J27)&gt;0.8),"N/A",
       IF(($BI27/($H27+(0.2*$I27)))&lt;Dashboard!$E$38,"Low", "No Issue")),"N/A")</f>
        <v>N/A</v>
      </c>
      <c r="CB27" s="108" t="str" cm="1">
        <f t="array" ref="CB27">IF(OR(($H27+(0.2*$I27))&lt;200, $K27="Not reporting this measure", ISBLANK($O27)),"N/A",
IF(('Data Reporting Template'!$O27/($H27+(0.2*$I27)))&gt;
(_xlfn.IFS($M27="CCO Medicaid only",Dashboard!$E$44,'Data Reporting Template'!$M27="All-payer",Dashboard!$F$44)),"High","No Issue"))</f>
        <v>N/A</v>
      </c>
      <c r="CC27" s="109" t="str" cm="1">
        <f t="array" ref="CC27">IF(OR($H27&lt;200, $U27="Not reporting this measure", ISBLANK($Y27)),"N/A",
IF(('Data Reporting Template'!$Y27/$H27)&gt;
(_xlfn.IFS($W27="CCO Medicaid only",Dashboard!$E$44,'Data Reporting Template'!$W27="All-payer",Dashboard!$F$44)),"High","No Issue"))</f>
        <v>N/A</v>
      </c>
      <c r="CD27" s="110" t="str" cm="1">
        <f t="array" ref="CD27">IF(OR($H27&lt;200, $AD27="Not reporting this measure", ISBLANK($AH27)),"N/A",
       IF(('Data Reporting Template'!$AH27/$H27)&gt;
                   (_xlfn.IFS($AF27="CCO Medicaid only",Dashboard!$E$44,'Data Reporting Template'!$AF27="All-payer",Dashboard!$F$44)),"High","No Issue"))</f>
        <v>N/A</v>
      </c>
      <c r="CE27" s="109" t="str">
        <f>IF(OR(($H27+(0.2*$I27))&lt;50, $AM27="Not reporting this measure", ISBLANK($AQ27)),"N/A",
       IF(('Data Reporting Template'!$AQ27/($H27+(0.2*$I27)))&gt;Dashboard!$E$44,"High","No Issue"))</f>
        <v>N/A</v>
      </c>
      <c r="CF27" s="110" t="str">
        <f>IF(OR(($H27+(0.2*$I27))&lt;200, $AZ27="Not reporting this measure", ISBLANK($BD27)),"N/A",
       IF(('Data Reporting Template'!$BD27/($H27+(0.2*$I27)))&gt;Dashboard!$E$44,"High","No Issue"))</f>
        <v>N/A</v>
      </c>
      <c r="CG27" s="111" t="str">
        <f>IF(OR(($H27+(0.2*$I27))&lt;200, $AZ27="Not reporting this measure", ISBLANK($BI27)),"N/A",
       IF(('Data Reporting Template'!$BI27/($H27+(0.2*$I27)))&gt;Dashboard!$E$44,"High","No Issue"))</f>
        <v>N/A</v>
      </c>
      <c r="CH27" s="108" t="str">
        <f>IFERROR(
IF($O27 &lt; 30, "N/A",
IF((($P27+$Q27)/$O27)&gt; (Dashboard!$D$54), "High Exclusion/Exception Rate", "No Issue")),"N/A")</f>
        <v>N/A</v>
      </c>
      <c r="CI27" s="109" t="str">
        <f>IFERROR(
IF($Y27&lt;30,"N/A",
IF(($Z27/$Y27) &gt; (Dashboard!$D$55), "High Exclusion/Exception Rate", "No Issue")),"N/A")</f>
        <v>N/A</v>
      </c>
      <c r="CJ27" s="110" t="str">
        <f>IFERROR(
IF($AH27 &lt;30, "N/A",
IF(($AI27/$AH27)&gt; (Dashboard!$D$56), "High Exclusion/Exception Rate", "No Issue")),"N/A")</f>
        <v>N/A</v>
      </c>
      <c r="CK27" s="109" t="str">
        <f>IFERROR(
IF($BD27 &lt;30, "N/A",
IF((($BE27 + $BF27)/$BD27) &gt; (Dashboard!$D$58), "High Exclusion/Exception Rate", "No Issue")),"N/A")</f>
        <v>N/A</v>
      </c>
      <c r="CL27" s="112" t="str">
        <f>IFERROR(
IF($BI27 &lt;30, "N/A",
IF(($BJ27/$BI27) &gt; (Dashboard!$D$59), "High Exclusion/Exception Rate", "No Issue")),"N/A")</f>
        <v>N/A</v>
      </c>
      <c r="CM27" s="113" t="str">
        <f t="shared" si="13"/>
        <v>N/A</v>
      </c>
      <c r="CN27" s="110" t="str">
        <f t="shared" si="14"/>
        <v>N/A</v>
      </c>
      <c r="CO27" s="109" t="str">
        <f t="shared" si="15"/>
        <v>N/A</v>
      </c>
      <c r="CP27" s="110" t="str">
        <f t="shared" si="16"/>
        <v>N/A</v>
      </c>
      <c r="CQ27" s="109" t="str">
        <f t="shared" si="17"/>
        <v>N/A</v>
      </c>
      <c r="CR27" s="112" t="str">
        <f t="shared" si="18"/>
        <v>N/A</v>
      </c>
      <c r="CS27" s="113" t="str">
        <f t="shared" si="19"/>
        <v>N/A</v>
      </c>
      <c r="CT27" s="110" t="str">
        <f t="shared" si="20"/>
        <v>N/A</v>
      </c>
      <c r="CU27" s="109" t="str">
        <f t="shared" si="21"/>
        <v>N/A</v>
      </c>
      <c r="CV27" s="110" t="str">
        <f t="shared" si="22"/>
        <v>N/A</v>
      </c>
      <c r="CW27" s="109" t="str">
        <f t="shared" si="23"/>
        <v>N/A</v>
      </c>
      <c r="CX27" s="112" t="str">
        <f t="shared" si="24"/>
        <v>N/A</v>
      </c>
      <c r="CY27" s="113" t="str">
        <f t="shared" si="25"/>
        <v>N/A</v>
      </c>
      <c r="CZ27" s="110" t="str">
        <f t="shared" si="26"/>
        <v>N/A</v>
      </c>
      <c r="DA27" s="109" t="str">
        <f t="shared" si="27"/>
        <v>N/A</v>
      </c>
      <c r="DB27" s="115" t="str">
        <f t="shared" si="28"/>
        <v>N/A</v>
      </c>
      <c r="DC27" s="109" t="str">
        <f t="shared" si="29"/>
        <v>N/A</v>
      </c>
      <c r="DD27" s="114" t="str">
        <f t="shared" si="30"/>
        <v>N/A</v>
      </c>
      <c r="DE27" s="109" t="str">
        <f t="shared" si="31"/>
        <v>N/A</v>
      </c>
      <c r="DF27" s="114" t="str">
        <f t="shared" si="32"/>
        <v>N/A</v>
      </c>
      <c r="DG27" s="113" t="str">
        <f t="shared" si="33"/>
        <v>N/A</v>
      </c>
      <c r="DH27" s="114" t="str">
        <f t="shared" si="34"/>
        <v>N/A</v>
      </c>
      <c r="DI27" s="109" t="str">
        <f t="shared" si="35"/>
        <v>N/A</v>
      </c>
      <c r="DJ27" s="114" t="str">
        <f t="shared" si="36"/>
        <v>N/A</v>
      </c>
      <c r="DK27" s="111" t="str">
        <f t="shared" si="37"/>
        <v>N/A</v>
      </c>
    </row>
    <row r="28" spans="3:115" s="78" customFormat="1" x14ac:dyDescent="0.25">
      <c r="C28" s="93"/>
      <c r="D28" s="93"/>
      <c r="E28" s="93"/>
      <c r="F28" s="93"/>
      <c r="G28" s="93"/>
      <c r="H28" s="93"/>
      <c r="I28" s="93"/>
      <c r="K28" s="90"/>
      <c r="R28" s="100" t="e">
        <f t="shared" si="38"/>
        <v>#DIV/0!</v>
      </c>
      <c r="S28" s="83" t="s">
        <v>255</v>
      </c>
      <c r="T28" s="83" t="s">
        <v>256</v>
      </c>
      <c r="U28" s="90"/>
      <c r="AA28" s="100" t="e">
        <f t="shared" si="0"/>
        <v>#DIV/0!</v>
      </c>
      <c r="AB28" s="83" t="s">
        <v>255</v>
      </c>
      <c r="AC28" s="83" t="s">
        <v>256</v>
      </c>
      <c r="AD28" s="91"/>
      <c r="AI28" s="92"/>
      <c r="AJ28" s="100" t="e">
        <f t="shared" si="1"/>
        <v>#DIV/0!</v>
      </c>
      <c r="AK28" s="83" t="s">
        <v>255</v>
      </c>
      <c r="AL28" s="83" t="s">
        <v>256</v>
      </c>
      <c r="AM28" s="91"/>
      <c r="AQ28" s="93"/>
      <c r="AR28" s="101" t="e">
        <f t="shared" si="2"/>
        <v>#DIV/0!</v>
      </c>
      <c r="AU28" s="102">
        <f t="shared" si="3"/>
        <v>0</v>
      </c>
      <c r="AV28" s="101" t="e">
        <f t="shared" si="4"/>
        <v>#DIV/0!</v>
      </c>
      <c r="AW28" s="101" t="e">
        <f t="shared" si="5"/>
        <v>#DIV/0!</v>
      </c>
      <c r="AX28" s="83" t="s">
        <v>255</v>
      </c>
      <c r="AY28" s="83" t="s">
        <v>256</v>
      </c>
      <c r="AZ28" s="91"/>
      <c r="BG28" s="103" t="e">
        <f t="shared" si="6"/>
        <v>#DIV/0!</v>
      </c>
      <c r="BK28" s="103" t="e">
        <f t="shared" si="7"/>
        <v>#DIV/0!</v>
      </c>
      <c r="BL28" s="83" t="s">
        <v>255</v>
      </c>
      <c r="BM28" s="83" t="s">
        <v>256</v>
      </c>
      <c r="BN28" s="106">
        <f t="shared" si="8"/>
        <v>0</v>
      </c>
      <c r="BO28" s="107">
        <f t="shared" si="9"/>
        <v>0</v>
      </c>
      <c r="BP28" s="107">
        <f t="shared" si="10"/>
        <v>0</v>
      </c>
      <c r="BQ28" s="107">
        <f t="shared" si="11"/>
        <v>0</v>
      </c>
      <c r="BR28" s="107">
        <f t="shared" si="12"/>
        <v>0</v>
      </c>
      <c r="BU28" s="94"/>
      <c r="BV28" s="108" t="str" cm="1">
        <f t="array" ref="BV28">IF(OR(($H28+(0.2*$I28))&lt;200, $K28="Not reporting this measure", ISBLANK($O28)),"N/A",
       IF(($O28/($H28+(0.2*$I28)))&lt;
                   (_xlfn.IFS($M28="CCO Medicaid only",Dashboard!$E$33,'Data Reporting Template'!$M28="All-payer",Dashboard!$F$33)),"Low","No Issue"))</f>
        <v>N/A</v>
      </c>
      <c r="BW28" s="109" t="str" cm="1">
        <f t="array" ref="BW28">IFERROR(
IF(OR($H28&lt;200, $U28="Not reporting this measure", ISBLANK($Y28),($I28/$J28)&gt;0.8),"N/A",
       IF(($Y28/$H28)&lt;
                   (_xlfn.IFS($W28="CCO Medicaid only",Dashboard!$E$34,'Data Reporting Template'!$W28="All-payer",Dashboard!$F$34)),"Low","No Issue")), "N/A")</f>
        <v>N/A</v>
      </c>
      <c r="BX28" s="110" t="str" cm="1">
        <f t="array" ref="BX28">IFERROR(
IF(OR($H28&lt;200, $AD28="Not reporting this measure", ISBLANK($AH28),($I28/$J28)&gt;0.8),"N/A",
       IF(($AH28/$H28)&lt;
                   (_xlfn.IFS($AF28="CCO Medicaid only",Dashboard!$E$35,'Data Reporting Template'!$AF28="All-payer",Dashboard!$F$35)),"Low","No Issue")), "N/A")</f>
        <v>N/A</v>
      </c>
      <c r="BY28" s="109" t="str">
        <f>IF(OR(($H28+(0.2*$I28))&lt;50, $AM28="Not reporting this measure", ISBLANK($AQ28)),"N/A",
       IF(($AQ28/($H28+(0.2*$I28)))&lt;Dashboard!$E$36,"Low", "No Issue"))</f>
        <v>N/A</v>
      </c>
      <c r="BZ28" s="110" t="str">
        <f>IF(OR(($H28+(0.2*$I28))&lt;200, $AZ28="Not reporting this measure", ISBLANK($BD28)),"N/A",
       IF(($BD28/($H28+(0.2*$I28)))&lt;Dashboard!$E$37,"Low", "No Issue"))</f>
        <v>N/A</v>
      </c>
      <c r="CA28" s="111" t="str">
        <f>IFERROR(
IF(OR(($H28+(0.2*$I28))&lt;200, $AZ28="Not reporting this measure", ISBLANK($BI28),($I28/$J28)&gt;0.8),"N/A",
       IF(($BI28/($H28+(0.2*$I28)))&lt;Dashboard!$E$38,"Low", "No Issue")),"N/A")</f>
        <v>N/A</v>
      </c>
      <c r="CB28" s="108" t="str" cm="1">
        <f t="array" ref="CB28">IF(OR(($H28+(0.2*$I28))&lt;200, $K28="Not reporting this measure", ISBLANK($O28)),"N/A",
IF(('Data Reporting Template'!$O28/($H28+(0.2*$I28)))&gt;
(_xlfn.IFS($M28="CCO Medicaid only",Dashboard!$E$44,'Data Reporting Template'!$M28="All-payer",Dashboard!$F$44)),"High","No Issue"))</f>
        <v>N/A</v>
      </c>
      <c r="CC28" s="109" t="str" cm="1">
        <f t="array" ref="CC28">IF(OR($H28&lt;200, $U28="Not reporting this measure", ISBLANK($Y28)),"N/A",
IF(('Data Reporting Template'!$Y28/$H28)&gt;
(_xlfn.IFS($W28="CCO Medicaid only",Dashboard!$E$44,'Data Reporting Template'!$W28="All-payer",Dashboard!$F$44)),"High","No Issue"))</f>
        <v>N/A</v>
      </c>
      <c r="CD28" s="110" t="str" cm="1">
        <f t="array" ref="CD28">IF(OR($H28&lt;200, $AD28="Not reporting this measure", ISBLANK($AH28)),"N/A",
       IF(('Data Reporting Template'!$AH28/$H28)&gt;
                   (_xlfn.IFS($AF28="CCO Medicaid only",Dashboard!$E$44,'Data Reporting Template'!$AF28="All-payer",Dashboard!$F$44)),"High","No Issue"))</f>
        <v>N/A</v>
      </c>
      <c r="CE28" s="109" t="str">
        <f>IF(OR(($H28+(0.2*$I28))&lt;50, $AM28="Not reporting this measure", ISBLANK($AQ28)),"N/A",
       IF(('Data Reporting Template'!$AQ28/($H28+(0.2*$I28)))&gt;Dashboard!$E$44,"High","No Issue"))</f>
        <v>N/A</v>
      </c>
      <c r="CF28" s="110" t="str">
        <f>IF(OR(($H28+(0.2*$I28))&lt;200, $AZ28="Not reporting this measure", ISBLANK($BD28)),"N/A",
       IF(('Data Reporting Template'!$BD28/($H28+(0.2*$I28)))&gt;Dashboard!$E$44,"High","No Issue"))</f>
        <v>N/A</v>
      </c>
      <c r="CG28" s="111" t="str">
        <f>IF(OR(($H28+(0.2*$I28))&lt;200, $AZ28="Not reporting this measure", ISBLANK($BI28)),"N/A",
       IF(('Data Reporting Template'!$BI28/($H28+(0.2*$I28)))&gt;Dashboard!$E$44,"High","No Issue"))</f>
        <v>N/A</v>
      </c>
      <c r="CH28" s="108" t="str">
        <f>IFERROR(
IF($O28 &lt; 30, "N/A",
IF((($P28+$Q28)/$O28)&gt; (Dashboard!$D$54), "High Exclusion/Exception Rate", "No Issue")),"N/A")</f>
        <v>N/A</v>
      </c>
      <c r="CI28" s="109" t="str">
        <f>IFERROR(
IF($Y28&lt;30,"N/A",
IF(($Z28/$Y28) &gt; (Dashboard!$D$55), "High Exclusion/Exception Rate", "No Issue")),"N/A")</f>
        <v>N/A</v>
      </c>
      <c r="CJ28" s="110" t="str">
        <f>IFERROR(
IF($AH28 &lt;30, "N/A",
IF(($AI28/$AH28)&gt; (Dashboard!$D$56), "High Exclusion/Exception Rate", "No Issue")),"N/A")</f>
        <v>N/A</v>
      </c>
      <c r="CK28" s="109" t="str">
        <f>IFERROR(
IF($BD28 &lt;30, "N/A",
IF((($BE28 + $BF28)/$BD28) &gt; (Dashboard!$D$58), "High Exclusion/Exception Rate", "No Issue")),"N/A")</f>
        <v>N/A</v>
      </c>
      <c r="CL28" s="112" t="str">
        <f>IFERROR(
IF($BI28 &lt;30, "N/A",
IF(($BJ28/$BI28) &gt; (Dashboard!$D$59), "High Exclusion/Exception Rate", "No Issue")),"N/A")</f>
        <v>N/A</v>
      </c>
      <c r="CM28" s="113" t="str">
        <f t="shared" si="13"/>
        <v>N/A</v>
      </c>
      <c r="CN28" s="110" t="str">
        <f t="shared" si="14"/>
        <v>N/A</v>
      </c>
      <c r="CO28" s="109" t="str">
        <f t="shared" si="15"/>
        <v>N/A</v>
      </c>
      <c r="CP28" s="110" t="str">
        <f t="shared" si="16"/>
        <v>N/A</v>
      </c>
      <c r="CQ28" s="109" t="str">
        <f t="shared" si="17"/>
        <v>N/A</v>
      </c>
      <c r="CR28" s="112" t="str">
        <f t="shared" si="18"/>
        <v>N/A</v>
      </c>
      <c r="CS28" s="113" t="str">
        <f t="shared" si="19"/>
        <v>N/A</v>
      </c>
      <c r="CT28" s="110" t="str">
        <f t="shared" si="20"/>
        <v>N/A</v>
      </c>
      <c r="CU28" s="109" t="str">
        <f t="shared" si="21"/>
        <v>N/A</v>
      </c>
      <c r="CV28" s="110" t="str">
        <f t="shared" si="22"/>
        <v>N/A</v>
      </c>
      <c r="CW28" s="109" t="str">
        <f t="shared" si="23"/>
        <v>N/A</v>
      </c>
      <c r="CX28" s="112" t="str">
        <f t="shared" si="24"/>
        <v>N/A</v>
      </c>
      <c r="CY28" s="113" t="str">
        <f t="shared" si="25"/>
        <v>N/A</v>
      </c>
      <c r="CZ28" s="110" t="str">
        <f t="shared" si="26"/>
        <v>N/A</v>
      </c>
      <c r="DA28" s="109" t="str">
        <f t="shared" si="27"/>
        <v>N/A</v>
      </c>
      <c r="DB28" s="115" t="str">
        <f t="shared" si="28"/>
        <v>N/A</v>
      </c>
      <c r="DC28" s="109" t="str">
        <f t="shared" si="29"/>
        <v>N/A</v>
      </c>
      <c r="DD28" s="114" t="str">
        <f t="shared" si="30"/>
        <v>N/A</v>
      </c>
      <c r="DE28" s="109" t="str">
        <f t="shared" si="31"/>
        <v>N/A</v>
      </c>
      <c r="DF28" s="114" t="str">
        <f t="shared" si="32"/>
        <v>N/A</v>
      </c>
      <c r="DG28" s="113" t="str">
        <f t="shared" si="33"/>
        <v>N/A</v>
      </c>
      <c r="DH28" s="114" t="str">
        <f t="shared" si="34"/>
        <v>N/A</v>
      </c>
      <c r="DI28" s="109" t="str">
        <f t="shared" si="35"/>
        <v>N/A</v>
      </c>
      <c r="DJ28" s="114" t="str">
        <f t="shared" si="36"/>
        <v>N/A</v>
      </c>
      <c r="DK28" s="111" t="str">
        <f t="shared" si="37"/>
        <v>N/A</v>
      </c>
    </row>
    <row r="29" spans="3:115" s="78" customFormat="1" x14ac:dyDescent="0.25">
      <c r="K29" s="90"/>
      <c r="R29" s="100" t="e">
        <f t="shared" si="38"/>
        <v>#DIV/0!</v>
      </c>
      <c r="S29" s="83" t="s">
        <v>255</v>
      </c>
      <c r="T29" s="83" t="s">
        <v>256</v>
      </c>
      <c r="U29" s="90"/>
      <c r="AA29" s="100" t="e">
        <f t="shared" si="0"/>
        <v>#DIV/0!</v>
      </c>
      <c r="AB29" s="83" t="s">
        <v>255</v>
      </c>
      <c r="AC29" s="83" t="s">
        <v>256</v>
      </c>
      <c r="AD29" s="91"/>
      <c r="AI29" s="92"/>
      <c r="AJ29" s="100" t="e">
        <f t="shared" si="1"/>
        <v>#DIV/0!</v>
      </c>
      <c r="AK29" s="83" t="s">
        <v>255</v>
      </c>
      <c r="AL29" s="83" t="s">
        <v>256</v>
      </c>
      <c r="AM29" s="91"/>
      <c r="AQ29" s="93"/>
      <c r="AR29" s="101" t="e">
        <f t="shared" si="2"/>
        <v>#DIV/0!</v>
      </c>
      <c r="AU29" s="102">
        <f t="shared" si="3"/>
        <v>0</v>
      </c>
      <c r="AV29" s="101" t="e">
        <f t="shared" si="4"/>
        <v>#DIV/0!</v>
      </c>
      <c r="AW29" s="101" t="e">
        <f t="shared" si="5"/>
        <v>#DIV/0!</v>
      </c>
      <c r="AX29" s="83" t="s">
        <v>255</v>
      </c>
      <c r="AY29" s="83" t="s">
        <v>256</v>
      </c>
      <c r="AZ29" s="91"/>
      <c r="BG29" s="103" t="e">
        <f t="shared" si="6"/>
        <v>#DIV/0!</v>
      </c>
      <c r="BK29" s="103" t="e">
        <f t="shared" si="7"/>
        <v>#DIV/0!</v>
      </c>
      <c r="BL29" s="83" t="s">
        <v>255</v>
      </c>
      <c r="BM29" s="83" t="s">
        <v>256</v>
      </c>
      <c r="BN29" s="106">
        <f t="shared" si="8"/>
        <v>0</v>
      </c>
      <c r="BO29" s="107">
        <f t="shared" si="9"/>
        <v>0</v>
      </c>
      <c r="BP29" s="107">
        <f t="shared" si="10"/>
        <v>0</v>
      </c>
      <c r="BQ29" s="107">
        <f t="shared" si="11"/>
        <v>0</v>
      </c>
      <c r="BR29" s="107">
        <f t="shared" si="12"/>
        <v>0</v>
      </c>
      <c r="BU29" s="94"/>
      <c r="BV29" s="108" t="str" cm="1">
        <f t="array" ref="BV29">IF(OR(($H29+(0.2*$I29))&lt;200, $K29="Not reporting this measure", ISBLANK($O29)),"N/A",
       IF(($O29/($H29+(0.2*$I29)))&lt;
                   (_xlfn.IFS($M29="CCO Medicaid only",Dashboard!$E$33,'Data Reporting Template'!$M29="All-payer",Dashboard!$F$33)),"Low","No Issue"))</f>
        <v>N/A</v>
      </c>
      <c r="BW29" s="109" t="str" cm="1">
        <f t="array" ref="BW29">IFERROR(
IF(OR($H29&lt;200, $U29="Not reporting this measure", ISBLANK($Y29),($I29/$J29)&gt;0.8),"N/A",
       IF(($Y29/$H29)&lt;
                   (_xlfn.IFS($W29="CCO Medicaid only",Dashboard!$E$34,'Data Reporting Template'!$W29="All-payer",Dashboard!$F$34)),"Low","No Issue")), "N/A")</f>
        <v>N/A</v>
      </c>
      <c r="BX29" s="110" t="str" cm="1">
        <f t="array" ref="BX29">IFERROR(
IF(OR($H29&lt;200, $AD29="Not reporting this measure", ISBLANK($AH29),($I29/$J29)&gt;0.8),"N/A",
       IF(($AH29/$H29)&lt;
                   (_xlfn.IFS($AF29="CCO Medicaid only",Dashboard!$E$35,'Data Reporting Template'!$AF29="All-payer",Dashboard!$F$35)),"Low","No Issue")), "N/A")</f>
        <v>N/A</v>
      </c>
      <c r="BY29" s="109" t="str">
        <f>IF(OR(($H29+(0.2*$I29))&lt;50, $AM29="Not reporting this measure", ISBLANK($AQ29)),"N/A",
       IF(($AQ29/($H29+(0.2*$I29)))&lt;Dashboard!$E$36,"Low", "No Issue"))</f>
        <v>N/A</v>
      </c>
      <c r="BZ29" s="110" t="str">
        <f>IF(OR(($H29+(0.2*$I29))&lt;200, $AZ29="Not reporting this measure", ISBLANK($BD29)),"N/A",
       IF(($BD29/($H29+(0.2*$I29)))&lt;Dashboard!$E$37,"Low", "No Issue"))</f>
        <v>N/A</v>
      </c>
      <c r="CA29" s="111" t="str">
        <f>IFERROR(
IF(OR(($H29+(0.2*$I29))&lt;200, $AZ29="Not reporting this measure", ISBLANK($BI29),($I29/$J29)&gt;0.8),"N/A",
       IF(($BI29/($H29+(0.2*$I29)))&lt;Dashboard!$E$38,"Low", "No Issue")),"N/A")</f>
        <v>N/A</v>
      </c>
      <c r="CB29" s="108" t="str" cm="1">
        <f t="array" ref="CB29">IF(OR(($H29+(0.2*$I29))&lt;200, $K29="Not reporting this measure", ISBLANK($O29)),"N/A",
IF(('Data Reporting Template'!$O29/($H29+(0.2*$I29)))&gt;
(_xlfn.IFS($M29="CCO Medicaid only",Dashboard!$E$44,'Data Reporting Template'!$M29="All-payer",Dashboard!$F$44)),"High","No Issue"))</f>
        <v>N/A</v>
      </c>
      <c r="CC29" s="109" t="str" cm="1">
        <f t="array" ref="CC29">IF(OR($H29&lt;200, $U29="Not reporting this measure", ISBLANK($Y29)),"N/A",
IF(('Data Reporting Template'!$Y29/$H29)&gt;
(_xlfn.IFS($W29="CCO Medicaid only",Dashboard!$E$44,'Data Reporting Template'!$W29="All-payer",Dashboard!$F$44)),"High","No Issue"))</f>
        <v>N/A</v>
      </c>
      <c r="CD29" s="110" t="str" cm="1">
        <f t="array" ref="CD29">IF(OR($H29&lt;200, $AD29="Not reporting this measure", ISBLANK($AH29)),"N/A",
       IF(('Data Reporting Template'!$AH29/$H29)&gt;
                   (_xlfn.IFS($AF29="CCO Medicaid only",Dashboard!$E$44,'Data Reporting Template'!$AF29="All-payer",Dashboard!$F$44)),"High","No Issue"))</f>
        <v>N/A</v>
      </c>
      <c r="CE29" s="109" t="str">
        <f>IF(OR(($H29+(0.2*$I29))&lt;50, $AM29="Not reporting this measure", ISBLANK($AQ29)),"N/A",
       IF(('Data Reporting Template'!$AQ29/($H29+(0.2*$I29)))&gt;Dashboard!$E$44,"High","No Issue"))</f>
        <v>N/A</v>
      </c>
      <c r="CF29" s="110" t="str">
        <f>IF(OR(($H29+(0.2*$I29))&lt;200, $AZ29="Not reporting this measure", ISBLANK($BD29)),"N/A",
       IF(('Data Reporting Template'!$BD29/($H29+(0.2*$I29)))&gt;Dashboard!$E$44,"High","No Issue"))</f>
        <v>N/A</v>
      </c>
      <c r="CG29" s="111" t="str">
        <f>IF(OR(($H29+(0.2*$I29))&lt;200, $AZ29="Not reporting this measure", ISBLANK($BI29)),"N/A",
       IF(('Data Reporting Template'!$BI29/($H29+(0.2*$I29)))&gt;Dashboard!$E$44,"High","No Issue"))</f>
        <v>N/A</v>
      </c>
      <c r="CH29" s="108" t="str">
        <f>IFERROR(
IF($O29 &lt; 30, "N/A",
IF((($P29+$Q29)/$O29)&gt; (Dashboard!$D$54), "High Exclusion/Exception Rate", "No Issue")),"N/A")</f>
        <v>N/A</v>
      </c>
      <c r="CI29" s="109" t="str">
        <f>IFERROR(
IF($Y29&lt;30,"N/A",
IF(($Z29/$Y29) &gt; (Dashboard!$D$55), "High Exclusion/Exception Rate", "No Issue")),"N/A")</f>
        <v>N/A</v>
      </c>
      <c r="CJ29" s="110" t="str">
        <f>IFERROR(
IF($AH29 &lt;30, "N/A",
IF(($AI29/$AH29)&gt; (Dashboard!$D$56), "High Exclusion/Exception Rate", "No Issue")),"N/A")</f>
        <v>N/A</v>
      </c>
      <c r="CK29" s="109" t="str">
        <f>IFERROR(
IF($BD29 &lt;30, "N/A",
IF((($BE29 + $BF29)/$BD29) &gt; (Dashboard!$D$58), "High Exclusion/Exception Rate", "No Issue")),"N/A")</f>
        <v>N/A</v>
      </c>
      <c r="CL29" s="112" t="str">
        <f>IFERROR(
IF($BI29 &lt;30, "N/A",
IF(($BJ29/$BI29) &gt; (Dashboard!$D$59), "High Exclusion/Exception Rate", "No Issue")),"N/A")</f>
        <v>N/A</v>
      </c>
      <c r="CM29" s="113" t="str">
        <f t="shared" si="13"/>
        <v>N/A</v>
      </c>
      <c r="CN29" s="110" t="str">
        <f t="shared" si="14"/>
        <v>N/A</v>
      </c>
      <c r="CO29" s="109" t="str">
        <f t="shared" si="15"/>
        <v>N/A</v>
      </c>
      <c r="CP29" s="110" t="str">
        <f t="shared" si="16"/>
        <v>N/A</v>
      </c>
      <c r="CQ29" s="109" t="str">
        <f t="shared" si="17"/>
        <v>N/A</v>
      </c>
      <c r="CR29" s="112" t="str">
        <f t="shared" si="18"/>
        <v>N/A</v>
      </c>
      <c r="CS29" s="113" t="str">
        <f t="shared" si="19"/>
        <v>N/A</v>
      </c>
      <c r="CT29" s="110" t="str">
        <f t="shared" si="20"/>
        <v>N/A</v>
      </c>
      <c r="CU29" s="109" t="str">
        <f t="shared" si="21"/>
        <v>N/A</v>
      </c>
      <c r="CV29" s="110" t="str">
        <f t="shared" si="22"/>
        <v>N/A</v>
      </c>
      <c r="CW29" s="109" t="str">
        <f t="shared" si="23"/>
        <v>N/A</v>
      </c>
      <c r="CX29" s="112" t="str">
        <f t="shared" si="24"/>
        <v>N/A</v>
      </c>
      <c r="CY29" s="113" t="str">
        <f t="shared" si="25"/>
        <v>N/A</v>
      </c>
      <c r="CZ29" s="110" t="str">
        <f t="shared" si="26"/>
        <v>N/A</v>
      </c>
      <c r="DA29" s="109" t="str">
        <f t="shared" si="27"/>
        <v>N/A</v>
      </c>
      <c r="DB29" s="115" t="str">
        <f t="shared" si="28"/>
        <v>N/A</v>
      </c>
      <c r="DC29" s="109" t="str">
        <f t="shared" si="29"/>
        <v>N/A</v>
      </c>
      <c r="DD29" s="114" t="str">
        <f t="shared" si="30"/>
        <v>N/A</v>
      </c>
      <c r="DE29" s="109" t="str">
        <f t="shared" si="31"/>
        <v>N/A</v>
      </c>
      <c r="DF29" s="114" t="str">
        <f t="shared" si="32"/>
        <v>N/A</v>
      </c>
      <c r="DG29" s="113" t="str">
        <f t="shared" si="33"/>
        <v>N/A</v>
      </c>
      <c r="DH29" s="114" t="str">
        <f t="shared" si="34"/>
        <v>N/A</v>
      </c>
      <c r="DI29" s="109" t="str">
        <f t="shared" si="35"/>
        <v>N/A</v>
      </c>
      <c r="DJ29" s="114" t="str">
        <f t="shared" si="36"/>
        <v>N/A</v>
      </c>
      <c r="DK29" s="111" t="str">
        <f t="shared" si="37"/>
        <v>N/A</v>
      </c>
    </row>
    <row r="30" spans="3:115" s="78" customFormat="1" x14ac:dyDescent="0.25">
      <c r="K30" s="90"/>
      <c r="R30" s="100" t="e">
        <f t="shared" si="38"/>
        <v>#DIV/0!</v>
      </c>
      <c r="S30" s="83" t="s">
        <v>255</v>
      </c>
      <c r="T30" s="83" t="s">
        <v>256</v>
      </c>
      <c r="U30" s="90"/>
      <c r="AA30" s="100" t="e">
        <f t="shared" si="0"/>
        <v>#DIV/0!</v>
      </c>
      <c r="AB30" s="83" t="s">
        <v>255</v>
      </c>
      <c r="AC30" s="83" t="s">
        <v>256</v>
      </c>
      <c r="AD30" s="91"/>
      <c r="AI30" s="92"/>
      <c r="AJ30" s="100" t="e">
        <f t="shared" si="1"/>
        <v>#DIV/0!</v>
      </c>
      <c r="AK30" s="83" t="s">
        <v>255</v>
      </c>
      <c r="AL30" s="83" t="s">
        <v>256</v>
      </c>
      <c r="AM30" s="91"/>
      <c r="AQ30" s="93"/>
      <c r="AR30" s="101" t="e">
        <f t="shared" si="2"/>
        <v>#DIV/0!</v>
      </c>
      <c r="AU30" s="102">
        <f t="shared" si="3"/>
        <v>0</v>
      </c>
      <c r="AV30" s="101" t="e">
        <f t="shared" si="4"/>
        <v>#DIV/0!</v>
      </c>
      <c r="AW30" s="101" t="e">
        <f t="shared" si="5"/>
        <v>#DIV/0!</v>
      </c>
      <c r="AX30" s="83" t="s">
        <v>255</v>
      </c>
      <c r="AY30" s="83" t="s">
        <v>256</v>
      </c>
      <c r="AZ30" s="91"/>
      <c r="BG30" s="103" t="e">
        <f t="shared" si="6"/>
        <v>#DIV/0!</v>
      </c>
      <c r="BK30" s="103" t="e">
        <f t="shared" si="7"/>
        <v>#DIV/0!</v>
      </c>
      <c r="BL30" s="83" t="s">
        <v>255</v>
      </c>
      <c r="BM30" s="83" t="s">
        <v>256</v>
      </c>
      <c r="BN30" s="106">
        <f t="shared" si="8"/>
        <v>0</v>
      </c>
      <c r="BO30" s="107">
        <f t="shared" si="9"/>
        <v>0</v>
      </c>
      <c r="BP30" s="107">
        <f t="shared" si="10"/>
        <v>0</v>
      </c>
      <c r="BQ30" s="107">
        <f t="shared" si="11"/>
        <v>0</v>
      </c>
      <c r="BR30" s="107">
        <f t="shared" si="12"/>
        <v>0</v>
      </c>
      <c r="BU30" s="94"/>
      <c r="BV30" s="108" t="str" cm="1">
        <f t="array" ref="BV30">IF(OR(($H30+(0.2*$I30))&lt;200, $K30="Not reporting this measure", ISBLANK($O30)),"N/A",
       IF(($O30/($H30+(0.2*$I30)))&lt;
                   (_xlfn.IFS($M30="CCO Medicaid only",Dashboard!$E$33,'Data Reporting Template'!$M30="All-payer",Dashboard!$F$33)),"Low","No Issue"))</f>
        <v>N/A</v>
      </c>
      <c r="BW30" s="109" t="str" cm="1">
        <f t="array" ref="BW30">IFERROR(
IF(OR($H30&lt;200, $U30="Not reporting this measure", ISBLANK($Y30),($I30/$J30)&gt;0.8),"N/A",
       IF(($Y30/$H30)&lt;
                   (_xlfn.IFS($W30="CCO Medicaid only",Dashboard!$E$34,'Data Reporting Template'!$W30="All-payer",Dashboard!$F$34)),"Low","No Issue")), "N/A")</f>
        <v>N/A</v>
      </c>
      <c r="BX30" s="110" t="str" cm="1">
        <f t="array" ref="BX30">IFERROR(
IF(OR($H30&lt;200, $AD30="Not reporting this measure", ISBLANK($AH30),($I30/$J30)&gt;0.8),"N/A",
       IF(($AH30/$H30)&lt;
                   (_xlfn.IFS($AF30="CCO Medicaid only",Dashboard!$E$35,'Data Reporting Template'!$AF30="All-payer",Dashboard!$F$35)),"Low","No Issue")), "N/A")</f>
        <v>N/A</v>
      </c>
      <c r="BY30" s="109" t="str">
        <f>IF(OR(($H30+(0.2*$I30))&lt;50, $AM30="Not reporting this measure", ISBLANK($AQ30)),"N/A",
       IF(($AQ30/($H30+(0.2*$I30)))&lt;Dashboard!$E$36,"Low", "No Issue"))</f>
        <v>N/A</v>
      </c>
      <c r="BZ30" s="110" t="str">
        <f>IF(OR(($H30+(0.2*$I30))&lt;200, $AZ30="Not reporting this measure", ISBLANK($BD30)),"N/A",
       IF(($BD30/($H30+(0.2*$I30)))&lt;Dashboard!$E$37,"Low", "No Issue"))</f>
        <v>N/A</v>
      </c>
      <c r="CA30" s="111" t="str">
        <f>IFERROR(
IF(OR(($H30+(0.2*$I30))&lt;200, $AZ30="Not reporting this measure", ISBLANK($BI30),($I30/$J30)&gt;0.8),"N/A",
       IF(($BI30/($H30+(0.2*$I30)))&lt;Dashboard!$E$38,"Low", "No Issue")),"N/A")</f>
        <v>N/A</v>
      </c>
      <c r="CB30" s="108" t="str" cm="1">
        <f t="array" ref="CB30">IF(OR(($H30+(0.2*$I30))&lt;200, $K30="Not reporting this measure", ISBLANK($O30)),"N/A",
IF(('Data Reporting Template'!$O30/($H30+(0.2*$I30)))&gt;
(_xlfn.IFS($M30="CCO Medicaid only",Dashboard!$E$44,'Data Reporting Template'!$M30="All-payer",Dashboard!$F$44)),"High","No Issue"))</f>
        <v>N/A</v>
      </c>
      <c r="CC30" s="109" t="str" cm="1">
        <f t="array" ref="CC30">IF(OR($H30&lt;200, $U30="Not reporting this measure", ISBLANK($Y30)),"N/A",
IF(('Data Reporting Template'!$Y30/$H30)&gt;
(_xlfn.IFS($W30="CCO Medicaid only",Dashboard!$E$44,'Data Reporting Template'!$W30="All-payer",Dashboard!$F$44)),"High","No Issue"))</f>
        <v>N/A</v>
      </c>
      <c r="CD30" s="110" t="str" cm="1">
        <f t="array" ref="CD30">IF(OR($H30&lt;200, $AD30="Not reporting this measure", ISBLANK($AH30)),"N/A",
       IF(('Data Reporting Template'!$AH30/$H30)&gt;
                   (_xlfn.IFS($AF30="CCO Medicaid only",Dashboard!$E$44,'Data Reporting Template'!$AF30="All-payer",Dashboard!$F$44)),"High","No Issue"))</f>
        <v>N/A</v>
      </c>
      <c r="CE30" s="109" t="str">
        <f>IF(OR(($H30+(0.2*$I30))&lt;50, $AM30="Not reporting this measure", ISBLANK($AQ30)),"N/A",
       IF(('Data Reporting Template'!$AQ30/($H30+(0.2*$I30)))&gt;Dashboard!$E$44,"High","No Issue"))</f>
        <v>N/A</v>
      </c>
      <c r="CF30" s="110" t="str">
        <f>IF(OR(($H30+(0.2*$I30))&lt;200, $AZ30="Not reporting this measure", ISBLANK($BD30)),"N/A",
       IF(('Data Reporting Template'!$BD30/($H30+(0.2*$I30)))&gt;Dashboard!$E$44,"High","No Issue"))</f>
        <v>N/A</v>
      </c>
      <c r="CG30" s="111" t="str">
        <f>IF(OR(($H30+(0.2*$I30))&lt;200, $AZ30="Not reporting this measure", ISBLANK($BI30)),"N/A",
       IF(('Data Reporting Template'!$BI30/($H30+(0.2*$I30)))&gt;Dashboard!$E$44,"High","No Issue"))</f>
        <v>N/A</v>
      </c>
      <c r="CH30" s="108" t="str">
        <f>IFERROR(
IF($O30 &lt; 30, "N/A",
IF((($P30+$Q30)/$O30)&gt; (Dashboard!$D$54), "High Exclusion/Exception Rate", "No Issue")),"N/A")</f>
        <v>N/A</v>
      </c>
      <c r="CI30" s="109" t="str">
        <f>IFERROR(
IF($Y30&lt;30,"N/A",
IF(($Z30/$Y30) &gt; (Dashboard!$D$55), "High Exclusion/Exception Rate", "No Issue")),"N/A")</f>
        <v>N/A</v>
      </c>
      <c r="CJ30" s="110" t="str">
        <f>IFERROR(
IF($AH30 &lt;30, "N/A",
IF(($AI30/$AH30)&gt; (Dashboard!$D$56), "High Exclusion/Exception Rate", "No Issue")),"N/A")</f>
        <v>N/A</v>
      </c>
      <c r="CK30" s="109" t="str">
        <f>IFERROR(
IF($BD30 &lt;30, "N/A",
IF((($BE30 + $BF30)/$BD30) &gt; (Dashboard!$D$58), "High Exclusion/Exception Rate", "No Issue")),"N/A")</f>
        <v>N/A</v>
      </c>
      <c r="CL30" s="112" t="str">
        <f>IFERROR(
IF($BI30 &lt;30, "N/A",
IF(($BJ30/$BI30) &gt; (Dashboard!$D$59), "High Exclusion/Exception Rate", "No Issue")),"N/A")</f>
        <v>N/A</v>
      </c>
      <c r="CM30" s="113" t="str">
        <f t="shared" si="13"/>
        <v>N/A</v>
      </c>
      <c r="CN30" s="110" t="str">
        <f t="shared" si="14"/>
        <v>N/A</v>
      </c>
      <c r="CO30" s="109" t="str">
        <f t="shared" si="15"/>
        <v>N/A</v>
      </c>
      <c r="CP30" s="110" t="str">
        <f t="shared" si="16"/>
        <v>N/A</v>
      </c>
      <c r="CQ30" s="109" t="str">
        <f t="shared" si="17"/>
        <v>N/A</v>
      </c>
      <c r="CR30" s="112" t="str">
        <f t="shared" si="18"/>
        <v>N/A</v>
      </c>
      <c r="CS30" s="113" t="str">
        <f t="shared" si="19"/>
        <v>N/A</v>
      </c>
      <c r="CT30" s="110" t="str">
        <f t="shared" si="20"/>
        <v>N/A</v>
      </c>
      <c r="CU30" s="109" t="str">
        <f t="shared" si="21"/>
        <v>N/A</v>
      </c>
      <c r="CV30" s="110" t="str">
        <f t="shared" si="22"/>
        <v>N/A</v>
      </c>
      <c r="CW30" s="109" t="str">
        <f t="shared" si="23"/>
        <v>N/A</v>
      </c>
      <c r="CX30" s="112" t="str">
        <f t="shared" si="24"/>
        <v>N/A</v>
      </c>
      <c r="CY30" s="113" t="str">
        <f t="shared" si="25"/>
        <v>N/A</v>
      </c>
      <c r="CZ30" s="110" t="str">
        <f t="shared" si="26"/>
        <v>N/A</v>
      </c>
      <c r="DA30" s="109" t="str">
        <f t="shared" si="27"/>
        <v>N/A</v>
      </c>
      <c r="DB30" s="115" t="str">
        <f t="shared" si="28"/>
        <v>N/A</v>
      </c>
      <c r="DC30" s="109" t="str">
        <f t="shared" si="29"/>
        <v>N/A</v>
      </c>
      <c r="DD30" s="114" t="str">
        <f t="shared" si="30"/>
        <v>N/A</v>
      </c>
      <c r="DE30" s="109" t="str">
        <f t="shared" si="31"/>
        <v>N/A</v>
      </c>
      <c r="DF30" s="114" t="str">
        <f t="shared" si="32"/>
        <v>N/A</v>
      </c>
      <c r="DG30" s="113" t="str">
        <f t="shared" si="33"/>
        <v>N/A</v>
      </c>
      <c r="DH30" s="114" t="str">
        <f t="shared" si="34"/>
        <v>N/A</v>
      </c>
      <c r="DI30" s="109" t="str">
        <f t="shared" si="35"/>
        <v>N/A</v>
      </c>
      <c r="DJ30" s="114" t="str">
        <f t="shared" si="36"/>
        <v>N/A</v>
      </c>
      <c r="DK30" s="111" t="str">
        <f t="shared" si="37"/>
        <v>N/A</v>
      </c>
    </row>
    <row r="31" spans="3:115" s="78" customFormat="1" x14ac:dyDescent="0.25">
      <c r="K31" s="90"/>
      <c r="R31" s="100" t="e">
        <f t="shared" si="38"/>
        <v>#DIV/0!</v>
      </c>
      <c r="S31" s="83" t="s">
        <v>255</v>
      </c>
      <c r="T31" s="83" t="s">
        <v>256</v>
      </c>
      <c r="U31" s="90"/>
      <c r="AA31" s="100" t="e">
        <f t="shared" si="0"/>
        <v>#DIV/0!</v>
      </c>
      <c r="AB31" s="83" t="s">
        <v>255</v>
      </c>
      <c r="AC31" s="83" t="s">
        <v>256</v>
      </c>
      <c r="AD31" s="91"/>
      <c r="AI31" s="92"/>
      <c r="AJ31" s="100" t="e">
        <f t="shared" si="1"/>
        <v>#DIV/0!</v>
      </c>
      <c r="AK31" s="83" t="s">
        <v>255</v>
      </c>
      <c r="AL31" s="83" t="s">
        <v>256</v>
      </c>
      <c r="AM31" s="91"/>
      <c r="AQ31" s="93"/>
      <c r="AR31" s="101" t="e">
        <f t="shared" si="2"/>
        <v>#DIV/0!</v>
      </c>
      <c r="AU31" s="102">
        <f t="shared" si="3"/>
        <v>0</v>
      </c>
      <c r="AV31" s="101" t="e">
        <f t="shared" si="4"/>
        <v>#DIV/0!</v>
      </c>
      <c r="AW31" s="101" t="e">
        <f t="shared" si="5"/>
        <v>#DIV/0!</v>
      </c>
      <c r="AX31" s="83" t="s">
        <v>255</v>
      </c>
      <c r="AY31" s="83" t="s">
        <v>256</v>
      </c>
      <c r="AZ31" s="91"/>
      <c r="BG31" s="103" t="e">
        <f t="shared" si="6"/>
        <v>#DIV/0!</v>
      </c>
      <c r="BK31" s="103" t="e">
        <f t="shared" si="7"/>
        <v>#DIV/0!</v>
      </c>
      <c r="BL31" s="83" t="s">
        <v>255</v>
      </c>
      <c r="BM31" s="83" t="s">
        <v>256</v>
      </c>
      <c r="BN31" s="106">
        <f t="shared" si="8"/>
        <v>0</v>
      </c>
      <c r="BO31" s="107">
        <f t="shared" si="9"/>
        <v>0</v>
      </c>
      <c r="BP31" s="107">
        <f t="shared" si="10"/>
        <v>0</v>
      </c>
      <c r="BQ31" s="107">
        <f t="shared" si="11"/>
        <v>0</v>
      </c>
      <c r="BR31" s="107">
        <f t="shared" si="12"/>
        <v>0</v>
      </c>
      <c r="BU31" s="94"/>
      <c r="BV31" s="108" t="str" cm="1">
        <f t="array" ref="BV31">IF(OR(($H31+(0.2*$I31))&lt;200, $K31="Not reporting this measure", ISBLANK($O31)),"N/A",
       IF(($O31/($H31+(0.2*$I31)))&lt;
                   (_xlfn.IFS($M31="CCO Medicaid only",Dashboard!$E$33,'Data Reporting Template'!$M31="All-payer",Dashboard!$F$33)),"Low","No Issue"))</f>
        <v>N/A</v>
      </c>
      <c r="BW31" s="109" t="str" cm="1">
        <f t="array" ref="BW31">IFERROR(
IF(OR($H31&lt;200, $U31="Not reporting this measure", ISBLANK($Y31),($I31/$J31)&gt;0.8),"N/A",
       IF(($Y31/$H31)&lt;
                   (_xlfn.IFS($W31="CCO Medicaid only",Dashboard!$E$34,'Data Reporting Template'!$W31="All-payer",Dashboard!$F$34)),"Low","No Issue")), "N/A")</f>
        <v>N/A</v>
      </c>
      <c r="BX31" s="110" t="str" cm="1">
        <f t="array" ref="BX31">IFERROR(
IF(OR($H31&lt;200, $AD31="Not reporting this measure", ISBLANK($AH31),($I31/$J31)&gt;0.8),"N/A",
       IF(($AH31/$H31)&lt;
                   (_xlfn.IFS($AF31="CCO Medicaid only",Dashboard!$E$35,'Data Reporting Template'!$AF31="All-payer",Dashboard!$F$35)),"Low","No Issue")), "N/A")</f>
        <v>N/A</v>
      </c>
      <c r="BY31" s="109" t="str">
        <f>IF(OR(($H31+(0.2*$I31))&lt;50, $AM31="Not reporting this measure", ISBLANK($AQ31)),"N/A",
       IF(($AQ31/($H31+(0.2*$I31)))&lt;Dashboard!$E$36,"Low", "No Issue"))</f>
        <v>N/A</v>
      </c>
      <c r="BZ31" s="110" t="str">
        <f>IF(OR(($H31+(0.2*$I31))&lt;200, $AZ31="Not reporting this measure", ISBLANK($BD31)),"N/A",
       IF(($BD31/($H31+(0.2*$I31)))&lt;Dashboard!$E$37,"Low", "No Issue"))</f>
        <v>N/A</v>
      </c>
      <c r="CA31" s="111" t="str">
        <f>IFERROR(
IF(OR(($H31+(0.2*$I31))&lt;200, $AZ31="Not reporting this measure", ISBLANK($BI31),($I31/$J31)&gt;0.8),"N/A",
       IF(($BI31/($H31+(0.2*$I31)))&lt;Dashboard!$E$38,"Low", "No Issue")),"N/A")</f>
        <v>N/A</v>
      </c>
      <c r="CB31" s="108" t="str" cm="1">
        <f t="array" ref="CB31">IF(OR(($H31+(0.2*$I31))&lt;200, $K31="Not reporting this measure", ISBLANK($O31)),"N/A",
IF(('Data Reporting Template'!$O31/($H31+(0.2*$I31)))&gt;
(_xlfn.IFS($M31="CCO Medicaid only",Dashboard!$E$44,'Data Reporting Template'!$M31="All-payer",Dashboard!$F$44)),"High","No Issue"))</f>
        <v>N/A</v>
      </c>
      <c r="CC31" s="109" t="str" cm="1">
        <f t="array" ref="CC31">IF(OR($H31&lt;200, $U31="Not reporting this measure", ISBLANK($Y31)),"N/A",
IF(('Data Reporting Template'!$Y31/$H31)&gt;
(_xlfn.IFS($W31="CCO Medicaid only",Dashboard!$E$44,'Data Reporting Template'!$W31="All-payer",Dashboard!$F$44)),"High","No Issue"))</f>
        <v>N/A</v>
      </c>
      <c r="CD31" s="110" t="str" cm="1">
        <f t="array" ref="CD31">IF(OR($H31&lt;200, $AD31="Not reporting this measure", ISBLANK($AH31)),"N/A",
       IF(('Data Reporting Template'!$AH31/$H31)&gt;
                   (_xlfn.IFS($AF31="CCO Medicaid only",Dashboard!$E$44,'Data Reporting Template'!$AF31="All-payer",Dashboard!$F$44)),"High","No Issue"))</f>
        <v>N/A</v>
      </c>
      <c r="CE31" s="109" t="str">
        <f>IF(OR(($H31+(0.2*$I31))&lt;50, $AM31="Not reporting this measure", ISBLANK($AQ31)),"N/A",
       IF(('Data Reporting Template'!$AQ31/($H31+(0.2*$I31)))&gt;Dashboard!$E$44,"High","No Issue"))</f>
        <v>N/A</v>
      </c>
      <c r="CF31" s="110" t="str">
        <f>IF(OR(($H31+(0.2*$I31))&lt;200, $AZ31="Not reporting this measure", ISBLANK($BD31)),"N/A",
       IF(('Data Reporting Template'!$BD31/($H31+(0.2*$I31)))&gt;Dashboard!$E$44,"High","No Issue"))</f>
        <v>N/A</v>
      </c>
      <c r="CG31" s="111" t="str">
        <f>IF(OR(($H31+(0.2*$I31))&lt;200, $AZ31="Not reporting this measure", ISBLANK($BI31)),"N/A",
       IF(('Data Reporting Template'!$BI31/($H31+(0.2*$I31)))&gt;Dashboard!$E$44,"High","No Issue"))</f>
        <v>N/A</v>
      </c>
      <c r="CH31" s="108" t="str">
        <f>IFERROR(
IF($O31 &lt; 30, "N/A",
IF((($P31+$Q31)/$O31)&gt; (Dashboard!$D$54), "High Exclusion/Exception Rate", "No Issue")),"N/A")</f>
        <v>N/A</v>
      </c>
      <c r="CI31" s="109" t="str">
        <f>IFERROR(
IF($Y31&lt;30,"N/A",
IF(($Z31/$Y31) &gt; (Dashboard!$D$55), "High Exclusion/Exception Rate", "No Issue")),"N/A")</f>
        <v>N/A</v>
      </c>
      <c r="CJ31" s="110" t="str">
        <f>IFERROR(
IF($AH31 &lt;30, "N/A",
IF(($AI31/$AH31)&gt; (Dashboard!$D$56), "High Exclusion/Exception Rate", "No Issue")),"N/A")</f>
        <v>N/A</v>
      </c>
      <c r="CK31" s="109" t="str">
        <f>IFERROR(
IF($BD31 &lt;30, "N/A",
IF((($BE31 + $BF31)/$BD31) &gt; (Dashboard!$D$58), "High Exclusion/Exception Rate", "No Issue")),"N/A")</f>
        <v>N/A</v>
      </c>
      <c r="CL31" s="112" t="str">
        <f>IFERROR(
IF($BI31 &lt;30, "N/A",
IF(($BJ31/$BI31) &gt; (Dashboard!$D$59), "High Exclusion/Exception Rate", "No Issue")),"N/A")</f>
        <v>N/A</v>
      </c>
      <c r="CM31" s="113" t="str">
        <f t="shared" si="13"/>
        <v>N/A</v>
      </c>
      <c r="CN31" s="110" t="str">
        <f t="shared" si="14"/>
        <v>N/A</v>
      </c>
      <c r="CO31" s="109" t="str">
        <f t="shared" si="15"/>
        <v>N/A</v>
      </c>
      <c r="CP31" s="110" t="str">
        <f t="shared" si="16"/>
        <v>N/A</v>
      </c>
      <c r="CQ31" s="109" t="str">
        <f t="shared" si="17"/>
        <v>N/A</v>
      </c>
      <c r="CR31" s="112" t="str">
        <f t="shared" si="18"/>
        <v>N/A</v>
      </c>
      <c r="CS31" s="113" t="str">
        <f t="shared" si="19"/>
        <v>N/A</v>
      </c>
      <c r="CT31" s="110" t="str">
        <f t="shared" si="20"/>
        <v>N/A</v>
      </c>
      <c r="CU31" s="109" t="str">
        <f t="shared" si="21"/>
        <v>N/A</v>
      </c>
      <c r="CV31" s="110" t="str">
        <f t="shared" si="22"/>
        <v>N/A</v>
      </c>
      <c r="CW31" s="109" t="str">
        <f t="shared" si="23"/>
        <v>N/A</v>
      </c>
      <c r="CX31" s="112" t="str">
        <f t="shared" si="24"/>
        <v>N/A</v>
      </c>
      <c r="CY31" s="113" t="str">
        <f t="shared" si="25"/>
        <v>N/A</v>
      </c>
      <c r="CZ31" s="110" t="str">
        <f t="shared" si="26"/>
        <v>N/A</v>
      </c>
      <c r="DA31" s="109" t="str">
        <f t="shared" si="27"/>
        <v>N/A</v>
      </c>
      <c r="DB31" s="115" t="str">
        <f t="shared" si="28"/>
        <v>N/A</v>
      </c>
      <c r="DC31" s="109" t="str">
        <f t="shared" si="29"/>
        <v>N/A</v>
      </c>
      <c r="DD31" s="114" t="str">
        <f t="shared" si="30"/>
        <v>N/A</v>
      </c>
      <c r="DE31" s="109" t="str">
        <f t="shared" si="31"/>
        <v>N/A</v>
      </c>
      <c r="DF31" s="114" t="str">
        <f t="shared" si="32"/>
        <v>N/A</v>
      </c>
      <c r="DG31" s="113" t="str">
        <f t="shared" si="33"/>
        <v>N/A</v>
      </c>
      <c r="DH31" s="114" t="str">
        <f t="shared" si="34"/>
        <v>N/A</v>
      </c>
      <c r="DI31" s="109" t="str">
        <f t="shared" si="35"/>
        <v>N/A</v>
      </c>
      <c r="DJ31" s="114" t="str">
        <f t="shared" si="36"/>
        <v>N/A</v>
      </c>
      <c r="DK31" s="111" t="str">
        <f t="shared" si="37"/>
        <v>N/A</v>
      </c>
    </row>
    <row r="32" spans="3:115" s="78" customFormat="1" x14ac:dyDescent="0.25">
      <c r="K32" s="90"/>
      <c r="R32" s="100" t="e">
        <f t="shared" si="38"/>
        <v>#DIV/0!</v>
      </c>
      <c r="S32" s="83" t="s">
        <v>255</v>
      </c>
      <c r="T32" s="83" t="s">
        <v>256</v>
      </c>
      <c r="U32" s="90"/>
      <c r="AA32" s="100" t="e">
        <f t="shared" si="0"/>
        <v>#DIV/0!</v>
      </c>
      <c r="AB32" s="83" t="s">
        <v>255</v>
      </c>
      <c r="AC32" s="83" t="s">
        <v>256</v>
      </c>
      <c r="AD32" s="91"/>
      <c r="AI32" s="92"/>
      <c r="AJ32" s="100" t="e">
        <f t="shared" si="1"/>
        <v>#DIV/0!</v>
      </c>
      <c r="AK32" s="83" t="s">
        <v>255</v>
      </c>
      <c r="AL32" s="83" t="s">
        <v>256</v>
      </c>
      <c r="AM32" s="91"/>
      <c r="AQ32" s="93"/>
      <c r="AR32" s="101" t="e">
        <f t="shared" si="2"/>
        <v>#DIV/0!</v>
      </c>
      <c r="AU32" s="102">
        <f t="shared" si="3"/>
        <v>0</v>
      </c>
      <c r="AV32" s="101" t="e">
        <f t="shared" si="4"/>
        <v>#DIV/0!</v>
      </c>
      <c r="AW32" s="101" t="e">
        <f t="shared" si="5"/>
        <v>#DIV/0!</v>
      </c>
      <c r="AX32" s="83" t="s">
        <v>255</v>
      </c>
      <c r="AY32" s="83" t="s">
        <v>256</v>
      </c>
      <c r="AZ32" s="91"/>
      <c r="BG32" s="103" t="e">
        <f t="shared" si="6"/>
        <v>#DIV/0!</v>
      </c>
      <c r="BK32" s="103" t="e">
        <f t="shared" si="7"/>
        <v>#DIV/0!</v>
      </c>
      <c r="BL32" s="83" t="s">
        <v>255</v>
      </c>
      <c r="BM32" s="83" t="s">
        <v>256</v>
      </c>
      <c r="BN32" s="106">
        <f t="shared" si="8"/>
        <v>0</v>
      </c>
      <c r="BO32" s="107">
        <f t="shared" si="9"/>
        <v>0</v>
      </c>
      <c r="BP32" s="107">
        <f t="shared" si="10"/>
        <v>0</v>
      </c>
      <c r="BQ32" s="107">
        <f t="shared" si="11"/>
        <v>0</v>
      </c>
      <c r="BR32" s="107">
        <f t="shared" si="12"/>
        <v>0</v>
      </c>
      <c r="BU32" s="94"/>
      <c r="BV32" s="108" t="str" cm="1">
        <f t="array" ref="BV32">IF(OR(($H32+(0.2*$I32))&lt;200, $K32="Not reporting this measure", ISBLANK($O32)),"N/A",
       IF(($O32/($H32+(0.2*$I32)))&lt;
                   (_xlfn.IFS($M32="CCO Medicaid only",Dashboard!$E$33,'Data Reporting Template'!$M32="All-payer",Dashboard!$F$33)),"Low","No Issue"))</f>
        <v>N/A</v>
      </c>
      <c r="BW32" s="109" t="str" cm="1">
        <f t="array" ref="BW32">IFERROR(
IF(OR($H32&lt;200, $U32="Not reporting this measure", ISBLANK($Y32),($I32/$J32)&gt;0.8),"N/A",
       IF(($Y32/$H32)&lt;
                   (_xlfn.IFS($W32="CCO Medicaid only",Dashboard!$E$34,'Data Reporting Template'!$W32="All-payer",Dashboard!$F$34)),"Low","No Issue")), "N/A")</f>
        <v>N/A</v>
      </c>
      <c r="BX32" s="110" t="str" cm="1">
        <f t="array" ref="BX32">IFERROR(
IF(OR($H32&lt;200, $AD32="Not reporting this measure", ISBLANK($AH32),($I32/$J32)&gt;0.8),"N/A",
       IF(($AH32/$H32)&lt;
                   (_xlfn.IFS($AF32="CCO Medicaid only",Dashboard!$E$35,'Data Reporting Template'!$AF32="All-payer",Dashboard!$F$35)),"Low","No Issue")), "N/A")</f>
        <v>N/A</v>
      </c>
      <c r="BY32" s="109" t="str">
        <f>IF(OR(($H32+(0.2*$I32))&lt;50, $AM32="Not reporting this measure", ISBLANK($AQ32)),"N/A",
       IF(($AQ32/($H32+(0.2*$I32)))&lt;Dashboard!$E$36,"Low", "No Issue"))</f>
        <v>N/A</v>
      </c>
      <c r="BZ32" s="110" t="str">
        <f>IF(OR(($H32+(0.2*$I32))&lt;200, $AZ32="Not reporting this measure", ISBLANK($BD32)),"N/A",
       IF(($BD32/($H32+(0.2*$I32)))&lt;Dashboard!$E$37,"Low", "No Issue"))</f>
        <v>N/A</v>
      </c>
      <c r="CA32" s="111" t="str">
        <f>IFERROR(
IF(OR(($H32+(0.2*$I32))&lt;200, $AZ32="Not reporting this measure", ISBLANK($BI32),($I32/$J32)&gt;0.8),"N/A",
       IF(($BI32/($H32+(0.2*$I32)))&lt;Dashboard!$E$38,"Low", "No Issue")),"N/A")</f>
        <v>N/A</v>
      </c>
      <c r="CB32" s="108" t="str" cm="1">
        <f t="array" ref="CB32">IF(OR(($H32+(0.2*$I32))&lt;200, $K32="Not reporting this measure", ISBLANK($O32)),"N/A",
IF(('Data Reporting Template'!$O32/($H32+(0.2*$I32)))&gt;
(_xlfn.IFS($M32="CCO Medicaid only",Dashboard!$E$44,'Data Reporting Template'!$M32="All-payer",Dashboard!$F$44)),"High","No Issue"))</f>
        <v>N/A</v>
      </c>
      <c r="CC32" s="109" t="str" cm="1">
        <f t="array" ref="CC32">IF(OR($H32&lt;200, $U32="Not reporting this measure", ISBLANK($Y32)),"N/A",
IF(('Data Reporting Template'!$Y32/$H32)&gt;
(_xlfn.IFS($W32="CCO Medicaid only",Dashboard!$E$44,'Data Reporting Template'!$W32="All-payer",Dashboard!$F$44)),"High","No Issue"))</f>
        <v>N/A</v>
      </c>
      <c r="CD32" s="110" t="str" cm="1">
        <f t="array" ref="CD32">IF(OR($H32&lt;200, $AD32="Not reporting this measure", ISBLANK($AH32)),"N/A",
       IF(('Data Reporting Template'!$AH32/$H32)&gt;
                   (_xlfn.IFS($AF32="CCO Medicaid only",Dashboard!$E$44,'Data Reporting Template'!$AF32="All-payer",Dashboard!$F$44)),"High","No Issue"))</f>
        <v>N/A</v>
      </c>
      <c r="CE32" s="109" t="str">
        <f>IF(OR(($H32+(0.2*$I32))&lt;50, $AM32="Not reporting this measure", ISBLANK($AQ32)),"N/A",
       IF(('Data Reporting Template'!$AQ32/($H32+(0.2*$I32)))&gt;Dashboard!$E$44,"High","No Issue"))</f>
        <v>N/A</v>
      </c>
      <c r="CF32" s="110" t="str">
        <f>IF(OR(($H32+(0.2*$I32))&lt;200, $AZ32="Not reporting this measure", ISBLANK($BD32)),"N/A",
       IF(('Data Reporting Template'!$BD32/($H32+(0.2*$I32)))&gt;Dashboard!$E$44,"High","No Issue"))</f>
        <v>N/A</v>
      </c>
      <c r="CG32" s="111" t="str">
        <f>IF(OR(($H32+(0.2*$I32))&lt;200, $AZ32="Not reporting this measure", ISBLANK($BI32)),"N/A",
       IF(('Data Reporting Template'!$BI32/($H32+(0.2*$I32)))&gt;Dashboard!$E$44,"High","No Issue"))</f>
        <v>N/A</v>
      </c>
      <c r="CH32" s="108" t="str">
        <f>IFERROR(
IF($O32 &lt; 30, "N/A",
IF((($P32+$Q32)/$O32)&gt; (Dashboard!$D$54), "High Exclusion/Exception Rate", "No Issue")),"N/A")</f>
        <v>N/A</v>
      </c>
      <c r="CI32" s="109" t="str">
        <f>IFERROR(
IF($Y32&lt;30,"N/A",
IF(($Z32/$Y32) &gt; (Dashboard!$D$55), "High Exclusion/Exception Rate", "No Issue")),"N/A")</f>
        <v>N/A</v>
      </c>
      <c r="CJ32" s="110" t="str">
        <f>IFERROR(
IF($AH32 &lt;30, "N/A",
IF(($AI32/$AH32)&gt; (Dashboard!$D$56), "High Exclusion/Exception Rate", "No Issue")),"N/A")</f>
        <v>N/A</v>
      </c>
      <c r="CK32" s="109" t="str">
        <f>IFERROR(
IF($BD32 &lt;30, "N/A",
IF((($BE32 + $BF32)/$BD32) &gt; (Dashboard!$D$58), "High Exclusion/Exception Rate", "No Issue")),"N/A")</f>
        <v>N/A</v>
      </c>
      <c r="CL32" s="112" t="str">
        <f>IFERROR(
IF($BI32 &lt;30, "N/A",
IF(($BJ32/$BI32) &gt; (Dashboard!$D$59), "High Exclusion/Exception Rate", "No Issue")),"N/A")</f>
        <v>N/A</v>
      </c>
      <c r="CM32" s="113" t="str">
        <f t="shared" si="13"/>
        <v>N/A</v>
      </c>
      <c r="CN32" s="110" t="str">
        <f t="shared" si="14"/>
        <v>N/A</v>
      </c>
      <c r="CO32" s="109" t="str">
        <f t="shared" si="15"/>
        <v>N/A</v>
      </c>
      <c r="CP32" s="110" t="str">
        <f t="shared" si="16"/>
        <v>N/A</v>
      </c>
      <c r="CQ32" s="109" t="str">
        <f t="shared" si="17"/>
        <v>N/A</v>
      </c>
      <c r="CR32" s="112" t="str">
        <f t="shared" si="18"/>
        <v>N/A</v>
      </c>
      <c r="CS32" s="113" t="str">
        <f t="shared" si="19"/>
        <v>N/A</v>
      </c>
      <c r="CT32" s="110" t="str">
        <f t="shared" si="20"/>
        <v>N/A</v>
      </c>
      <c r="CU32" s="109" t="str">
        <f t="shared" si="21"/>
        <v>N/A</v>
      </c>
      <c r="CV32" s="110" t="str">
        <f t="shared" si="22"/>
        <v>N/A</v>
      </c>
      <c r="CW32" s="109" t="str">
        <f t="shared" si="23"/>
        <v>N/A</v>
      </c>
      <c r="CX32" s="112" t="str">
        <f t="shared" si="24"/>
        <v>N/A</v>
      </c>
      <c r="CY32" s="113" t="str">
        <f t="shared" si="25"/>
        <v>N/A</v>
      </c>
      <c r="CZ32" s="110" t="str">
        <f t="shared" si="26"/>
        <v>N/A</v>
      </c>
      <c r="DA32" s="109" t="str">
        <f t="shared" si="27"/>
        <v>N/A</v>
      </c>
      <c r="DB32" s="115" t="str">
        <f t="shared" si="28"/>
        <v>N/A</v>
      </c>
      <c r="DC32" s="109" t="str">
        <f t="shared" si="29"/>
        <v>N/A</v>
      </c>
      <c r="DD32" s="114" t="str">
        <f t="shared" si="30"/>
        <v>N/A</v>
      </c>
      <c r="DE32" s="109" t="str">
        <f t="shared" si="31"/>
        <v>N/A</v>
      </c>
      <c r="DF32" s="114" t="str">
        <f t="shared" si="32"/>
        <v>N/A</v>
      </c>
      <c r="DG32" s="113" t="str">
        <f t="shared" si="33"/>
        <v>N/A</v>
      </c>
      <c r="DH32" s="114" t="str">
        <f t="shared" si="34"/>
        <v>N/A</v>
      </c>
      <c r="DI32" s="109" t="str">
        <f t="shared" si="35"/>
        <v>N/A</v>
      </c>
      <c r="DJ32" s="114" t="str">
        <f t="shared" si="36"/>
        <v>N/A</v>
      </c>
      <c r="DK32" s="111" t="str">
        <f t="shared" si="37"/>
        <v>N/A</v>
      </c>
    </row>
    <row r="33" spans="11:115" s="78" customFormat="1" x14ac:dyDescent="0.25">
      <c r="K33" s="90"/>
      <c r="R33" s="100" t="e">
        <f t="shared" si="38"/>
        <v>#DIV/0!</v>
      </c>
      <c r="S33" s="83" t="s">
        <v>255</v>
      </c>
      <c r="T33" s="83" t="s">
        <v>256</v>
      </c>
      <c r="U33" s="90"/>
      <c r="AA33" s="100" t="e">
        <f t="shared" si="0"/>
        <v>#DIV/0!</v>
      </c>
      <c r="AB33" s="83" t="s">
        <v>255</v>
      </c>
      <c r="AC33" s="83" t="s">
        <v>256</v>
      </c>
      <c r="AD33" s="91"/>
      <c r="AI33" s="92"/>
      <c r="AJ33" s="100" t="e">
        <f t="shared" si="1"/>
        <v>#DIV/0!</v>
      </c>
      <c r="AK33" s="83" t="s">
        <v>255</v>
      </c>
      <c r="AL33" s="83" t="s">
        <v>256</v>
      </c>
      <c r="AM33" s="91"/>
      <c r="AQ33" s="93"/>
      <c r="AR33" s="101" t="e">
        <f t="shared" si="2"/>
        <v>#DIV/0!</v>
      </c>
      <c r="AU33" s="102">
        <f t="shared" si="3"/>
        <v>0</v>
      </c>
      <c r="AV33" s="101" t="e">
        <f t="shared" si="4"/>
        <v>#DIV/0!</v>
      </c>
      <c r="AW33" s="101" t="e">
        <f t="shared" si="5"/>
        <v>#DIV/0!</v>
      </c>
      <c r="AX33" s="83" t="s">
        <v>255</v>
      </c>
      <c r="AY33" s="83" t="s">
        <v>256</v>
      </c>
      <c r="AZ33" s="91"/>
      <c r="BG33" s="103" t="e">
        <f t="shared" si="6"/>
        <v>#DIV/0!</v>
      </c>
      <c r="BK33" s="103" t="e">
        <f t="shared" si="7"/>
        <v>#DIV/0!</v>
      </c>
      <c r="BL33" s="83" t="s">
        <v>255</v>
      </c>
      <c r="BM33" s="83" t="s">
        <v>256</v>
      </c>
      <c r="BN33" s="106">
        <f t="shared" si="8"/>
        <v>0</v>
      </c>
      <c r="BO33" s="107">
        <f t="shared" si="9"/>
        <v>0</v>
      </c>
      <c r="BP33" s="107">
        <f t="shared" si="10"/>
        <v>0</v>
      </c>
      <c r="BQ33" s="107">
        <f t="shared" si="11"/>
        <v>0</v>
      </c>
      <c r="BR33" s="107">
        <f t="shared" si="12"/>
        <v>0</v>
      </c>
      <c r="BU33" s="94"/>
      <c r="BV33" s="108" t="str" cm="1">
        <f t="array" ref="BV33">IF(OR(($H33+(0.2*$I33))&lt;200, $K33="Not reporting this measure", ISBLANK($O33)),"N/A",
       IF(($O33/($H33+(0.2*$I33)))&lt;
                   (_xlfn.IFS($M33="CCO Medicaid only",Dashboard!$E$33,'Data Reporting Template'!$M33="All-payer",Dashboard!$F$33)),"Low","No Issue"))</f>
        <v>N/A</v>
      </c>
      <c r="BW33" s="109" t="str" cm="1">
        <f t="array" ref="BW33">IFERROR(
IF(OR($H33&lt;200, $U33="Not reporting this measure", ISBLANK($Y33),($I33/$J33)&gt;0.8),"N/A",
       IF(($Y33/$H33)&lt;
                   (_xlfn.IFS($W33="CCO Medicaid only",Dashboard!$E$34,'Data Reporting Template'!$W33="All-payer",Dashboard!$F$34)),"Low","No Issue")), "N/A")</f>
        <v>N/A</v>
      </c>
      <c r="BX33" s="110" t="str" cm="1">
        <f t="array" ref="BX33">IFERROR(
IF(OR($H33&lt;200, $AD33="Not reporting this measure", ISBLANK($AH33),($I33/$J33)&gt;0.8),"N/A",
       IF(($AH33/$H33)&lt;
                   (_xlfn.IFS($AF33="CCO Medicaid only",Dashboard!$E$35,'Data Reporting Template'!$AF33="All-payer",Dashboard!$F$35)),"Low","No Issue")), "N/A")</f>
        <v>N/A</v>
      </c>
      <c r="BY33" s="109" t="str">
        <f>IF(OR(($H33+(0.2*$I33))&lt;50, $AM33="Not reporting this measure", ISBLANK($AQ33)),"N/A",
       IF(($AQ33/($H33+(0.2*$I33)))&lt;Dashboard!$E$36,"Low", "No Issue"))</f>
        <v>N/A</v>
      </c>
      <c r="BZ33" s="110" t="str">
        <f>IF(OR(($H33+(0.2*$I33))&lt;200, $AZ33="Not reporting this measure", ISBLANK($BD33)),"N/A",
       IF(($BD33/($H33+(0.2*$I33)))&lt;Dashboard!$E$37,"Low", "No Issue"))</f>
        <v>N/A</v>
      </c>
      <c r="CA33" s="111" t="str">
        <f>IFERROR(
IF(OR(($H33+(0.2*$I33))&lt;200, $AZ33="Not reporting this measure", ISBLANK($BI33),($I33/$J33)&gt;0.8),"N/A",
       IF(($BI33/($H33+(0.2*$I33)))&lt;Dashboard!$E$38,"Low", "No Issue")),"N/A")</f>
        <v>N/A</v>
      </c>
      <c r="CB33" s="108" t="str" cm="1">
        <f t="array" ref="CB33">IF(OR(($H33+(0.2*$I33))&lt;200, $K33="Not reporting this measure", ISBLANK($O33)),"N/A",
IF(('Data Reporting Template'!$O33/($H33+(0.2*$I33)))&gt;
(_xlfn.IFS($M33="CCO Medicaid only",Dashboard!$E$44,'Data Reporting Template'!$M33="All-payer",Dashboard!$F$44)),"High","No Issue"))</f>
        <v>N/A</v>
      </c>
      <c r="CC33" s="109" t="str" cm="1">
        <f t="array" ref="CC33">IF(OR($H33&lt;200, $U33="Not reporting this measure", ISBLANK($Y33)),"N/A",
IF(('Data Reporting Template'!$Y33/$H33)&gt;
(_xlfn.IFS($W33="CCO Medicaid only",Dashboard!$E$44,'Data Reporting Template'!$W33="All-payer",Dashboard!$F$44)),"High","No Issue"))</f>
        <v>N/A</v>
      </c>
      <c r="CD33" s="110" t="str" cm="1">
        <f t="array" ref="CD33">IF(OR($H33&lt;200, $AD33="Not reporting this measure", ISBLANK($AH33)),"N/A",
       IF(('Data Reporting Template'!$AH33/$H33)&gt;
                   (_xlfn.IFS($AF33="CCO Medicaid only",Dashboard!$E$44,'Data Reporting Template'!$AF33="All-payer",Dashboard!$F$44)),"High","No Issue"))</f>
        <v>N/A</v>
      </c>
      <c r="CE33" s="109" t="str">
        <f>IF(OR(($H33+(0.2*$I33))&lt;50, $AM33="Not reporting this measure", ISBLANK($AQ33)),"N/A",
       IF(('Data Reporting Template'!$AQ33/($H33+(0.2*$I33)))&gt;Dashboard!$E$44,"High","No Issue"))</f>
        <v>N/A</v>
      </c>
      <c r="CF33" s="110" t="str">
        <f>IF(OR(($H33+(0.2*$I33))&lt;200, $AZ33="Not reporting this measure", ISBLANK($BD33)),"N/A",
       IF(('Data Reporting Template'!$BD33/($H33+(0.2*$I33)))&gt;Dashboard!$E$44,"High","No Issue"))</f>
        <v>N/A</v>
      </c>
      <c r="CG33" s="111" t="str">
        <f>IF(OR(($H33+(0.2*$I33))&lt;200, $AZ33="Not reporting this measure", ISBLANK($BI33)),"N/A",
       IF(('Data Reporting Template'!$BI33/($H33+(0.2*$I33)))&gt;Dashboard!$E$44,"High","No Issue"))</f>
        <v>N/A</v>
      </c>
      <c r="CH33" s="108" t="str">
        <f>IFERROR(
IF($O33 &lt; 30, "N/A",
IF((($P33+$Q33)/$O33)&gt; (Dashboard!$D$54), "High Exclusion/Exception Rate", "No Issue")),"N/A")</f>
        <v>N/A</v>
      </c>
      <c r="CI33" s="109" t="str">
        <f>IFERROR(
IF($Y33&lt;30,"N/A",
IF(($Z33/$Y33) &gt; (Dashboard!$D$55), "High Exclusion/Exception Rate", "No Issue")),"N/A")</f>
        <v>N/A</v>
      </c>
      <c r="CJ33" s="110" t="str">
        <f>IFERROR(
IF($AH33 &lt;30, "N/A",
IF(($AI33/$AH33)&gt; (Dashboard!$D$56), "High Exclusion/Exception Rate", "No Issue")),"N/A")</f>
        <v>N/A</v>
      </c>
      <c r="CK33" s="109" t="str">
        <f>IFERROR(
IF($BD33 &lt;30, "N/A",
IF((($BE33 + $BF33)/$BD33) &gt; (Dashboard!$D$58), "High Exclusion/Exception Rate", "No Issue")),"N/A")</f>
        <v>N/A</v>
      </c>
      <c r="CL33" s="112" t="str">
        <f>IFERROR(
IF($BI33 &lt;30, "N/A",
IF(($BJ33/$BI33) &gt; (Dashboard!$D$59), "High Exclusion/Exception Rate", "No Issue")),"N/A")</f>
        <v>N/A</v>
      </c>
      <c r="CM33" s="113" t="str">
        <f t="shared" si="13"/>
        <v>N/A</v>
      </c>
      <c r="CN33" s="110" t="str">
        <f t="shared" si="14"/>
        <v>N/A</v>
      </c>
      <c r="CO33" s="109" t="str">
        <f t="shared" si="15"/>
        <v>N/A</v>
      </c>
      <c r="CP33" s="110" t="str">
        <f t="shared" si="16"/>
        <v>N/A</v>
      </c>
      <c r="CQ33" s="109" t="str">
        <f t="shared" si="17"/>
        <v>N/A</v>
      </c>
      <c r="CR33" s="112" t="str">
        <f t="shared" si="18"/>
        <v>N/A</v>
      </c>
      <c r="CS33" s="113" t="str">
        <f t="shared" si="19"/>
        <v>N/A</v>
      </c>
      <c r="CT33" s="110" t="str">
        <f t="shared" si="20"/>
        <v>N/A</v>
      </c>
      <c r="CU33" s="109" t="str">
        <f t="shared" si="21"/>
        <v>N/A</v>
      </c>
      <c r="CV33" s="110" t="str">
        <f t="shared" si="22"/>
        <v>N/A</v>
      </c>
      <c r="CW33" s="109" t="str">
        <f t="shared" si="23"/>
        <v>N/A</v>
      </c>
      <c r="CX33" s="112" t="str">
        <f t="shared" si="24"/>
        <v>N/A</v>
      </c>
      <c r="CY33" s="113" t="str">
        <f t="shared" si="25"/>
        <v>N/A</v>
      </c>
      <c r="CZ33" s="110" t="str">
        <f t="shared" si="26"/>
        <v>N/A</v>
      </c>
      <c r="DA33" s="109" t="str">
        <f t="shared" si="27"/>
        <v>N/A</v>
      </c>
      <c r="DB33" s="115" t="str">
        <f t="shared" si="28"/>
        <v>N/A</v>
      </c>
      <c r="DC33" s="109" t="str">
        <f t="shared" si="29"/>
        <v>N/A</v>
      </c>
      <c r="DD33" s="114" t="str">
        <f t="shared" si="30"/>
        <v>N/A</v>
      </c>
      <c r="DE33" s="109" t="str">
        <f t="shared" si="31"/>
        <v>N/A</v>
      </c>
      <c r="DF33" s="114" t="str">
        <f t="shared" si="32"/>
        <v>N/A</v>
      </c>
      <c r="DG33" s="113" t="str">
        <f t="shared" si="33"/>
        <v>N/A</v>
      </c>
      <c r="DH33" s="114" t="str">
        <f t="shared" si="34"/>
        <v>N/A</v>
      </c>
      <c r="DI33" s="109" t="str">
        <f t="shared" si="35"/>
        <v>N/A</v>
      </c>
      <c r="DJ33" s="114" t="str">
        <f t="shared" si="36"/>
        <v>N/A</v>
      </c>
      <c r="DK33" s="111" t="str">
        <f t="shared" si="37"/>
        <v>N/A</v>
      </c>
    </row>
    <row r="34" spans="11:115" s="78" customFormat="1" x14ac:dyDescent="0.25">
      <c r="K34" s="90"/>
      <c r="R34" s="100" t="e">
        <f t="shared" si="38"/>
        <v>#DIV/0!</v>
      </c>
      <c r="S34" s="83" t="s">
        <v>255</v>
      </c>
      <c r="T34" s="83" t="s">
        <v>256</v>
      </c>
      <c r="U34" s="90"/>
      <c r="AA34" s="100" t="e">
        <f t="shared" si="0"/>
        <v>#DIV/0!</v>
      </c>
      <c r="AB34" s="83" t="s">
        <v>255</v>
      </c>
      <c r="AC34" s="83" t="s">
        <v>256</v>
      </c>
      <c r="AD34" s="91"/>
      <c r="AI34" s="92"/>
      <c r="AJ34" s="100" t="e">
        <f t="shared" si="1"/>
        <v>#DIV/0!</v>
      </c>
      <c r="AK34" s="83" t="s">
        <v>255</v>
      </c>
      <c r="AL34" s="83" t="s">
        <v>256</v>
      </c>
      <c r="AM34" s="91"/>
      <c r="AQ34" s="93"/>
      <c r="AR34" s="101" t="e">
        <f t="shared" si="2"/>
        <v>#DIV/0!</v>
      </c>
      <c r="AU34" s="102">
        <f t="shared" si="3"/>
        <v>0</v>
      </c>
      <c r="AV34" s="101" t="e">
        <f t="shared" si="4"/>
        <v>#DIV/0!</v>
      </c>
      <c r="AW34" s="101" t="e">
        <f t="shared" si="5"/>
        <v>#DIV/0!</v>
      </c>
      <c r="AX34" s="83" t="s">
        <v>255</v>
      </c>
      <c r="AY34" s="83" t="s">
        <v>256</v>
      </c>
      <c r="AZ34" s="91"/>
      <c r="BG34" s="103" t="e">
        <f t="shared" si="6"/>
        <v>#DIV/0!</v>
      </c>
      <c r="BK34" s="103" t="e">
        <f t="shared" si="7"/>
        <v>#DIV/0!</v>
      </c>
      <c r="BL34" s="83" t="s">
        <v>255</v>
      </c>
      <c r="BM34" s="83" t="s">
        <v>256</v>
      </c>
      <c r="BN34" s="106">
        <f t="shared" si="8"/>
        <v>0</v>
      </c>
      <c r="BO34" s="107">
        <f t="shared" si="9"/>
        <v>0</v>
      </c>
      <c r="BP34" s="107">
        <f t="shared" si="10"/>
        <v>0</v>
      </c>
      <c r="BQ34" s="107">
        <f t="shared" si="11"/>
        <v>0</v>
      </c>
      <c r="BR34" s="107">
        <f t="shared" si="12"/>
        <v>0</v>
      </c>
      <c r="BU34" s="94"/>
      <c r="BV34" s="108" t="str" cm="1">
        <f t="array" ref="BV34">IF(OR(($H34+(0.2*$I34))&lt;200, $K34="Not reporting this measure", ISBLANK($O34)),"N/A",
       IF(($O34/($H34+(0.2*$I34)))&lt;
                   (_xlfn.IFS($M34="CCO Medicaid only",Dashboard!$E$33,'Data Reporting Template'!$M34="All-payer",Dashboard!$F$33)),"Low","No Issue"))</f>
        <v>N/A</v>
      </c>
      <c r="BW34" s="109" t="str" cm="1">
        <f t="array" ref="BW34">IFERROR(
IF(OR($H34&lt;200, $U34="Not reporting this measure", ISBLANK($Y34),($I34/$J34)&gt;0.8),"N/A",
       IF(($Y34/$H34)&lt;
                   (_xlfn.IFS($W34="CCO Medicaid only",Dashboard!$E$34,'Data Reporting Template'!$W34="All-payer",Dashboard!$F$34)),"Low","No Issue")), "N/A")</f>
        <v>N/A</v>
      </c>
      <c r="BX34" s="110" t="str" cm="1">
        <f t="array" ref="BX34">IFERROR(
IF(OR($H34&lt;200, $AD34="Not reporting this measure", ISBLANK($AH34),($I34/$J34)&gt;0.8),"N/A",
       IF(($AH34/$H34)&lt;
                   (_xlfn.IFS($AF34="CCO Medicaid only",Dashboard!$E$35,'Data Reporting Template'!$AF34="All-payer",Dashboard!$F$35)),"Low","No Issue")), "N/A")</f>
        <v>N/A</v>
      </c>
      <c r="BY34" s="109" t="str">
        <f>IF(OR(($H34+(0.2*$I34))&lt;50, $AM34="Not reporting this measure", ISBLANK($AQ34)),"N/A",
       IF(($AQ34/($H34+(0.2*$I34)))&lt;Dashboard!$E$36,"Low", "No Issue"))</f>
        <v>N/A</v>
      </c>
      <c r="BZ34" s="110" t="str">
        <f>IF(OR(($H34+(0.2*$I34))&lt;200, $AZ34="Not reporting this measure", ISBLANK($BD34)),"N/A",
       IF(($BD34/($H34+(0.2*$I34)))&lt;Dashboard!$E$37,"Low", "No Issue"))</f>
        <v>N/A</v>
      </c>
      <c r="CA34" s="111" t="str">
        <f>IFERROR(
IF(OR(($H34+(0.2*$I34))&lt;200, $AZ34="Not reporting this measure", ISBLANK($BI34),($I34/$J34)&gt;0.8),"N/A",
       IF(($BI34/($H34+(0.2*$I34)))&lt;Dashboard!$E$38,"Low", "No Issue")),"N/A")</f>
        <v>N/A</v>
      </c>
      <c r="CB34" s="108" t="str" cm="1">
        <f t="array" ref="CB34">IF(OR(($H34+(0.2*$I34))&lt;200, $K34="Not reporting this measure", ISBLANK($O34)),"N/A",
IF(('Data Reporting Template'!$O34/($H34+(0.2*$I34)))&gt;
(_xlfn.IFS($M34="CCO Medicaid only",Dashboard!$E$44,'Data Reporting Template'!$M34="All-payer",Dashboard!$F$44)),"High","No Issue"))</f>
        <v>N/A</v>
      </c>
      <c r="CC34" s="109" t="str" cm="1">
        <f t="array" ref="CC34">IF(OR($H34&lt;200, $U34="Not reporting this measure", ISBLANK($Y34)),"N/A",
IF(('Data Reporting Template'!$Y34/$H34)&gt;
(_xlfn.IFS($W34="CCO Medicaid only",Dashboard!$E$44,'Data Reporting Template'!$W34="All-payer",Dashboard!$F$44)),"High","No Issue"))</f>
        <v>N/A</v>
      </c>
      <c r="CD34" s="110" t="str" cm="1">
        <f t="array" ref="CD34">IF(OR($H34&lt;200, $AD34="Not reporting this measure", ISBLANK($AH34)),"N/A",
       IF(('Data Reporting Template'!$AH34/$H34)&gt;
                   (_xlfn.IFS($AF34="CCO Medicaid only",Dashboard!$E$44,'Data Reporting Template'!$AF34="All-payer",Dashboard!$F$44)),"High","No Issue"))</f>
        <v>N/A</v>
      </c>
      <c r="CE34" s="109" t="str">
        <f>IF(OR(($H34+(0.2*$I34))&lt;50, $AM34="Not reporting this measure", ISBLANK($AQ34)),"N/A",
       IF(('Data Reporting Template'!$AQ34/($H34+(0.2*$I34)))&gt;Dashboard!$E$44,"High","No Issue"))</f>
        <v>N/A</v>
      </c>
      <c r="CF34" s="110" t="str">
        <f>IF(OR(($H34+(0.2*$I34))&lt;200, $AZ34="Not reporting this measure", ISBLANK($BD34)),"N/A",
       IF(('Data Reporting Template'!$BD34/($H34+(0.2*$I34)))&gt;Dashboard!$E$44,"High","No Issue"))</f>
        <v>N/A</v>
      </c>
      <c r="CG34" s="111" t="str">
        <f>IF(OR(($H34+(0.2*$I34))&lt;200, $AZ34="Not reporting this measure", ISBLANK($BI34)),"N/A",
       IF(('Data Reporting Template'!$BI34/($H34+(0.2*$I34)))&gt;Dashboard!$E$44,"High","No Issue"))</f>
        <v>N/A</v>
      </c>
      <c r="CH34" s="108" t="str">
        <f>IFERROR(
IF($O34 &lt; 30, "N/A",
IF((($P34+$Q34)/$O34)&gt; (Dashboard!$D$54), "High Exclusion/Exception Rate", "No Issue")),"N/A")</f>
        <v>N/A</v>
      </c>
      <c r="CI34" s="109" t="str">
        <f>IFERROR(
IF($Y34&lt;30,"N/A",
IF(($Z34/$Y34) &gt; (Dashboard!$D$55), "High Exclusion/Exception Rate", "No Issue")),"N/A")</f>
        <v>N/A</v>
      </c>
      <c r="CJ34" s="110" t="str">
        <f>IFERROR(
IF($AH34 &lt;30, "N/A",
IF(($AI34/$AH34)&gt; (Dashboard!$D$56), "High Exclusion/Exception Rate", "No Issue")),"N/A")</f>
        <v>N/A</v>
      </c>
      <c r="CK34" s="109" t="str">
        <f>IFERROR(
IF($BD34 &lt;30, "N/A",
IF((($BE34 + $BF34)/$BD34) &gt; (Dashboard!$D$58), "High Exclusion/Exception Rate", "No Issue")),"N/A")</f>
        <v>N/A</v>
      </c>
      <c r="CL34" s="112" t="str">
        <f>IFERROR(
IF($BI34 &lt;30, "N/A",
IF(($BJ34/$BI34) &gt; (Dashboard!$D$59), "High Exclusion/Exception Rate", "No Issue")),"N/A")</f>
        <v>N/A</v>
      </c>
      <c r="CM34" s="113" t="str">
        <f t="shared" si="13"/>
        <v>N/A</v>
      </c>
      <c r="CN34" s="110" t="str">
        <f t="shared" si="14"/>
        <v>N/A</v>
      </c>
      <c r="CO34" s="109" t="str">
        <f t="shared" si="15"/>
        <v>N/A</v>
      </c>
      <c r="CP34" s="110" t="str">
        <f t="shared" si="16"/>
        <v>N/A</v>
      </c>
      <c r="CQ34" s="109" t="str">
        <f t="shared" si="17"/>
        <v>N/A</v>
      </c>
      <c r="CR34" s="112" t="str">
        <f t="shared" si="18"/>
        <v>N/A</v>
      </c>
      <c r="CS34" s="113" t="str">
        <f t="shared" si="19"/>
        <v>N/A</v>
      </c>
      <c r="CT34" s="110" t="str">
        <f t="shared" si="20"/>
        <v>N/A</v>
      </c>
      <c r="CU34" s="109" t="str">
        <f t="shared" si="21"/>
        <v>N/A</v>
      </c>
      <c r="CV34" s="110" t="str">
        <f t="shared" si="22"/>
        <v>N/A</v>
      </c>
      <c r="CW34" s="109" t="str">
        <f t="shared" si="23"/>
        <v>N/A</v>
      </c>
      <c r="CX34" s="112" t="str">
        <f t="shared" si="24"/>
        <v>N/A</v>
      </c>
      <c r="CY34" s="113" t="str">
        <f t="shared" si="25"/>
        <v>N/A</v>
      </c>
      <c r="CZ34" s="110" t="str">
        <f t="shared" si="26"/>
        <v>N/A</v>
      </c>
      <c r="DA34" s="109" t="str">
        <f t="shared" si="27"/>
        <v>N/A</v>
      </c>
      <c r="DB34" s="115" t="str">
        <f t="shared" si="28"/>
        <v>N/A</v>
      </c>
      <c r="DC34" s="109" t="str">
        <f t="shared" si="29"/>
        <v>N/A</v>
      </c>
      <c r="DD34" s="114" t="str">
        <f t="shared" si="30"/>
        <v>N/A</v>
      </c>
      <c r="DE34" s="109" t="str">
        <f t="shared" si="31"/>
        <v>N/A</v>
      </c>
      <c r="DF34" s="114" t="str">
        <f t="shared" si="32"/>
        <v>N/A</v>
      </c>
      <c r="DG34" s="113" t="str">
        <f t="shared" si="33"/>
        <v>N/A</v>
      </c>
      <c r="DH34" s="114" t="str">
        <f t="shared" si="34"/>
        <v>N/A</v>
      </c>
      <c r="DI34" s="109" t="str">
        <f t="shared" si="35"/>
        <v>N/A</v>
      </c>
      <c r="DJ34" s="114" t="str">
        <f t="shared" si="36"/>
        <v>N/A</v>
      </c>
      <c r="DK34" s="111" t="str">
        <f t="shared" si="37"/>
        <v>N/A</v>
      </c>
    </row>
    <row r="35" spans="11:115" s="78" customFormat="1" x14ac:dyDescent="0.25">
      <c r="K35" s="90"/>
      <c r="R35" s="100" t="e">
        <f t="shared" si="38"/>
        <v>#DIV/0!</v>
      </c>
      <c r="S35" s="83" t="s">
        <v>255</v>
      </c>
      <c r="T35" s="83" t="s">
        <v>256</v>
      </c>
      <c r="U35" s="90"/>
      <c r="AA35" s="100" t="e">
        <f t="shared" si="0"/>
        <v>#DIV/0!</v>
      </c>
      <c r="AB35" s="83" t="s">
        <v>255</v>
      </c>
      <c r="AC35" s="83" t="s">
        <v>256</v>
      </c>
      <c r="AD35" s="91"/>
      <c r="AI35" s="92"/>
      <c r="AJ35" s="100" t="e">
        <f t="shared" si="1"/>
        <v>#DIV/0!</v>
      </c>
      <c r="AK35" s="83" t="s">
        <v>255</v>
      </c>
      <c r="AL35" s="83" t="s">
        <v>256</v>
      </c>
      <c r="AM35" s="91"/>
      <c r="AQ35" s="93"/>
      <c r="AR35" s="101" t="e">
        <f t="shared" si="2"/>
        <v>#DIV/0!</v>
      </c>
      <c r="AU35" s="102">
        <f t="shared" si="3"/>
        <v>0</v>
      </c>
      <c r="AV35" s="101" t="e">
        <f t="shared" si="4"/>
        <v>#DIV/0!</v>
      </c>
      <c r="AW35" s="101" t="e">
        <f t="shared" si="5"/>
        <v>#DIV/0!</v>
      </c>
      <c r="AX35" s="83" t="s">
        <v>255</v>
      </c>
      <c r="AY35" s="83" t="s">
        <v>256</v>
      </c>
      <c r="AZ35" s="91"/>
      <c r="BG35" s="103" t="e">
        <f t="shared" si="6"/>
        <v>#DIV/0!</v>
      </c>
      <c r="BK35" s="103" t="e">
        <f t="shared" si="7"/>
        <v>#DIV/0!</v>
      </c>
      <c r="BL35" s="83" t="s">
        <v>255</v>
      </c>
      <c r="BM35" s="83" t="s">
        <v>256</v>
      </c>
      <c r="BN35" s="106">
        <f t="shared" si="8"/>
        <v>0</v>
      </c>
      <c r="BO35" s="107">
        <f t="shared" si="9"/>
        <v>0</v>
      </c>
      <c r="BP35" s="107">
        <f t="shared" si="10"/>
        <v>0</v>
      </c>
      <c r="BQ35" s="107">
        <f t="shared" si="11"/>
        <v>0</v>
      </c>
      <c r="BR35" s="107">
        <f t="shared" si="12"/>
        <v>0</v>
      </c>
      <c r="BU35" s="94"/>
      <c r="BV35" s="108" t="str" cm="1">
        <f t="array" ref="BV35">IF(OR(($H35+(0.2*$I35))&lt;200, $K35="Not reporting this measure", ISBLANK($O35)),"N/A",
       IF(($O35/($H35+(0.2*$I35)))&lt;
                   (_xlfn.IFS($M35="CCO Medicaid only",Dashboard!$E$33,'Data Reporting Template'!$M35="All-payer",Dashboard!$F$33)),"Low","No Issue"))</f>
        <v>N/A</v>
      </c>
      <c r="BW35" s="109" t="str" cm="1">
        <f t="array" ref="BW35">IFERROR(
IF(OR($H35&lt;200, $U35="Not reporting this measure", ISBLANK($Y35),($I35/$J35)&gt;0.8),"N/A",
       IF(($Y35/$H35)&lt;
                   (_xlfn.IFS($W35="CCO Medicaid only",Dashboard!$E$34,'Data Reporting Template'!$W35="All-payer",Dashboard!$F$34)),"Low","No Issue")), "N/A")</f>
        <v>N/A</v>
      </c>
      <c r="BX35" s="110" t="str" cm="1">
        <f t="array" ref="BX35">IFERROR(
IF(OR($H35&lt;200, $AD35="Not reporting this measure", ISBLANK($AH35),($I35/$J35)&gt;0.8),"N/A",
       IF(($AH35/$H35)&lt;
                   (_xlfn.IFS($AF35="CCO Medicaid only",Dashboard!$E$35,'Data Reporting Template'!$AF35="All-payer",Dashboard!$F$35)),"Low","No Issue")), "N/A")</f>
        <v>N/A</v>
      </c>
      <c r="BY35" s="109" t="str">
        <f>IF(OR(($H35+(0.2*$I35))&lt;50, $AM35="Not reporting this measure", ISBLANK($AQ35)),"N/A",
       IF(($AQ35/($H35+(0.2*$I35)))&lt;Dashboard!$E$36,"Low", "No Issue"))</f>
        <v>N/A</v>
      </c>
      <c r="BZ35" s="110" t="str">
        <f>IF(OR(($H35+(0.2*$I35))&lt;200, $AZ35="Not reporting this measure", ISBLANK($BD35)),"N/A",
       IF(($BD35/($H35+(0.2*$I35)))&lt;Dashboard!$E$37,"Low", "No Issue"))</f>
        <v>N/A</v>
      </c>
      <c r="CA35" s="111" t="str">
        <f>IFERROR(
IF(OR(($H35+(0.2*$I35))&lt;200, $AZ35="Not reporting this measure", ISBLANK($BI35),($I35/$J35)&gt;0.8),"N/A",
       IF(($BI35/($H35+(0.2*$I35)))&lt;Dashboard!$E$38,"Low", "No Issue")),"N/A")</f>
        <v>N/A</v>
      </c>
      <c r="CB35" s="108" t="str" cm="1">
        <f t="array" ref="CB35">IF(OR(($H35+(0.2*$I35))&lt;200, $K35="Not reporting this measure", ISBLANK($O35)),"N/A",
IF(('Data Reporting Template'!$O35/($H35+(0.2*$I35)))&gt;
(_xlfn.IFS($M35="CCO Medicaid only",Dashboard!$E$44,'Data Reporting Template'!$M35="All-payer",Dashboard!$F$44)),"High","No Issue"))</f>
        <v>N/A</v>
      </c>
      <c r="CC35" s="109" t="str" cm="1">
        <f t="array" ref="CC35">IF(OR($H35&lt;200, $U35="Not reporting this measure", ISBLANK($Y35)),"N/A",
IF(('Data Reporting Template'!$Y35/$H35)&gt;
(_xlfn.IFS($W35="CCO Medicaid only",Dashboard!$E$44,'Data Reporting Template'!$W35="All-payer",Dashboard!$F$44)),"High","No Issue"))</f>
        <v>N/A</v>
      </c>
      <c r="CD35" s="110" t="str" cm="1">
        <f t="array" ref="CD35">IF(OR($H35&lt;200, $AD35="Not reporting this measure", ISBLANK($AH35)),"N/A",
       IF(('Data Reporting Template'!$AH35/$H35)&gt;
                   (_xlfn.IFS($AF35="CCO Medicaid only",Dashboard!$E$44,'Data Reporting Template'!$AF35="All-payer",Dashboard!$F$44)),"High","No Issue"))</f>
        <v>N/A</v>
      </c>
      <c r="CE35" s="109" t="str">
        <f>IF(OR(($H35+(0.2*$I35))&lt;50, $AM35="Not reporting this measure", ISBLANK($AQ35)),"N/A",
       IF(('Data Reporting Template'!$AQ35/($H35+(0.2*$I35)))&gt;Dashboard!$E$44,"High","No Issue"))</f>
        <v>N/A</v>
      </c>
      <c r="CF35" s="110" t="str">
        <f>IF(OR(($H35+(0.2*$I35))&lt;200, $AZ35="Not reporting this measure", ISBLANK($BD35)),"N/A",
       IF(('Data Reporting Template'!$BD35/($H35+(0.2*$I35)))&gt;Dashboard!$E$44,"High","No Issue"))</f>
        <v>N/A</v>
      </c>
      <c r="CG35" s="111" t="str">
        <f>IF(OR(($H35+(0.2*$I35))&lt;200, $AZ35="Not reporting this measure", ISBLANK($BI35)),"N/A",
       IF(('Data Reporting Template'!$BI35/($H35+(0.2*$I35)))&gt;Dashboard!$E$44,"High","No Issue"))</f>
        <v>N/A</v>
      </c>
      <c r="CH35" s="108" t="str">
        <f>IFERROR(
IF($O35 &lt; 30, "N/A",
IF((($P35+$Q35)/$O35)&gt; (Dashboard!$D$54), "High Exclusion/Exception Rate", "No Issue")),"N/A")</f>
        <v>N/A</v>
      </c>
      <c r="CI35" s="109" t="str">
        <f>IFERROR(
IF($Y35&lt;30,"N/A",
IF(($Z35/$Y35) &gt; (Dashboard!$D$55), "High Exclusion/Exception Rate", "No Issue")),"N/A")</f>
        <v>N/A</v>
      </c>
      <c r="CJ35" s="110" t="str">
        <f>IFERROR(
IF($AH35 &lt;30, "N/A",
IF(($AI35/$AH35)&gt; (Dashboard!$D$56), "High Exclusion/Exception Rate", "No Issue")),"N/A")</f>
        <v>N/A</v>
      </c>
      <c r="CK35" s="109" t="str">
        <f>IFERROR(
IF($BD35 &lt;30, "N/A",
IF((($BE35 + $BF35)/$BD35) &gt; (Dashboard!$D$58), "High Exclusion/Exception Rate", "No Issue")),"N/A")</f>
        <v>N/A</v>
      </c>
      <c r="CL35" s="112" t="str">
        <f>IFERROR(
IF($BI35 &lt;30, "N/A",
IF(($BJ35/$BI35) &gt; (Dashboard!$D$59), "High Exclusion/Exception Rate", "No Issue")),"N/A")</f>
        <v>N/A</v>
      </c>
      <c r="CM35" s="113" t="str">
        <f t="shared" si="13"/>
        <v>N/A</v>
      </c>
      <c r="CN35" s="110" t="str">
        <f t="shared" si="14"/>
        <v>N/A</v>
      </c>
      <c r="CO35" s="109" t="str">
        <f t="shared" si="15"/>
        <v>N/A</v>
      </c>
      <c r="CP35" s="110" t="str">
        <f t="shared" si="16"/>
        <v>N/A</v>
      </c>
      <c r="CQ35" s="109" t="str">
        <f t="shared" si="17"/>
        <v>N/A</v>
      </c>
      <c r="CR35" s="112" t="str">
        <f t="shared" si="18"/>
        <v>N/A</v>
      </c>
      <c r="CS35" s="113" t="str">
        <f t="shared" si="19"/>
        <v>N/A</v>
      </c>
      <c r="CT35" s="110" t="str">
        <f t="shared" si="20"/>
        <v>N/A</v>
      </c>
      <c r="CU35" s="109" t="str">
        <f t="shared" si="21"/>
        <v>N/A</v>
      </c>
      <c r="CV35" s="110" t="str">
        <f t="shared" si="22"/>
        <v>N/A</v>
      </c>
      <c r="CW35" s="109" t="str">
        <f t="shared" si="23"/>
        <v>N/A</v>
      </c>
      <c r="CX35" s="112" t="str">
        <f t="shared" si="24"/>
        <v>N/A</v>
      </c>
      <c r="CY35" s="113" t="str">
        <f t="shared" si="25"/>
        <v>N/A</v>
      </c>
      <c r="CZ35" s="110" t="str">
        <f t="shared" si="26"/>
        <v>N/A</v>
      </c>
      <c r="DA35" s="109" t="str">
        <f t="shared" si="27"/>
        <v>N/A</v>
      </c>
      <c r="DB35" s="115" t="str">
        <f t="shared" si="28"/>
        <v>N/A</v>
      </c>
      <c r="DC35" s="109" t="str">
        <f t="shared" si="29"/>
        <v>N/A</v>
      </c>
      <c r="DD35" s="114" t="str">
        <f t="shared" si="30"/>
        <v>N/A</v>
      </c>
      <c r="DE35" s="109" t="str">
        <f t="shared" si="31"/>
        <v>N/A</v>
      </c>
      <c r="DF35" s="114" t="str">
        <f t="shared" si="32"/>
        <v>N/A</v>
      </c>
      <c r="DG35" s="113" t="str">
        <f t="shared" si="33"/>
        <v>N/A</v>
      </c>
      <c r="DH35" s="114" t="str">
        <f t="shared" si="34"/>
        <v>N/A</v>
      </c>
      <c r="DI35" s="109" t="str">
        <f t="shared" si="35"/>
        <v>N/A</v>
      </c>
      <c r="DJ35" s="114" t="str">
        <f t="shared" si="36"/>
        <v>N/A</v>
      </c>
      <c r="DK35" s="111" t="str">
        <f t="shared" si="37"/>
        <v>N/A</v>
      </c>
    </row>
    <row r="36" spans="11:115" s="78" customFormat="1" x14ac:dyDescent="0.25">
      <c r="K36" s="90"/>
      <c r="R36" s="100" t="e">
        <f t="shared" si="38"/>
        <v>#DIV/0!</v>
      </c>
      <c r="S36" s="83" t="s">
        <v>255</v>
      </c>
      <c r="T36" s="83" t="s">
        <v>256</v>
      </c>
      <c r="U36" s="90"/>
      <c r="AA36" s="100" t="e">
        <f t="shared" si="0"/>
        <v>#DIV/0!</v>
      </c>
      <c r="AB36" s="83" t="s">
        <v>255</v>
      </c>
      <c r="AC36" s="83" t="s">
        <v>256</v>
      </c>
      <c r="AD36" s="91"/>
      <c r="AI36" s="92"/>
      <c r="AJ36" s="100" t="e">
        <f t="shared" si="1"/>
        <v>#DIV/0!</v>
      </c>
      <c r="AK36" s="83" t="s">
        <v>255</v>
      </c>
      <c r="AL36" s="83" t="s">
        <v>256</v>
      </c>
      <c r="AM36" s="91"/>
      <c r="AQ36" s="93"/>
      <c r="AR36" s="101" t="e">
        <f t="shared" si="2"/>
        <v>#DIV/0!</v>
      </c>
      <c r="AU36" s="102">
        <f t="shared" si="3"/>
        <v>0</v>
      </c>
      <c r="AV36" s="101" t="e">
        <f t="shared" si="4"/>
        <v>#DIV/0!</v>
      </c>
      <c r="AW36" s="101" t="e">
        <f t="shared" si="5"/>
        <v>#DIV/0!</v>
      </c>
      <c r="AX36" s="83" t="s">
        <v>255</v>
      </c>
      <c r="AY36" s="83" t="s">
        <v>256</v>
      </c>
      <c r="AZ36" s="91"/>
      <c r="BG36" s="103" t="e">
        <f t="shared" si="6"/>
        <v>#DIV/0!</v>
      </c>
      <c r="BK36" s="103" t="e">
        <f t="shared" si="7"/>
        <v>#DIV/0!</v>
      </c>
      <c r="BL36" s="83" t="s">
        <v>255</v>
      </c>
      <c r="BM36" s="83" t="s">
        <v>256</v>
      </c>
      <c r="BN36" s="106">
        <f t="shared" si="8"/>
        <v>0</v>
      </c>
      <c r="BO36" s="107">
        <f t="shared" si="9"/>
        <v>0</v>
      </c>
      <c r="BP36" s="107">
        <f t="shared" si="10"/>
        <v>0</v>
      </c>
      <c r="BQ36" s="107">
        <f t="shared" si="11"/>
        <v>0</v>
      </c>
      <c r="BR36" s="107">
        <f t="shared" si="12"/>
        <v>0</v>
      </c>
      <c r="BU36" s="94"/>
      <c r="BV36" s="108" t="str" cm="1">
        <f t="array" ref="BV36">IF(OR(($H36+(0.2*$I36))&lt;200, $K36="Not reporting this measure", ISBLANK($O36)),"N/A",
       IF(($O36/($H36+(0.2*$I36)))&lt;
                   (_xlfn.IFS($M36="CCO Medicaid only",Dashboard!$E$33,'Data Reporting Template'!$M36="All-payer",Dashboard!$F$33)),"Low","No Issue"))</f>
        <v>N/A</v>
      </c>
      <c r="BW36" s="109" t="str" cm="1">
        <f t="array" ref="BW36">IFERROR(
IF(OR($H36&lt;200, $U36="Not reporting this measure", ISBLANK($Y36),($I36/$J36)&gt;0.8),"N/A",
       IF(($Y36/$H36)&lt;
                   (_xlfn.IFS($W36="CCO Medicaid only",Dashboard!$E$34,'Data Reporting Template'!$W36="All-payer",Dashboard!$F$34)),"Low","No Issue")), "N/A")</f>
        <v>N/A</v>
      </c>
      <c r="BX36" s="110" t="str" cm="1">
        <f t="array" ref="BX36">IFERROR(
IF(OR($H36&lt;200, $AD36="Not reporting this measure", ISBLANK($AH36),($I36/$J36)&gt;0.8),"N/A",
       IF(($AH36/$H36)&lt;
                   (_xlfn.IFS($AF36="CCO Medicaid only",Dashboard!$E$35,'Data Reporting Template'!$AF36="All-payer",Dashboard!$F$35)),"Low","No Issue")), "N/A")</f>
        <v>N/A</v>
      </c>
      <c r="BY36" s="109" t="str">
        <f>IF(OR(($H36+(0.2*$I36))&lt;50, $AM36="Not reporting this measure", ISBLANK($AQ36)),"N/A",
       IF(($AQ36/($H36+(0.2*$I36)))&lt;Dashboard!$E$36,"Low", "No Issue"))</f>
        <v>N/A</v>
      </c>
      <c r="BZ36" s="110" t="str">
        <f>IF(OR(($H36+(0.2*$I36))&lt;200, $AZ36="Not reporting this measure", ISBLANK($BD36)),"N/A",
       IF(($BD36/($H36+(0.2*$I36)))&lt;Dashboard!$E$37,"Low", "No Issue"))</f>
        <v>N/A</v>
      </c>
      <c r="CA36" s="111" t="str">
        <f>IFERROR(
IF(OR(($H36+(0.2*$I36))&lt;200, $AZ36="Not reporting this measure", ISBLANK($BI36),($I36/$J36)&gt;0.8),"N/A",
       IF(($BI36/($H36+(0.2*$I36)))&lt;Dashboard!$E$38,"Low", "No Issue")),"N/A")</f>
        <v>N/A</v>
      </c>
      <c r="CB36" s="108" t="str" cm="1">
        <f t="array" ref="CB36">IF(OR(($H36+(0.2*$I36))&lt;200, $K36="Not reporting this measure", ISBLANK($O36)),"N/A",
IF(('Data Reporting Template'!$O36/($H36+(0.2*$I36)))&gt;
(_xlfn.IFS($M36="CCO Medicaid only",Dashboard!$E$44,'Data Reporting Template'!$M36="All-payer",Dashboard!$F$44)),"High","No Issue"))</f>
        <v>N/A</v>
      </c>
      <c r="CC36" s="109" t="str" cm="1">
        <f t="array" ref="CC36">IF(OR($H36&lt;200, $U36="Not reporting this measure", ISBLANK($Y36)),"N/A",
IF(('Data Reporting Template'!$Y36/$H36)&gt;
(_xlfn.IFS($W36="CCO Medicaid only",Dashboard!$E$44,'Data Reporting Template'!$W36="All-payer",Dashboard!$F$44)),"High","No Issue"))</f>
        <v>N/A</v>
      </c>
      <c r="CD36" s="110" t="str" cm="1">
        <f t="array" ref="CD36">IF(OR($H36&lt;200, $AD36="Not reporting this measure", ISBLANK($AH36)),"N/A",
       IF(('Data Reporting Template'!$AH36/$H36)&gt;
                   (_xlfn.IFS($AF36="CCO Medicaid only",Dashboard!$E$44,'Data Reporting Template'!$AF36="All-payer",Dashboard!$F$44)),"High","No Issue"))</f>
        <v>N/A</v>
      </c>
      <c r="CE36" s="109" t="str">
        <f>IF(OR(($H36+(0.2*$I36))&lt;50, $AM36="Not reporting this measure", ISBLANK($AQ36)),"N/A",
       IF(('Data Reporting Template'!$AQ36/($H36+(0.2*$I36)))&gt;Dashboard!$E$44,"High","No Issue"))</f>
        <v>N/A</v>
      </c>
      <c r="CF36" s="110" t="str">
        <f>IF(OR(($H36+(0.2*$I36))&lt;200, $AZ36="Not reporting this measure", ISBLANK($BD36)),"N/A",
       IF(('Data Reporting Template'!$BD36/($H36+(0.2*$I36)))&gt;Dashboard!$E$44,"High","No Issue"))</f>
        <v>N/A</v>
      </c>
      <c r="CG36" s="111" t="str">
        <f>IF(OR(($H36+(0.2*$I36))&lt;200, $AZ36="Not reporting this measure", ISBLANK($BI36)),"N/A",
       IF(('Data Reporting Template'!$BI36/($H36+(0.2*$I36)))&gt;Dashboard!$E$44,"High","No Issue"))</f>
        <v>N/A</v>
      </c>
      <c r="CH36" s="108" t="str">
        <f>IFERROR(
IF($O36 &lt; 30, "N/A",
IF((($P36+$Q36)/$O36)&gt; (Dashboard!$D$54), "High Exclusion/Exception Rate", "No Issue")),"N/A")</f>
        <v>N/A</v>
      </c>
      <c r="CI36" s="109" t="str">
        <f>IFERROR(
IF($Y36&lt;30,"N/A",
IF(($Z36/$Y36) &gt; (Dashboard!$D$55), "High Exclusion/Exception Rate", "No Issue")),"N/A")</f>
        <v>N/A</v>
      </c>
      <c r="CJ36" s="110" t="str">
        <f>IFERROR(
IF($AH36 &lt;30, "N/A",
IF(($AI36/$AH36)&gt; (Dashboard!$D$56), "High Exclusion/Exception Rate", "No Issue")),"N/A")</f>
        <v>N/A</v>
      </c>
      <c r="CK36" s="109" t="str">
        <f>IFERROR(
IF($BD36 &lt;30, "N/A",
IF((($BE36 + $BF36)/$BD36) &gt; (Dashboard!$D$58), "High Exclusion/Exception Rate", "No Issue")),"N/A")</f>
        <v>N/A</v>
      </c>
      <c r="CL36" s="112" t="str">
        <f>IFERROR(
IF($BI36 &lt;30, "N/A",
IF(($BJ36/$BI36) &gt; (Dashboard!$D$59), "High Exclusion/Exception Rate", "No Issue")),"N/A")</f>
        <v>N/A</v>
      </c>
      <c r="CM36" s="113" t="str">
        <f t="shared" si="13"/>
        <v>N/A</v>
      </c>
      <c r="CN36" s="110" t="str">
        <f t="shared" si="14"/>
        <v>N/A</v>
      </c>
      <c r="CO36" s="109" t="str">
        <f t="shared" si="15"/>
        <v>N/A</v>
      </c>
      <c r="CP36" s="110" t="str">
        <f t="shared" si="16"/>
        <v>N/A</v>
      </c>
      <c r="CQ36" s="109" t="str">
        <f t="shared" si="17"/>
        <v>N/A</v>
      </c>
      <c r="CR36" s="112" t="str">
        <f t="shared" si="18"/>
        <v>N/A</v>
      </c>
      <c r="CS36" s="113" t="str">
        <f t="shared" si="19"/>
        <v>N/A</v>
      </c>
      <c r="CT36" s="110" t="str">
        <f t="shared" si="20"/>
        <v>N/A</v>
      </c>
      <c r="CU36" s="109" t="str">
        <f t="shared" si="21"/>
        <v>N/A</v>
      </c>
      <c r="CV36" s="110" t="str">
        <f t="shared" si="22"/>
        <v>N/A</v>
      </c>
      <c r="CW36" s="109" t="str">
        <f t="shared" si="23"/>
        <v>N/A</v>
      </c>
      <c r="CX36" s="112" t="str">
        <f t="shared" si="24"/>
        <v>N/A</v>
      </c>
      <c r="CY36" s="113" t="str">
        <f t="shared" si="25"/>
        <v>N/A</v>
      </c>
      <c r="CZ36" s="110" t="str">
        <f t="shared" si="26"/>
        <v>N/A</v>
      </c>
      <c r="DA36" s="109" t="str">
        <f t="shared" si="27"/>
        <v>N/A</v>
      </c>
      <c r="DB36" s="115" t="str">
        <f t="shared" si="28"/>
        <v>N/A</v>
      </c>
      <c r="DC36" s="109" t="str">
        <f t="shared" si="29"/>
        <v>N/A</v>
      </c>
      <c r="DD36" s="114" t="str">
        <f t="shared" si="30"/>
        <v>N/A</v>
      </c>
      <c r="DE36" s="109" t="str">
        <f t="shared" si="31"/>
        <v>N/A</v>
      </c>
      <c r="DF36" s="114" t="str">
        <f t="shared" si="32"/>
        <v>N/A</v>
      </c>
      <c r="DG36" s="113" t="str">
        <f t="shared" si="33"/>
        <v>N/A</v>
      </c>
      <c r="DH36" s="114" t="str">
        <f t="shared" si="34"/>
        <v>N/A</v>
      </c>
      <c r="DI36" s="109" t="str">
        <f t="shared" si="35"/>
        <v>N/A</v>
      </c>
      <c r="DJ36" s="114" t="str">
        <f t="shared" si="36"/>
        <v>N/A</v>
      </c>
      <c r="DK36" s="111" t="str">
        <f t="shared" si="37"/>
        <v>N/A</v>
      </c>
    </row>
    <row r="37" spans="11:115" s="78" customFormat="1" x14ac:dyDescent="0.25">
      <c r="K37" s="90"/>
      <c r="R37" s="100" t="e">
        <f t="shared" si="38"/>
        <v>#DIV/0!</v>
      </c>
      <c r="S37" s="83" t="s">
        <v>255</v>
      </c>
      <c r="T37" s="83" t="s">
        <v>256</v>
      </c>
      <c r="U37" s="90"/>
      <c r="AA37" s="100" t="e">
        <f t="shared" si="0"/>
        <v>#DIV/0!</v>
      </c>
      <c r="AB37" s="83" t="s">
        <v>255</v>
      </c>
      <c r="AC37" s="83" t="s">
        <v>256</v>
      </c>
      <c r="AD37" s="91"/>
      <c r="AI37" s="92"/>
      <c r="AJ37" s="100" t="e">
        <f t="shared" si="1"/>
        <v>#DIV/0!</v>
      </c>
      <c r="AK37" s="83" t="s">
        <v>255</v>
      </c>
      <c r="AL37" s="83" t="s">
        <v>256</v>
      </c>
      <c r="AM37" s="91"/>
      <c r="AQ37" s="93"/>
      <c r="AR37" s="101" t="e">
        <f t="shared" si="2"/>
        <v>#DIV/0!</v>
      </c>
      <c r="AU37" s="102">
        <f t="shared" si="3"/>
        <v>0</v>
      </c>
      <c r="AV37" s="101" t="e">
        <f t="shared" si="4"/>
        <v>#DIV/0!</v>
      </c>
      <c r="AW37" s="101" t="e">
        <f t="shared" si="5"/>
        <v>#DIV/0!</v>
      </c>
      <c r="AX37" s="83" t="s">
        <v>255</v>
      </c>
      <c r="AY37" s="83" t="s">
        <v>256</v>
      </c>
      <c r="AZ37" s="91"/>
      <c r="BG37" s="103" t="e">
        <f t="shared" si="6"/>
        <v>#DIV/0!</v>
      </c>
      <c r="BK37" s="103" t="e">
        <f t="shared" si="7"/>
        <v>#DIV/0!</v>
      </c>
      <c r="BL37" s="83" t="s">
        <v>255</v>
      </c>
      <c r="BM37" s="83" t="s">
        <v>256</v>
      </c>
      <c r="BN37" s="106">
        <f t="shared" si="8"/>
        <v>0</v>
      </c>
      <c r="BO37" s="107">
        <f t="shared" si="9"/>
        <v>0</v>
      </c>
      <c r="BP37" s="107">
        <f t="shared" si="10"/>
        <v>0</v>
      </c>
      <c r="BQ37" s="107">
        <f t="shared" si="11"/>
        <v>0</v>
      </c>
      <c r="BR37" s="107">
        <f t="shared" si="12"/>
        <v>0</v>
      </c>
      <c r="BU37" s="94"/>
      <c r="BV37" s="108" t="str" cm="1">
        <f t="array" ref="BV37">IF(OR(($H37+(0.2*$I37))&lt;200, $K37="Not reporting this measure", ISBLANK($O37)),"N/A",
       IF(($O37/($H37+(0.2*$I37)))&lt;
                   (_xlfn.IFS($M37="CCO Medicaid only",Dashboard!$E$33,'Data Reporting Template'!$M37="All-payer",Dashboard!$F$33)),"Low","No Issue"))</f>
        <v>N/A</v>
      </c>
      <c r="BW37" s="109" t="str" cm="1">
        <f t="array" ref="BW37">IFERROR(
IF(OR($H37&lt;200, $U37="Not reporting this measure", ISBLANK($Y37),($I37/$J37)&gt;0.8),"N/A",
       IF(($Y37/$H37)&lt;
                   (_xlfn.IFS($W37="CCO Medicaid only",Dashboard!$E$34,'Data Reporting Template'!$W37="All-payer",Dashboard!$F$34)),"Low","No Issue")), "N/A")</f>
        <v>N/A</v>
      </c>
      <c r="BX37" s="110" t="str" cm="1">
        <f t="array" ref="BX37">IFERROR(
IF(OR($H37&lt;200, $AD37="Not reporting this measure", ISBLANK($AH37),($I37/$J37)&gt;0.8),"N/A",
       IF(($AH37/$H37)&lt;
                   (_xlfn.IFS($AF37="CCO Medicaid only",Dashboard!$E$35,'Data Reporting Template'!$AF37="All-payer",Dashboard!$F$35)),"Low","No Issue")), "N/A")</f>
        <v>N/A</v>
      </c>
      <c r="BY37" s="109" t="str">
        <f>IF(OR(($H37+(0.2*$I37))&lt;50, $AM37="Not reporting this measure", ISBLANK($AQ37)),"N/A",
       IF(($AQ37/($H37+(0.2*$I37)))&lt;Dashboard!$E$36,"Low", "No Issue"))</f>
        <v>N/A</v>
      </c>
      <c r="BZ37" s="110" t="str">
        <f>IF(OR(($H37+(0.2*$I37))&lt;200, $AZ37="Not reporting this measure", ISBLANK($BD37)),"N/A",
       IF(($BD37/($H37+(0.2*$I37)))&lt;Dashboard!$E$37,"Low", "No Issue"))</f>
        <v>N/A</v>
      </c>
      <c r="CA37" s="111" t="str">
        <f>IFERROR(
IF(OR(($H37+(0.2*$I37))&lt;200, $AZ37="Not reporting this measure", ISBLANK($BI37),($I37/$J37)&gt;0.8),"N/A",
       IF(($BI37/($H37+(0.2*$I37)))&lt;Dashboard!$E$38,"Low", "No Issue")),"N/A")</f>
        <v>N/A</v>
      </c>
      <c r="CB37" s="108" t="str" cm="1">
        <f t="array" ref="CB37">IF(OR(($H37+(0.2*$I37))&lt;200, $K37="Not reporting this measure", ISBLANK($O37)),"N/A",
IF(('Data Reporting Template'!$O37/($H37+(0.2*$I37)))&gt;
(_xlfn.IFS($M37="CCO Medicaid only",Dashboard!$E$44,'Data Reporting Template'!$M37="All-payer",Dashboard!$F$44)),"High","No Issue"))</f>
        <v>N/A</v>
      </c>
      <c r="CC37" s="109" t="str" cm="1">
        <f t="array" ref="CC37">IF(OR($H37&lt;200, $U37="Not reporting this measure", ISBLANK($Y37)),"N/A",
IF(('Data Reporting Template'!$Y37/$H37)&gt;
(_xlfn.IFS($W37="CCO Medicaid only",Dashboard!$E$44,'Data Reporting Template'!$W37="All-payer",Dashboard!$F$44)),"High","No Issue"))</f>
        <v>N/A</v>
      </c>
      <c r="CD37" s="110" t="str" cm="1">
        <f t="array" ref="CD37">IF(OR($H37&lt;200, $AD37="Not reporting this measure", ISBLANK($AH37)),"N/A",
       IF(('Data Reporting Template'!$AH37/$H37)&gt;
                   (_xlfn.IFS($AF37="CCO Medicaid only",Dashboard!$E$44,'Data Reporting Template'!$AF37="All-payer",Dashboard!$F$44)),"High","No Issue"))</f>
        <v>N/A</v>
      </c>
      <c r="CE37" s="109" t="str">
        <f>IF(OR(($H37+(0.2*$I37))&lt;50, $AM37="Not reporting this measure", ISBLANK($AQ37)),"N/A",
       IF(('Data Reporting Template'!$AQ37/($H37+(0.2*$I37)))&gt;Dashboard!$E$44,"High","No Issue"))</f>
        <v>N/A</v>
      </c>
      <c r="CF37" s="110" t="str">
        <f>IF(OR(($H37+(0.2*$I37))&lt;200, $AZ37="Not reporting this measure", ISBLANK($BD37)),"N/A",
       IF(('Data Reporting Template'!$BD37/($H37+(0.2*$I37)))&gt;Dashboard!$E$44,"High","No Issue"))</f>
        <v>N/A</v>
      </c>
      <c r="CG37" s="111" t="str">
        <f>IF(OR(($H37+(0.2*$I37))&lt;200, $AZ37="Not reporting this measure", ISBLANK($BI37)),"N/A",
       IF(('Data Reporting Template'!$BI37/($H37+(0.2*$I37)))&gt;Dashboard!$E$44,"High","No Issue"))</f>
        <v>N/A</v>
      </c>
      <c r="CH37" s="108" t="str">
        <f>IFERROR(
IF($O37 &lt; 30, "N/A",
IF((($P37+$Q37)/$O37)&gt; (Dashboard!$D$54), "High Exclusion/Exception Rate", "No Issue")),"N/A")</f>
        <v>N/A</v>
      </c>
      <c r="CI37" s="109" t="str">
        <f>IFERROR(
IF($Y37&lt;30,"N/A",
IF(($Z37/$Y37) &gt; (Dashboard!$D$55), "High Exclusion/Exception Rate", "No Issue")),"N/A")</f>
        <v>N/A</v>
      </c>
      <c r="CJ37" s="110" t="str">
        <f>IFERROR(
IF($AH37 &lt;30, "N/A",
IF(($AI37/$AH37)&gt; (Dashboard!$D$56), "High Exclusion/Exception Rate", "No Issue")),"N/A")</f>
        <v>N/A</v>
      </c>
      <c r="CK37" s="109" t="str">
        <f>IFERROR(
IF($BD37 &lt;30, "N/A",
IF((($BE37 + $BF37)/$BD37) &gt; (Dashboard!$D$58), "High Exclusion/Exception Rate", "No Issue")),"N/A")</f>
        <v>N/A</v>
      </c>
      <c r="CL37" s="112" t="str">
        <f>IFERROR(
IF($BI37 &lt;30, "N/A",
IF(($BJ37/$BI37) &gt; (Dashboard!$D$59), "High Exclusion/Exception Rate", "No Issue")),"N/A")</f>
        <v>N/A</v>
      </c>
      <c r="CM37" s="113" t="str">
        <f t="shared" si="13"/>
        <v>N/A</v>
      </c>
      <c r="CN37" s="110" t="str">
        <f t="shared" si="14"/>
        <v>N/A</v>
      </c>
      <c r="CO37" s="109" t="str">
        <f t="shared" si="15"/>
        <v>N/A</v>
      </c>
      <c r="CP37" s="110" t="str">
        <f t="shared" si="16"/>
        <v>N/A</v>
      </c>
      <c r="CQ37" s="109" t="str">
        <f t="shared" si="17"/>
        <v>N/A</v>
      </c>
      <c r="CR37" s="112" t="str">
        <f t="shared" si="18"/>
        <v>N/A</v>
      </c>
      <c r="CS37" s="113" t="str">
        <f t="shared" si="19"/>
        <v>N/A</v>
      </c>
      <c r="CT37" s="110" t="str">
        <f t="shared" si="20"/>
        <v>N/A</v>
      </c>
      <c r="CU37" s="109" t="str">
        <f t="shared" si="21"/>
        <v>N/A</v>
      </c>
      <c r="CV37" s="110" t="str">
        <f t="shared" si="22"/>
        <v>N/A</v>
      </c>
      <c r="CW37" s="109" t="str">
        <f t="shared" si="23"/>
        <v>N/A</v>
      </c>
      <c r="CX37" s="112" t="str">
        <f t="shared" si="24"/>
        <v>N/A</v>
      </c>
      <c r="CY37" s="113" t="str">
        <f t="shared" si="25"/>
        <v>N/A</v>
      </c>
      <c r="CZ37" s="110" t="str">
        <f t="shared" si="26"/>
        <v>N/A</v>
      </c>
      <c r="DA37" s="109" t="str">
        <f t="shared" si="27"/>
        <v>N/A</v>
      </c>
      <c r="DB37" s="115" t="str">
        <f t="shared" si="28"/>
        <v>N/A</v>
      </c>
      <c r="DC37" s="109" t="str">
        <f t="shared" si="29"/>
        <v>N/A</v>
      </c>
      <c r="DD37" s="114" t="str">
        <f t="shared" si="30"/>
        <v>N/A</v>
      </c>
      <c r="DE37" s="109" t="str">
        <f t="shared" si="31"/>
        <v>N/A</v>
      </c>
      <c r="DF37" s="114" t="str">
        <f t="shared" si="32"/>
        <v>N/A</v>
      </c>
      <c r="DG37" s="113" t="str">
        <f t="shared" si="33"/>
        <v>N/A</v>
      </c>
      <c r="DH37" s="114" t="str">
        <f t="shared" si="34"/>
        <v>N/A</v>
      </c>
      <c r="DI37" s="109" t="str">
        <f t="shared" si="35"/>
        <v>N/A</v>
      </c>
      <c r="DJ37" s="114" t="str">
        <f t="shared" si="36"/>
        <v>N/A</v>
      </c>
      <c r="DK37" s="111" t="str">
        <f t="shared" si="37"/>
        <v>N/A</v>
      </c>
    </row>
    <row r="38" spans="11:115" s="78" customFormat="1" x14ac:dyDescent="0.25">
      <c r="K38" s="90"/>
      <c r="R38" s="100" t="e">
        <f t="shared" si="38"/>
        <v>#DIV/0!</v>
      </c>
      <c r="S38" s="83" t="s">
        <v>255</v>
      </c>
      <c r="T38" s="83" t="s">
        <v>256</v>
      </c>
      <c r="U38" s="90"/>
      <c r="AA38" s="100" t="e">
        <f t="shared" si="0"/>
        <v>#DIV/0!</v>
      </c>
      <c r="AB38" s="83" t="s">
        <v>255</v>
      </c>
      <c r="AC38" s="83" t="s">
        <v>256</v>
      </c>
      <c r="AD38" s="91"/>
      <c r="AI38" s="92"/>
      <c r="AJ38" s="100" t="e">
        <f t="shared" si="1"/>
        <v>#DIV/0!</v>
      </c>
      <c r="AK38" s="83" t="s">
        <v>255</v>
      </c>
      <c r="AL38" s="83" t="s">
        <v>256</v>
      </c>
      <c r="AM38" s="91"/>
      <c r="AQ38" s="93"/>
      <c r="AR38" s="101" t="e">
        <f t="shared" si="2"/>
        <v>#DIV/0!</v>
      </c>
      <c r="AU38" s="102">
        <f t="shared" si="3"/>
        <v>0</v>
      </c>
      <c r="AV38" s="101" t="e">
        <f t="shared" si="4"/>
        <v>#DIV/0!</v>
      </c>
      <c r="AW38" s="101" t="e">
        <f t="shared" si="5"/>
        <v>#DIV/0!</v>
      </c>
      <c r="AX38" s="83" t="s">
        <v>255</v>
      </c>
      <c r="AY38" s="83" t="s">
        <v>256</v>
      </c>
      <c r="AZ38" s="91"/>
      <c r="BG38" s="103" t="e">
        <f t="shared" si="6"/>
        <v>#DIV/0!</v>
      </c>
      <c r="BK38" s="103" t="e">
        <f t="shared" si="7"/>
        <v>#DIV/0!</v>
      </c>
      <c r="BL38" s="83" t="s">
        <v>255</v>
      </c>
      <c r="BM38" s="83" t="s">
        <v>256</v>
      </c>
      <c r="BN38" s="106">
        <f t="shared" si="8"/>
        <v>0</v>
      </c>
      <c r="BO38" s="107">
        <f t="shared" si="9"/>
        <v>0</v>
      </c>
      <c r="BP38" s="107">
        <f t="shared" si="10"/>
        <v>0</v>
      </c>
      <c r="BQ38" s="107">
        <f t="shared" si="11"/>
        <v>0</v>
      </c>
      <c r="BR38" s="107">
        <f t="shared" si="12"/>
        <v>0</v>
      </c>
      <c r="BU38" s="94"/>
      <c r="BV38" s="108" t="str" cm="1">
        <f t="array" ref="BV38">IF(OR(($H38+(0.2*$I38))&lt;200, $K38="Not reporting this measure", ISBLANK($O38)),"N/A",
       IF(($O38/($H38+(0.2*$I38)))&lt;
                   (_xlfn.IFS($M38="CCO Medicaid only",Dashboard!$E$33,'Data Reporting Template'!$M38="All-payer",Dashboard!$F$33)),"Low","No Issue"))</f>
        <v>N/A</v>
      </c>
      <c r="BW38" s="109" t="str" cm="1">
        <f t="array" ref="BW38">IFERROR(
IF(OR($H38&lt;200, $U38="Not reporting this measure", ISBLANK($Y38),($I38/$J38)&gt;0.8),"N/A",
       IF(($Y38/$H38)&lt;
                   (_xlfn.IFS($W38="CCO Medicaid only",Dashboard!$E$34,'Data Reporting Template'!$W38="All-payer",Dashboard!$F$34)),"Low","No Issue")), "N/A")</f>
        <v>N/A</v>
      </c>
      <c r="BX38" s="110" t="str" cm="1">
        <f t="array" ref="BX38">IFERROR(
IF(OR($H38&lt;200, $AD38="Not reporting this measure", ISBLANK($AH38),($I38/$J38)&gt;0.8),"N/A",
       IF(($AH38/$H38)&lt;
                   (_xlfn.IFS($AF38="CCO Medicaid only",Dashboard!$E$35,'Data Reporting Template'!$AF38="All-payer",Dashboard!$F$35)),"Low","No Issue")), "N/A")</f>
        <v>N/A</v>
      </c>
      <c r="BY38" s="109" t="str">
        <f>IF(OR(($H38+(0.2*$I38))&lt;50, $AM38="Not reporting this measure", ISBLANK($AQ38)),"N/A",
       IF(($AQ38/($H38+(0.2*$I38)))&lt;Dashboard!$E$36,"Low", "No Issue"))</f>
        <v>N/A</v>
      </c>
      <c r="BZ38" s="110" t="str">
        <f>IF(OR(($H38+(0.2*$I38))&lt;200, $AZ38="Not reporting this measure", ISBLANK($BD38)),"N/A",
       IF(($BD38/($H38+(0.2*$I38)))&lt;Dashboard!$E$37,"Low", "No Issue"))</f>
        <v>N/A</v>
      </c>
      <c r="CA38" s="111" t="str">
        <f>IFERROR(
IF(OR(($H38+(0.2*$I38))&lt;200, $AZ38="Not reporting this measure", ISBLANK($BI38),($I38/$J38)&gt;0.8),"N/A",
       IF(($BI38/($H38+(0.2*$I38)))&lt;Dashboard!$E$38,"Low", "No Issue")),"N/A")</f>
        <v>N/A</v>
      </c>
      <c r="CB38" s="108" t="str" cm="1">
        <f t="array" ref="CB38">IF(OR(($H38+(0.2*$I38))&lt;200, $K38="Not reporting this measure", ISBLANK($O38)),"N/A",
IF(('Data Reporting Template'!$O38/($H38+(0.2*$I38)))&gt;
(_xlfn.IFS($M38="CCO Medicaid only",Dashboard!$E$44,'Data Reporting Template'!$M38="All-payer",Dashboard!$F$44)),"High","No Issue"))</f>
        <v>N/A</v>
      </c>
      <c r="CC38" s="109" t="str" cm="1">
        <f t="array" ref="CC38">IF(OR($H38&lt;200, $U38="Not reporting this measure", ISBLANK($Y38)),"N/A",
IF(('Data Reporting Template'!$Y38/$H38)&gt;
(_xlfn.IFS($W38="CCO Medicaid only",Dashboard!$E$44,'Data Reporting Template'!$W38="All-payer",Dashboard!$F$44)),"High","No Issue"))</f>
        <v>N/A</v>
      </c>
      <c r="CD38" s="110" t="str" cm="1">
        <f t="array" ref="CD38">IF(OR($H38&lt;200, $AD38="Not reporting this measure", ISBLANK($AH38)),"N/A",
       IF(('Data Reporting Template'!$AH38/$H38)&gt;
                   (_xlfn.IFS($AF38="CCO Medicaid only",Dashboard!$E$44,'Data Reporting Template'!$AF38="All-payer",Dashboard!$F$44)),"High","No Issue"))</f>
        <v>N/A</v>
      </c>
      <c r="CE38" s="109" t="str">
        <f>IF(OR(($H38+(0.2*$I38))&lt;50, $AM38="Not reporting this measure", ISBLANK($AQ38)),"N/A",
       IF(('Data Reporting Template'!$AQ38/($H38+(0.2*$I38)))&gt;Dashboard!$E$44,"High","No Issue"))</f>
        <v>N/A</v>
      </c>
      <c r="CF38" s="110" t="str">
        <f>IF(OR(($H38+(0.2*$I38))&lt;200, $AZ38="Not reporting this measure", ISBLANK($BD38)),"N/A",
       IF(('Data Reporting Template'!$BD38/($H38+(0.2*$I38)))&gt;Dashboard!$E$44,"High","No Issue"))</f>
        <v>N/A</v>
      </c>
      <c r="CG38" s="111" t="str">
        <f>IF(OR(($H38+(0.2*$I38))&lt;200, $AZ38="Not reporting this measure", ISBLANK($BI38)),"N/A",
       IF(('Data Reporting Template'!$BI38/($H38+(0.2*$I38)))&gt;Dashboard!$E$44,"High","No Issue"))</f>
        <v>N/A</v>
      </c>
      <c r="CH38" s="108" t="str">
        <f>IFERROR(
IF($O38 &lt; 30, "N/A",
IF((($P38+$Q38)/$O38)&gt; (Dashboard!$D$54), "High Exclusion/Exception Rate", "No Issue")),"N/A")</f>
        <v>N/A</v>
      </c>
      <c r="CI38" s="109" t="str">
        <f>IFERROR(
IF($Y38&lt;30,"N/A",
IF(($Z38/$Y38) &gt; (Dashboard!$D$55), "High Exclusion/Exception Rate", "No Issue")),"N/A")</f>
        <v>N/A</v>
      </c>
      <c r="CJ38" s="110" t="str">
        <f>IFERROR(
IF($AH38 &lt;30, "N/A",
IF(($AI38/$AH38)&gt; (Dashboard!$D$56), "High Exclusion/Exception Rate", "No Issue")),"N/A")</f>
        <v>N/A</v>
      </c>
      <c r="CK38" s="109" t="str">
        <f>IFERROR(
IF($BD38 &lt;30, "N/A",
IF((($BE38 + $BF38)/$BD38) &gt; (Dashboard!$D$58), "High Exclusion/Exception Rate", "No Issue")),"N/A")</f>
        <v>N/A</v>
      </c>
      <c r="CL38" s="112" t="str">
        <f>IFERROR(
IF($BI38 &lt;30, "N/A",
IF(($BJ38/$BI38) &gt; (Dashboard!$D$59), "High Exclusion/Exception Rate", "No Issue")),"N/A")</f>
        <v>N/A</v>
      </c>
      <c r="CM38" s="113" t="str">
        <f t="shared" si="13"/>
        <v>N/A</v>
      </c>
      <c r="CN38" s="110" t="str">
        <f t="shared" si="14"/>
        <v>N/A</v>
      </c>
      <c r="CO38" s="109" t="str">
        <f t="shared" si="15"/>
        <v>N/A</v>
      </c>
      <c r="CP38" s="110" t="str">
        <f t="shared" si="16"/>
        <v>N/A</v>
      </c>
      <c r="CQ38" s="109" t="str">
        <f t="shared" si="17"/>
        <v>N/A</v>
      </c>
      <c r="CR38" s="112" t="str">
        <f t="shared" si="18"/>
        <v>N/A</v>
      </c>
      <c r="CS38" s="113" t="str">
        <f t="shared" si="19"/>
        <v>N/A</v>
      </c>
      <c r="CT38" s="110" t="str">
        <f t="shared" si="20"/>
        <v>N/A</v>
      </c>
      <c r="CU38" s="109" t="str">
        <f t="shared" si="21"/>
        <v>N/A</v>
      </c>
      <c r="CV38" s="110" t="str">
        <f t="shared" si="22"/>
        <v>N/A</v>
      </c>
      <c r="CW38" s="109" t="str">
        <f t="shared" si="23"/>
        <v>N/A</v>
      </c>
      <c r="CX38" s="112" t="str">
        <f t="shared" si="24"/>
        <v>N/A</v>
      </c>
      <c r="CY38" s="113" t="str">
        <f t="shared" si="25"/>
        <v>N/A</v>
      </c>
      <c r="CZ38" s="110" t="str">
        <f t="shared" si="26"/>
        <v>N/A</v>
      </c>
      <c r="DA38" s="109" t="str">
        <f t="shared" si="27"/>
        <v>N/A</v>
      </c>
      <c r="DB38" s="115" t="str">
        <f t="shared" si="28"/>
        <v>N/A</v>
      </c>
      <c r="DC38" s="109" t="str">
        <f t="shared" si="29"/>
        <v>N/A</v>
      </c>
      <c r="DD38" s="114" t="str">
        <f t="shared" si="30"/>
        <v>N/A</v>
      </c>
      <c r="DE38" s="109" t="str">
        <f t="shared" si="31"/>
        <v>N/A</v>
      </c>
      <c r="DF38" s="114" t="str">
        <f t="shared" si="32"/>
        <v>N/A</v>
      </c>
      <c r="DG38" s="113" t="str">
        <f t="shared" si="33"/>
        <v>N/A</v>
      </c>
      <c r="DH38" s="114" t="str">
        <f t="shared" si="34"/>
        <v>N/A</v>
      </c>
      <c r="DI38" s="109" t="str">
        <f t="shared" si="35"/>
        <v>N/A</v>
      </c>
      <c r="DJ38" s="114" t="str">
        <f t="shared" si="36"/>
        <v>N/A</v>
      </c>
      <c r="DK38" s="111" t="str">
        <f t="shared" si="37"/>
        <v>N/A</v>
      </c>
    </row>
    <row r="39" spans="11:115" s="78" customFormat="1" x14ac:dyDescent="0.25">
      <c r="K39" s="90"/>
      <c r="R39" s="100" t="e">
        <f t="shared" si="38"/>
        <v>#DIV/0!</v>
      </c>
      <c r="S39" s="83" t="s">
        <v>255</v>
      </c>
      <c r="T39" s="83" t="s">
        <v>256</v>
      </c>
      <c r="U39" s="90"/>
      <c r="AA39" s="100" t="e">
        <f t="shared" si="0"/>
        <v>#DIV/0!</v>
      </c>
      <c r="AB39" s="83" t="s">
        <v>255</v>
      </c>
      <c r="AC39" s="83" t="s">
        <v>256</v>
      </c>
      <c r="AD39" s="91"/>
      <c r="AI39" s="92"/>
      <c r="AJ39" s="100" t="e">
        <f t="shared" si="1"/>
        <v>#DIV/0!</v>
      </c>
      <c r="AK39" s="83" t="s">
        <v>255</v>
      </c>
      <c r="AL39" s="83" t="s">
        <v>256</v>
      </c>
      <c r="AM39" s="91"/>
      <c r="AQ39" s="93"/>
      <c r="AR39" s="101" t="e">
        <f t="shared" si="2"/>
        <v>#DIV/0!</v>
      </c>
      <c r="AU39" s="102">
        <f t="shared" si="3"/>
        <v>0</v>
      </c>
      <c r="AV39" s="101" t="e">
        <f t="shared" si="4"/>
        <v>#DIV/0!</v>
      </c>
      <c r="AW39" s="101" t="e">
        <f t="shared" si="5"/>
        <v>#DIV/0!</v>
      </c>
      <c r="AX39" s="83" t="s">
        <v>255</v>
      </c>
      <c r="AY39" s="83" t="s">
        <v>256</v>
      </c>
      <c r="AZ39" s="91"/>
      <c r="BG39" s="103" t="e">
        <f t="shared" si="6"/>
        <v>#DIV/0!</v>
      </c>
      <c r="BK39" s="103" t="e">
        <f t="shared" si="7"/>
        <v>#DIV/0!</v>
      </c>
      <c r="BL39" s="83" t="s">
        <v>255</v>
      </c>
      <c r="BM39" s="83" t="s">
        <v>256</v>
      </c>
      <c r="BN39" s="106">
        <f t="shared" si="8"/>
        <v>0</v>
      </c>
      <c r="BO39" s="107">
        <f t="shared" si="9"/>
        <v>0</v>
      </c>
      <c r="BP39" s="107">
        <f t="shared" si="10"/>
        <v>0</v>
      </c>
      <c r="BQ39" s="107">
        <f t="shared" si="11"/>
        <v>0</v>
      </c>
      <c r="BR39" s="107">
        <f t="shared" si="12"/>
        <v>0</v>
      </c>
      <c r="BU39" s="94"/>
      <c r="BV39" s="108" t="str" cm="1">
        <f t="array" ref="BV39">IF(OR(($H39+(0.2*$I39))&lt;200, $K39="Not reporting this measure", ISBLANK($O39)),"N/A",
       IF(($O39/($H39+(0.2*$I39)))&lt;
                   (_xlfn.IFS($M39="CCO Medicaid only",Dashboard!$E$33,'Data Reporting Template'!$M39="All-payer",Dashboard!$F$33)),"Low","No Issue"))</f>
        <v>N/A</v>
      </c>
      <c r="BW39" s="109" t="str" cm="1">
        <f t="array" ref="BW39">IFERROR(
IF(OR($H39&lt;200, $U39="Not reporting this measure", ISBLANK($Y39),($I39/$J39)&gt;0.8),"N/A",
       IF(($Y39/$H39)&lt;
                   (_xlfn.IFS($W39="CCO Medicaid only",Dashboard!$E$34,'Data Reporting Template'!$W39="All-payer",Dashboard!$F$34)),"Low","No Issue")), "N/A")</f>
        <v>N/A</v>
      </c>
      <c r="BX39" s="110" t="str" cm="1">
        <f t="array" ref="BX39">IFERROR(
IF(OR($H39&lt;200, $AD39="Not reporting this measure", ISBLANK($AH39),($I39/$J39)&gt;0.8),"N/A",
       IF(($AH39/$H39)&lt;
                   (_xlfn.IFS($AF39="CCO Medicaid only",Dashboard!$E$35,'Data Reporting Template'!$AF39="All-payer",Dashboard!$F$35)),"Low","No Issue")), "N/A")</f>
        <v>N/A</v>
      </c>
      <c r="BY39" s="109" t="str">
        <f>IF(OR(($H39+(0.2*$I39))&lt;50, $AM39="Not reporting this measure", ISBLANK($AQ39)),"N/A",
       IF(($AQ39/($H39+(0.2*$I39)))&lt;Dashboard!$E$36,"Low", "No Issue"))</f>
        <v>N/A</v>
      </c>
      <c r="BZ39" s="110" t="str">
        <f>IF(OR(($H39+(0.2*$I39))&lt;200, $AZ39="Not reporting this measure", ISBLANK($BD39)),"N/A",
       IF(($BD39/($H39+(0.2*$I39)))&lt;Dashboard!$E$37,"Low", "No Issue"))</f>
        <v>N/A</v>
      </c>
      <c r="CA39" s="111" t="str">
        <f>IFERROR(
IF(OR(($H39+(0.2*$I39))&lt;200, $AZ39="Not reporting this measure", ISBLANK($BI39),($I39/$J39)&gt;0.8),"N/A",
       IF(($BI39/($H39+(0.2*$I39)))&lt;Dashboard!$E$38,"Low", "No Issue")),"N/A")</f>
        <v>N/A</v>
      </c>
      <c r="CB39" s="108" t="str" cm="1">
        <f t="array" ref="CB39">IF(OR(($H39+(0.2*$I39))&lt;200, $K39="Not reporting this measure", ISBLANK($O39)),"N/A",
IF(('Data Reporting Template'!$O39/($H39+(0.2*$I39)))&gt;
(_xlfn.IFS($M39="CCO Medicaid only",Dashboard!$E$44,'Data Reporting Template'!$M39="All-payer",Dashboard!$F$44)),"High","No Issue"))</f>
        <v>N/A</v>
      </c>
      <c r="CC39" s="109" t="str" cm="1">
        <f t="array" ref="CC39">IF(OR($H39&lt;200, $U39="Not reporting this measure", ISBLANK($Y39)),"N/A",
IF(('Data Reporting Template'!$Y39/$H39)&gt;
(_xlfn.IFS($W39="CCO Medicaid only",Dashboard!$E$44,'Data Reporting Template'!$W39="All-payer",Dashboard!$F$44)),"High","No Issue"))</f>
        <v>N/A</v>
      </c>
      <c r="CD39" s="110" t="str" cm="1">
        <f t="array" ref="CD39">IF(OR($H39&lt;200, $AD39="Not reporting this measure", ISBLANK($AH39)),"N/A",
       IF(('Data Reporting Template'!$AH39/$H39)&gt;
                   (_xlfn.IFS($AF39="CCO Medicaid only",Dashboard!$E$44,'Data Reporting Template'!$AF39="All-payer",Dashboard!$F$44)),"High","No Issue"))</f>
        <v>N/A</v>
      </c>
      <c r="CE39" s="109" t="str">
        <f>IF(OR(($H39+(0.2*$I39))&lt;50, $AM39="Not reporting this measure", ISBLANK($AQ39)),"N/A",
       IF(('Data Reporting Template'!$AQ39/($H39+(0.2*$I39)))&gt;Dashboard!$E$44,"High","No Issue"))</f>
        <v>N/A</v>
      </c>
      <c r="CF39" s="110" t="str">
        <f>IF(OR(($H39+(0.2*$I39))&lt;200, $AZ39="Not reporting this measure", ISBLANK($BD39)),"N/A",
       IF(('Data Reporting Template'!$BD39/($H39+(0.2*$I39)))&gt;Dashboard!$E$44,"High","No Issue"))</f>
        <v>N/A</v>
      </c>
      <c r="CG39" s="111" t="str">
        <f>IF(OR(($H39+(0.2*$I39))&lt;200, $AZ39="Not reporting this measure", ISBLANK($BI39)),"N/A",
       IF(('Data Reporting Template'!$BI39/($H39+(0.2*$I39)))&gt;Dashboard!$E$44,"High","No Issue"))</f>
        <v>N/A</v>
      </c>
      <c r="CH39" s="108" t="str">
        <f>IFERROR(
IF($O39 &lt; 30, "N/A",
IF((($P39+$Q39)/$O39)&gt; (Dashboard!$D$54), "High Exclusion/Exception Rate", "No Issue")),"N/A")</f>
        <v>N/A</v>
      </c>
      <c r="CI39" s="109" t="str">
        <f>IFERROR(
IF($Y39&lt;30,"N/A",
IF(($Z39/$Y39) &gt; (Dashboard!$D$55), "High Exclusion/Exception Rate", "No Issue")),"N/A")</f>
        <v>N/A</v>
      </c>
      <c r="CJ39" s="110" t="str">
        <f>IFERROR(
IF($AH39 &lt;30, "N/A",
IF(($AI39/$AH39)&gt; (Dashboard!$D$56), "High Exclusion/Exception Rate", "No Issue")),"N/A")</f>
        <v>N/A</v>
      </c>
      <c r="CK39" s="109" t="str">
        <f>IFERROR(
IF($BD39 &lt;30, "N/A",
IF((($BE39 + $BF39)/$BD39) &gt; (Dashboard!$D$58), "High Exclusion/Exception Rate", "No Issue")),"N/A")</f>
        <v>N/A</v>
      </c>
      <c r="CL39" s="112" t="str">
        <f>IFERROR(
IF($BI39 &lt;30, "N/A",
IF(($BJ39/$BI39) &gt; (Dashboard!$D$59), "High Exclusion/Exception Rate", "No Issue")),"N/A")</f>
        <v>N/A</v>
      </c>
      <c r="CM39" s="113" t="str">
        <f t="shared" si="13"/>
        <v>N/A</v>
      </c>
      <c r="CN39" s="110" t="str">
        <f t="shared" si="14"/>
        <v>N/A</v>
      </c>
      <c r="CO39" s="109" t="str">
        <f t="shared" si="15"/>
        <v>N/A</v>
      </c>
      <c r="CP39" s="110" t="str">
        <f t="shared" si="16"/>
        <v>N/A</v>
      </c>
      <c r="CQ39" s="109" t="str">
        <f t="shared" si="17"/>
        <v>N/A</v>
      </c>
      <c r="CR39" s="112" t="str">
        <f t="shared" si="18"/>
        <v>N/A</v>
      </c>
      <c r="CS39" s="113" t="str">
        <f t="shared" si="19"/>
        <v>N/A</v>
      </c>
      <c r="CT39" s="110" t="str">
        <f t="shared" si="20"/>
        <v>N/A</v>
      </c>
      <c r="CU39" s="109" t="str">
        <f t="shared" si="21"/>
        <v>N/A</v>
      </c>
      <c r="CV39" s="110" t="str">
        <f t="shared" si="22"/>
        <v>N/A</v>
      </c>
      <c r="CW39" s="109" t="str">
        <f t="shared" si="23"/>
        <v>N/A</v>
      </c>
      <c r="CX39" s="112" t="str">
        <f t="shared" si="24"/>
        <v>N/A</v>
      </c>
      <c r="CY39" s="113" t="str">
        <f t="shared" si="25"/>
        <v>N/A</v>
      </c>
      <c r="CZ39" s="110" t="str">
        <f t="shared" si="26"/>
        <v>N/A</v>
      </c>
      <c r="DA39" s="109" t="str">
        <f t="shared" si="27"/>
        <v>N/A</v>
      </c>
      <c r="DB39" s="115" t="str">
        <f t="shared" si="28"/>
        <v>N/A</v>
      </c>
      <c r="DC39" s="109" t="str">
        <f t="shared" si="29"/>
        <v>N/A</v>
      </c>
      <c r="DD39" s="114" t="str">
        <f t="shared" si="30"/>
        <v>N/A</v>
      </c>
      <c r="DE39" s="109" t="str">
        <f t="shared" si="31"/>
        <v>N/A</v>
      </c>
      <c r="DF39" s="114" t="str">
        <f t="shared" si="32"/>
        <v>N/A</v>
      </c>
      <c r="DG39" s="113" t="str">
        <f t="shared" si="33"/>
        <v>N/A</v>
      </c>
      <c r="DH39" s="114" t="str">
        <f t="shared" si="34"/>
        <v>N/A</v>
      </c>
      <c r="DI39" s="109" t="str">
        <f t="shared" si="35"/>
        <v>N/A</v>
      </c>
      <c r="DJ39" s="114" t="str">
        <f t="shared" si="36"/>
        <v>N/A</v>
      </c>
      <c r="DK39" s="111" t="str">
        <f t="shared" si="37"/>
        <v>N/A</v>
      </c>
    </row>
    <row r="40" spans="11:115" s="78" customFormat="1" x14ac:dyDescent="0.25">
      <c r="K40" s="90"/>
      <c r="R40" s="100" t="e">
        <f t="shared" si="38"/>
        <v>#DIV/0!</v>
      </c>
      <c r="S40" s="83" t="s">
        <v>255</v>
      </c>
      <c r="T40" s="83" t="s">
        <v>256</v>
      </c>
      <c r="U40" s="90"/>
      <c r="AA40" s="100" t="e">
        <f t="shared" si="0"/>
        <v>#DIV/0!</v>
      </c>
      <c r="AB40" s="83" t="s">
        <v>255</v>
      </c>
      <c r="AC40" s="83" t="s">
        <v>256</v>
      </c>
      <c r="AD40" s="91"/>
      <c r="AI40" s="92"/>
      <c r="AJ40" s="100" t="e">
        <f t="shared" si="1"/>
        <v>#DIV/0!</v>
      </c>
      <c r="AK40" s="83" t="s">
        <v>255</v>
      </c>
      <c r="AL40" s="83" t="s">
        <v>256</v>
      </c>
      <c r="AM40" s="91"/>
      <c r="AQ40" s="93"/>
      <c r="AR40" s="101" t="e">
        <f t="shared" si="2"/>
        <v>#DIV/0!</v>
      </c>
      <c r="AU40" s="102">
        <f t="shared" si="3"/>
        <v>0</v>
      </c>
      <c r="AV40" s="101" t="e">
        <f t="shared" si="4"/>
        <v>#DIV/0!</v>
      </c>
      <c r="AW40" s="101" t="e">
        <f t="shared" si="5"/>
        <v>#DIV/0!</v>
      </c>
      <c r="AX40" s="83" t="s">
        <v>255</v>
      </c>
      <c r="AY40" s="83" t="s">
        <v>256</v>
      </c>
      <c r="AZ40" s="91"/>
      <c r="BG40" s="103" t="e">
        <f t="shared" si="6"/>
        <v>#DIV/0!</v>
      </c>
      <c r="BK40" s="103" t="e">
        <f t="shared" si="7"/>
        <v>#DIV/0!</v>
      </c>
      <c r="BL40" s="83" t="s">
        <v>255</v>
      </c>
      <c r="BM40" s="83" t="s">
        <v>256</v>
      </c>
      <c r="BN40" s="106">
        <f t="shared" si="8"/>
        <v>0</v>
      </c>
      <c r="BO40" s="107">
        <f t="shared" si="9"/>
        <v>0</v>
      </c>
      <c r="BP40" s="107">
        <f t="shared" si="10"/>
        <v>0</v>
      </c>
      <c r="BQ40" s="107">
        <f t="shared" si="11"/>
        <v>0</v>
      </c>
      <c r="BR40" s="107">
        <f t="shared" si="12"/>
        <v>0</v>
      </c>
      <c r="BU40" s="94"/>
      <c r="BV40" s="108" t="str" cm="1">
        <f t="array" ref="BV40">IF(OR(($H40+(0.2*$I40))&lt;200, $K40="Not reporting this measure", ISBLANK($O40)),"N/A",
       IF(($O40/($H40+(0.2*$I40)))&lt;
                   (_xlfn.IFS($M40="CCO Medicaid only",Dashboard!$E$33,'Data Reporting Template'!$M40="All-payer",Dashboard!$F$33)),"Low","No Issue"))</f>
        <v>N/A</v>
      </c>
      <c r="BW40" s="109" t="str" cm="1">
        <f t="array" ref="BW40">IFERROR(
IF(OR($H40&lt;200, $U40="Not reporting this measure", ISBLANK($Y40),($I40/$J40)&gt;0.8),"N/A",
       IF(($Y40/$H40)&lt;
                   (_xlfn.IFS($W40="CCO Medicaid only",Dashboard!$E$34,'Data Reporting Template'!$W40="All-payer",Dashboard!$F$34)),"Low","No Issue")), "N/A")</f>
        <v>N/A</v>
      </c>
      <c r="BX40" s="110" t="str" cm="1">
        <f t="array" ref="BX40">IFERROR(
IF(OR($H40&lt;200, $AD40="Not reporting this measure", ISBLANK($AH40),($I40/$J40)&gt;0.8),"N/A",
       IF(($AH40/$H40)&lt;
                   (_xlfn.IFS($AF40="CCO Medicaid only",Dashboard!$E$35,'Data Reporting Template'!$AF40="All-payer",Dashboard!$F$35)),"Low","No Issue")), "N/A")</f>
        <v>N/A</v>
      </c>
      <c r="BY40" s="109" t="str">
        <f>IF(OR(($H40+(0.2*$I40))&lt;50, $AM40="Not reporting this measure", ISBLANK($AQ40)),"N/A",
       IF(($AQ40/($H40+(0.2*$I40)))&lt;Dashboard!$E$36,"Low", "No Issue"))</f>
        <v>N/A</v>
      </c>
      <c r="BZ40" s="110" t="str">
        <f>IF(OR(($H40+(0.2*$I40))&lt;200, $AZ40="Not reporting this measure", ISBLANK($BD40)),"N/A",
       IF(($BD40/($H40+(0.2*$I40)))&lt;Dashboard!$E$37,"Low", "No Issue"))</f>
        <v>N/A</v>
      </c>
      <c r="CA40" s="111" t="str">
        <f>IFERROR(
IF(OR(($H40+(0.2*$I40))&lt;200, $AZ40="Not reporting this measure", ISBLANK($BI40),($I40/$J40)&gt;0.8),"N/A",
       IF(($BI40/($H40+(0.2*$I40)))&lt;Dashboard!$E$38,"Low", "No Issue")),"N/A")</f>
        <v>N/A</v>
      </c>
      <c r="CB40" s="108" t="str" cm="1">
        <f t="array" ref="CB40">IF(OR(($H40+(0.2*$I40))&lt;200, $K40="Not reporting this measure", ISBLANK($O40)),"N/A",
IF(('Data Reporting Template'!$O40/($H40+(0.2*$I40)))&gt;
(_xlfn.IFS($M40="CCO Medicaid only",Dashboard!$E$44,'Data Reporting Template'!$M40="All-payer",Dashboard!$F$44)),"High","No Issue"))</f>
        <v>N/A</v>
      </c>
      <c r="CC40" s="109" t="str" cm="1">
        <f t="array" ref="CC40">IF(OR($H40&lt;200, $U40="Not reporting this measure", ISBLANK($Y40)),"N/A",
IF(('Data Reporting Template'!$Y40/$H40)&gt;
(_xlfn.IFS($W40="CCO Medicaid only",Dashboard!$E$44,'Data Reporting Template'!$W40="All-payer",Dashboard!$F$44)),"High","No Issue"))</f>
        <v>N/A</v>
      </c>
      <c r="CD40" s="110" t="str" cm="1">
        <f t="array" ref="CD40">IF(OR($H40&lt;200, $AD40="Not reporting this measure", ISBLANK($AH40)),"N/A",
       IF(('Data Reporting Template'!$AH40/$H40)&gt;
                   (_xlfn.IFS($AF40="CCO Medicaid only",Dashboard!$E$44,'Data Reporting Template'!$AF40="All-payer",Dashboard!$F$44)),"High","No Issue"))</f>
        <v>N/A</v>
      </c>
      <c r="CE40" s="109" t="str">
        <f>IF(OR(($H40+(0.2*$I40))&lt;50, $AM40="Not reporting this measure", ISBLANK($AQ40)),"N/A",
       IF(('Data Reporting Template'!$AQ40/($H40+(0.2*$I40)))&gt;Dashboard!$E$44,"High","No Issue"))</f>
        <v>N/A</v>
      </c>
      <c r="CF40" s="110" t="str">
        <f>IF(OR(($H40+(0.2*$I40))&lt;200, $AZ40="Not reporting this measure", ISBLANK($BD40)),"N/A",
       IF(('Data Reporting Template'!$BD40/($H40+(0.2*$I40)))&gt;Dashboard!$E$44,"High","No Issue"))</f>
        <v>N/A</v>
      </c>
      <c r="CG40" s="111" t="str">
        <f>IF(OR(($H40+(0.2*$I40))&lt;200, $AZ40="Not reporting this measure", ISBLANK($BI40)),"N/A",
       IF(('Data Reporting Template'!$BI40/($H40+(0.2*$I40)))&gt;Dashboard!$E$44,"High","No Issue"))</f>
        <v>N/A</v>
      </c>
      <c r="CH40" s="108" t="str">
        <f>IFERROR(
IF($O40 &lt; 30, "N/A",
IF((($P40+$Q40)/$O40)&gt; (Dashboard!$D$54), "High Exclusion/Exception Rate", "No Issue")),"N/A")</f>
        <v>N/A</v>
      </c>
      <c r="CI40" s="109" t="str">
        <f>IFERROR(
IF($Y40&lt;30,"N/A",
IF(($Z40/$Y40) &gt; (Dashboard!$D$55), "High Exclusion/Exception Rate", "No Issue")),"N/A")</f>
        <v>N/A</v>
      </c>
      <c r="CJ40" s="110" t="str">
        <f>IFERROR(
IF($AH40 &lt;30, "N/A",
IF(($AI40/$AH40)&gt; (Dashboard!$D$56), "High Exclusion/Exception Rate", "No Issue")),"N/A")</f>
        <v>N/A</v>
      </c>
      <c r="CK40" s="109" t="str">
        <f>IFERROR(
IF($BD40 &lt;30, "N/A",
IF((($BE40 + $BF40)/$BD40) &gt; (Dashboard!$D$58), "High Exclusion/Exception Rate", "No Issue")),"N/A")</f>
        <v>N/A</v>
      </c>
      <c r="CL40" s="112" t="str">
        <f>IFERROR(
IF($BI40 &lt;30, "N/A",
IF(($BJ40/$BI40) &gt; (Dashboard!$D$59), "High Exclusion/Exception Rate", "No Issue")),"N/A")</f>
        <v>N/A</v>
      </c>
      <c r="CM40" s="113" t="str">
        <f t="shared" si="13"/>
        <v>N/A</v>
      </c>
      <c r="CN40" s="110" t="str">
        <f t="shared" si="14"/>
        <v>N/A</v>
      </c>
      <c r="CO40" s="109" t="str">
        <f t="shared" si="15"/>
        <v>N/A</v>
      </c>
      <c r="CP40" s="110" t="str">
        <f t="shared" si="16"/>
        <v>N/A</v>
      </c>
      <c r="CQ40" s="109" t="str">
        <f t="shared" si="17"/>
        <v>N/A</v>
      </c>
      <c r="CR40" s="112" t="str">
        <f t="shared" si="18"/>
        <v>N/A</v>
      </c>
      <c r="CS40" s="113" t="str">
        <f t="shared" si="19"/>
        <v>N/A</v>
      </c>
      <c r="CT40" s="110" t="str">
        <f t="shared" si="20"/>
        <v>N/A</v>
      </c>
      <c r="CU40" s="109" t="str">
        <f t="shared" si="21"/>
        <v>N/A</v>
      </c>
      <c r="CV40" s="110" t="str">
        <f t="shared" si="22"/>
        <v>N/A</v>
      </c>
      <c r="CW40" s="109" t="str">
        <f t="shared" si="23"/>
        <v>N/A</v>
      </c>
      <c r="CX40" s="112" t="str">
        <f t="shared" si="24"/>
        <v>N/A</v>
      </c>
      <c r="CY40" s="113" t="str">
        <f t="shared" si="25"/>
        <v>N/A</v>
      </c>
      <c r="CZ40" s="110" t="str">
        <f t="shared" si="26"/>
        <v>N/A</v>
      </c>
      <c r="DA40" s="109" t="str">
        <f t="shared" si="27"/>
        <v>N/A</v>
      </c>
      <c r="DB40" s="115" t="str">
        <f t="shared" si="28"/>
        <v>N/A</v>
      </c>
      <c r="DC40" s="109" t="str">
        <f t="shared" si="29"/>
        <v>N/A</v>
      </c>
      <c r="DD40" s="114" t="str">
        <f t="shared" si="30"/>
        <v>N/A</v>
      </c>
      <c r="DE40" s="109" t="str">
        <f t="shared" si="31"/>
        <v>N/A</v>
      </c>
      <c r="DF40" s="114" t="str">
        <f t="shared" si="32"/>
        <v>N/A</v>
      </c>
      <c r="DG40" s="113" t="str">
        <f t="shared" si="33"/>
        <v>N/A</v>
      </c>
      <c r="DH40" s="114" t="str">
        <f t="shared" si="34"/>
        <v>N/A</v>
      </c>
      <c r="DI40" s="109" t="str">
        <f t="shared" si="35"/>
        <v>N/A</v>
      </c>
      <c r="DJ40" s="114" t="str">
        <f t="shared" si="36"/>
        <v>N/A</v>
      </c>
      <c r="DK40" s="111" t="str">
        <f t="shared" si="37"/>
        <v>N/A</v>
      </c>
    </row>
    <row r="41" spans="11:115" s="78" customFormat="1" x14ac:dyDescent="0.25">
      <c r="K41" s="90"/>
      <c r="R41" s="100" t="e">
        <f t="shared" si="38"/>
        <v>#DIV/0!</v>
      </c>
      <c r="S41" s="83" t="s">
        <v>255</v>
      </c>
      <c r="T41" s="83" t="s">
        <v>256</v>
      </c>
      <c r="U41" s="90"/>
      <c r="AA41" s="100" t="e">
        <f t="shared" si="0"/>
        <v>#DIV/0!</v>
      </c>
      <c r="AB41" s="83" t="s">
        <v>255</v>
      </c>
      <c r="AC41" s="83" t="s">
        <v>256</v>
      </c>
      <c r="AD41" s="91"/>
      <c r="AI41" s="92"/>
      <c r="AJ41" s="100" t="e">
        <f t="shared" si="1"/>
        <v>#DIV/0!</v>
      </c>
      <c r="AK41" s="83" t="s">
        <v>255</v>
      </c>
      <c r="AL41" s="83" t="s">
        <v>256</v>
      </c>
      <c r="AM41" s="91"/>
      <c r="AQ41" s="93"/>
      <c r="AR41" s="101" t="e">
        <f t="shared" si="2"/>
        <v>#DIV/0!</v>
      </c>
      <c r="AU41" s="102">
        <f t="shared" si="3"/>
        <v>0</v>
      </c>
      <c r="AV41" s="101" t="e">
        <f t="shared" si="4"/>
        <v>#DIV/0!</v>
      </c>
      <c r="AW41" s="101" t="e">
        <f t="shared" si="5"/>
        <v>#DIV/0!</v>
      </c>
      <c r="AX41" s="83" t="s">
        <v>255</v>
      </c>
      <c r="AY41" s="83" t="s">
        <v>256</v>
      </c>
      <c r="AZ41" s="91"/>
      <c r="BG41" s="103" t="e">
        <f t="shared" si="6"/>
        <v>#DIV/0!</v>
      </c>
      <c r="BK41" s="103" t="e">
        <f t="shared" si="7"/>
        <v>#DIV/0!</v>
      </c>
      <c r="BL41" s="83" t="s">
        <v>255</v>
      </c>
      <c r="BM41" s="83" t="s">
        <v>256</v>
      </c>
      <c r="BN41" s="106">
        <f t="shared" si="8"/>
        <v>0</v>
      </c>
      <c r="BO41" s="107">
        <f t="shared" si="9"/>
        <v>0</v>
      </c>
      <c r="BP41" s="107">
        <f t="shared" si="10"/>
        <v>0</v>
      </c>
      <c r="BQ41" s="107">
        <f t="shared" si="11"/>
        <v>0</v>
      </c>
      <c r="BR41" s="107">
        <f t="shared" si="12"/>
        <v>0</v>
      </c>
      <c r="BU41" s="94"/>
      <c r="BV41" s="108" t="str" cm="1">
        <f t="array" ref="BV41">IF(OR(($H41+(0.2*$I41))&lt;200, $K41="Not reporting this measure", ISBLANK($O41)),"N/A",
       IF(($O41/($H41+(0.2*$I41)))&lt;
                   (_xlfn.IFS($M41="CCO Medicaid only",Dashboard!$E$33,'Data Reporting Template'!$M41="All-payer",Dashboard!$F$33)),"Low","No Issue"))</f>
        <v>N/A</v>
      </c>
      <c r="BW41" s="109" t="str" cm="1">
        <f t="array" ref="BW41">IFERROR(
IF(OR($H41&lt;200, $U41="Not reporting this measure", ISBLANK($Y41),($I41/$J41)&gt;0.8),"N/A",
       IF(($Y41/$H41)&lt;
                   (_xlfn.IFS($W41="CCO Medicaid only",Dashboard!$E$34,'Data Reporting Template'!$W41="All-payer",Dashboard!$F$34)),"Low","No Issue")), "N/A")</f>
        <v>N/A</v>
      </c>
      <c r="BX41" s="110" t="str" cm="1">
        <f t="array" ref="BX41">IFERROR(
IF(OR($H41&lt;200, $AD41="Not reporting this measure", ISBLANK($AH41),($I41/$J41)&gt;0.8),"N/A",
       IF(($AH41/$H41)&lt;
                   (_xlfn.IFS($AF41="CCO Medicaid only",Dashboard!$E$35,'Data Reporting Template'!$AF41="All-payer",Dashboard!$F$35)),"Low","No Issue")), "N/A")</f>
        <v>N/A</v>
      </c>
      <c r="BY41" s="109" t="str">
        <f>IF(OR(($H41+(0.2*$I41))&lt;50, $AM41="Not reporting this measure", ISBLANK($AQ41)),"N/A",
       IF(($AQ41/($H41+(0.2*$I41)))&lt;Dashboard!$E$36,"Low", "No Issue"))</f>
        <v>N/A</v>
      </c>
      <c r="BZ41" s="110" t="str">
        <f>IF(OR(($H41+(0.2*$I41))&lt;200, $AZ41="Not reporting this measure", ISBLANK($BD41)),"N/A",
       IF(($BD41/($H41+(0.2*$I41)))&lt;Dashboard!$E$37,"Low", "No Issue"))</f>
        <v>N/A</v>
      </c>
      <c r="CA41" s="111" t="str">
        <f>IFERROR(
IF(OR(($H41+(0.2*$I41))&lt;200, $AZ41="Not reporting this measure", ISBLANK($BI41),($I41/$J41)&gt;0.8),"N/A",
       IF(($BI41/($H41+(0.2*$I41)))&lt;Dashboard!$E$38,"Low", "No Issue")),"N/A")</f>
        <v>N/A</v>
      </c>
      <c r="CB41" s="108" t="str" cm="1">
        <f t="array" ref="CB41">IF(OR(($H41+(0.2*$I41))&lt;200, $K41="Not reporting this measure", ISBLANK($O41)),"N/A",
IF(('Data Reporting Template'!$O41/($H41+(0.2*$I41)))&gt;
(_xlfn.IFS($M41="CCO Medicaid only",Dashboard!$E$44,'Data Reporting Template'!$M41="All-payer",Dashboard!$F$44)),"High","No Issue"))</f>
        <v>N/A</v>
      </c>
      <c r="CC41" s="109" t="str" cm="1">
        <f t="array" ref="CC41">IF(OR($H41&lt;200, $U41="Not reporting this measure", ISBLANK($Y41)),"N/A",
IF(('Data Reporting Template'!$Y41/$H41)&gt;
(_xlfn.IFS($W41="CCO Medicaid only",Dashboard!$E$44,'Data Reporting Template'!$W41="All-payer",Dashboard!$F$44)),"High","No Issue"))</f>
        <v>N/A</v>
      </c>
      <c r="CD41" s="110" t="str" cm="1">
        <f t="array" ref="CD41">IF(OR($H41&lt;200, $AD41="Not reporting this measure", ISBLANK($AH41)),"N/A",
       IF(('Data Reporting Template'!$AH41/$H41)&gt;
                   (_xlfn.IFS($AF41="CCO Medicaid only",Dashboard!$E$44,'Data Reporting Template'!$AF41="All-payer",Dashboard!$F$44)),"High","No Issue"))</f>
        <v>N/A</v>
      </c>
      <c r="CE41" s="109" t="str">
        <f>IF(OR(($H41+(0.2*$I41))&lt;50, $AM41="Not reporting this measure", ISBLANK($AQ41)),"N/A",
       IF(('Data Reporting Template'!$AQ41/($H41+(0.2*$I41)))&gt;Dashboard!$E$44,"High","No Issue"))</f>
        <v>N/A</v>
      </c>
      <c r="CF41" s="110" t="str">
        <f>IF(OR(($H41+(0.2*$I41))&lt;200, $AZ41="Not reporting this measure", ISBLANK($BD41)),"N/A",
       IF(('Data Reporting Template'!$BD41/($H41+(0.2*$I41)))&gt;Dashboard!$E$44,"High","No Issue"))</f>
        <v>N/A</v>
      </c>
      <c r="CG41" s="111" t="str">
        <f>IF(OR(($H41+(0.2*$I41))&lt;200, $AZ41="Not reporting this measure", ISBLANK($BI41)),"N/A",
       IF(('Data Reporting Template'!$BI41/($H41+(0.2*$I41)))&gt;Dashboard!$E$44,"High","No Issue"))</f>
        <v>N/A</v>
      </c>
      <c r="CH41" s="108" t="str">
        <f>IFERROR(
IF($O41 &lt; 30, "N/A",
IF((($P41+$Q41)/$O41)&gt; (Dashboard!$D$54), "High Exclusion/Exception Rate", "No Issue")),"N/A")</f>
        <v>N/A</v>
      </c>
      <c r="CI41" s="109" t="str">
        <f>IFERROR(
IF($Y41&lt;30,"N/A",
IF(($Z41/$Y41) &gt; (Dashboard!$D$55), "High Exclusion/Exception Rate", "No Issue")),"N/A")</f>
        <v>N/A</v>
      </c>
      <c r="CJ41" s="110" t="str">
        <f>IFERROR(
IF($AH41 &lt;30, "N/A",
IF(($AI41/$AH41)&gt; (Dashboard!$D$56), "High Exclusion/Exception Rate", "No Issue")),"N/A")</f>
        <v>N/A</v>
      </c>
      <c r="CK41" s="109" t="str">
        <f>IFERROR(
IF($BD41 &lt;30, "N/A",
IF((($BE41 + $BF41)/$BD41) &gt; (Dashboard!$D$58), "High Exclusion/Exception Rate", "No Issue")),"N/A")</f>
        <v>N/A</v>
      </c>
      <c r="CL41" s="112" t="str">
        <f>IFERROR(
IF($BI41 &lt;30, "N/A",
IF(($BJ41/$BI41) &gt; (Dashboard!$D$59), "High Exclusion/Exception Rate", "No Issue")),"N/A")</f>
        <v>N/A</v>
      </c>
      <c r="CM41" s="113" t="str">
        <f t="shared" si="13"/>
        <v>N/A</v>
      </c>
      <c r="CN41" s="110" t="str">
        <f t="shared" si="14"/>
        <v>N/A</v>
      </c>
      <c r="CO41" s="109" t="str">
        <f t="shared" si="15"/>
        <v>N/A</v>
      </c>
      <c r="CP41" s="110" t="str">
        <f t="shared" si="16"/>
        <v>N/A</v>
      </c>
      <c r="CQ41" s="109" t="str">
        <f t="shared" si="17"/>
        <v>N/A</v>
      </c>
      <c r="CR41" s="112" t="str">
        <f t="shared" si="18"/>
        <v>N/A</v>
      </c>
      <c r="CS41" s="113" t="str">
        <f t="shared" si="19"/>
        <v>N/A</v>
      </c>
      <c r="CT41" s="110" t="str">
        <f t="shared" si="20"/>
        <v>N/A</v>
      </c>
      <c r="CU41" s="109" t="str">
        <f t="shared" si="21"/>
        <v>N/A</v>
      </c>
      <c r="CV41" s="110" t="str">
        <f t="shared" si="22"/>
        <v>N/A</v>
      </c>
      <c r="CW41" s="109" t="str">
        <f t="shared" si="23"/>
        <v>N/A</v>
      </c>
      <c r="CX41" s="112" t="str">
        <f t="shared" si="24"/>
        <v>N/A</v>
      </c>
      <c r="CY41" s="113" t="str">
        <f t="shared" si="25"/>
        <v>N/A</v>
      </c>
      <c r="CZ41" s="110" t="str">
        <f t="shared" si="26"/>
        <v>N/A</v>
      </c>
      <c r="DA41" s="109" t="str">
        <f t="shared" si="27"/>
        <v>N/A</v>
      </c>
      <c r="DB41" s="115" t="str">
        <f t="shared" si="28"/>
        <v>N/A</v>
      </c>
      <c r="DC41" s="109" t="str">
        <f t="shared" si="29"/>
        <v>N/A</v>
      </c>
      <c r="DD41" s="114" t="str">
        <f t="shared" si="30"/>
        <v>N/A</v>
      </c>
      <c r="DE41" s="109" t="str">
        <f t="shared" si="31"/>
        <v>N/A</v>
      </c>
      <c r="DF41" s="114" t="str">
        <f t="shared" si="32"/>
        <v>N/A</v>
      </c>
      <c r="DG41" s="113" t="str">
        <f t="shared" si="33"/>
        <v>N/A</v>
      </c>
      <c r="DH41" s="114" t="str">
        <f t="shared" si="34"/>
        <v>N/A</v>
      </c>
      <c r="DI41" s="109" t="str">
        <f t="shared" si="35"/>
        <v>N/A</v>
      </c>
      <c r="DJ41" s="114" t="str">
        <f t="shared" si="36"/>
        <v>N/A</v>
      </c>
      <c r="DK41" s="111" t="str">
        <f t="shared" si="37"/>
        <v>N/A</v>
      </c>
    </row>
    <row r="42" spans="11:115" s="78" customFormat="1" x14ac:dyDescent="0.25">
      <c r="K42" s="90"/>
      <c r="R42" s="100" t="e">
        <f t="shared" si="38"/>
        <v>#DIV/0!</v>
      </c>
      <c r="S42" s="83" t="s">
        <v>255</v>
      </c>
      <c r="T42" s="83" t="s">
        <v>256</v>
      </c>
      <c r="U42" s="90"/>
      <c r="AA42" s="100" t="e">
        <f t="shared" si="0"/>
        <v>#DIV/0!</v>
      </c>
      <c r="AB42" s="83" t="s">
        <v>255</v>
      </c>
      <c r="AC42" s="83" t="s">
        <v>256</v>
      </c>
      <c r="AD42" s="91"/>
      <c r="AI42" s="92"/>
      <c r="AJ42" s="100" t="e">
        <f t="shared" si="1"/>
        <v>#DIV/0!</v>
      </c>
      <c r="AK42" s="83" t="s">
        <v>255</v>
      </c>
      <c r="AL42" s="83" t="s">
        <v>256</v>
      </c>
      <c r="AM42" s="91"/>
      <c r="AQ42" s="93"/>
      <c r="AR42" s="101" t="e">
        <f t="shared" si="2"/>
        <v>#DIV/0!</v>
      </c>
      <c r="AU42" s="102">
        <f t="shared" si="3"/>
        <v>0</v>
      </c>
      <c r="AV42" s="101" t="e">
        <f t="shared" si="4"/>
        <v>#DIV/0!</v>
      </c>
      <c r="AW42" s="101" t="e">
        <f t="shared" si="5"/>
        <v>#DIV/0!</v>
      </c>
      <c r="AX42" s="83" t="s">
        <v>255</v>
      </c>
      <c r="AY42" s="83" t="s">
        <v>256</v>
      </c>
      <c r="AZ42" s="91"/>
      <c r="BG42" s="103" t="e">
        <f t="shared" si="6"/>
        <v>#DIV/0!</v>
      </c>
      <c r="BK42" s="103" t="e">
        <f t="shared" si="7"/>
        <v>#DIV/0!</v>
      </c>
      <c r="BL42" s="83" t="s">
        <v>255</v>
      </c>
      <c r="BM42" s="83" t="s">
        <v>256</v>
      </c>
      <c r="BN42" s="106">
        <f t="shared" si="8"/>
        <v>0</v>
      </c>
      <c r="BO42" s="107">
        <f t="shared" si="9"/>
        <v>0</v>
      </c>
      <c r="BP42" s="107">
        <f t="shared" si="10"/>
        <v>0</v>
      </c>
      <c r="BQ42" s="107">
        <f t="shared" si="11"/>
        <v>0</v>
      </c>
      <c r="BR42" s="107">
        <f t="shared" si="12"/>
        <v>0</v>
      </c>
      <c r="BU42" s="94"/>
      <c r="BV42" s="108" t="str" cm="1">
        <f t="array" ref="BV42">IF(OR(($H42+(0.2*$I42))&lt;200, $K42="Not reporting this measure", ISBLANK($O42)),"N/A",
       IF(($O42/($H42+(0.2*$I42)))&lt;
                   (_xlfn.IFS($M42="CCO Medicaid only",Dashboard!$E$33,'Data Reporting Template'!$M42="All-payer",Dashboard!$F$33)),"Low","No Issue"))</f>
        <v>N/A</v>
      </c>
      <c r="BW42" s="109" t="str" cm="1">
        <f t="array" ref="BW42">IFERROR(
IF(OR($H42&lt;200, $U42="Not reporting this measure", ISBLANK($Y42),($I42/$J42)&gt;0.8),"N/A",
       IF(($Y42/$H42)&lt;
                   (_xlfn.IFS($W42="CCO Medicaid only",Dashboard!$E$34,'Data Reporting Template'!$W42="All-payer",Dashboard!$F$34)),"Low","No Issue")), "N/A")</f>
        <v>N/A</v>
      </c>
      <c r="BX42" s="110" t="str" cm="1">
        <f t="array" ref="BX42">IFERROR(
IF(OR($H42&lt;200, $AD42="Not reporting this measure", ISBLANK($AH42),($I42/$J42)&gt;0.8),"N/A",
       IF(($AH42/$H42)&lt;
                   (_xlfn.IFS($AF42="CCO Medicaid only",Dashboard!$E$35,'Data Reporting Template'!$AF42="All-payer",Dashboard!$F$35)),"Low","No Issue")), "N/A")</f>
        <v>N/A</v>
      </c>
      <c r="BY42" s="109" t="str">
        <f>IF(OR(($H42+(0.2*$I42))&lt;50, $AM42="Not reporting this measure", ISBLANK($AQ42)),"N/A",
       IF(($AQ42/($H42+(0.2*$I42)))&lt;Dashboard!$E$36,"Low", "No Issue"))</f>
        <v>N/A</v>
      </c>
      <c r="BZ42" s="110" t="str">
        <f>IF(OR(($H42+(0.2*$I42))&lt;200, $AZ42="Not reporting this measure", ISBLANK($BD42)),"N/A",
       IF(($BD42/($H42+(0.2*$I42)))&lt;Dashboard!$E$37,"Low", "No Issue"))</f>
        <v>N/A</v>
      </c>
      <c r="CA42" s="111" t="str">
        <f>IFERROR(
IF(OR(($H42+(0.2*$I42))&lt;200, $AZ42="Not reporting this measure", ISBLANK($BI42),($I42/$J42)&gt;0.8),"N/A",
       IF(($BI42/($H42+(0.2*$I42)))&lt;Dashboard!$E$38,"Low", "No Issue")),"N/A")</f>
        <v>N/A</v>
      </c>
      <c r="CB42" s="108" t="str" cm="1">
        <f t="array" ref="CB42">IF(OR(($H42+(0.2*$I42))&lt;200, $K42="Not reporting this measure", ISBLANK($O42)),"N/A",
IF(('Data Reporting Template'!$O42/($H42+(0.2*$I42)))&gt;
(_xlfn.IFS($M42="CCO Medicaid only",Dashboard!$E$44,'Data Reporting Template'!$M42="All-payer",Dashboard!$F$44)),"High","No Issue"))</f>
        <v>N/A</v>
      </c>
      <c r="CC42" s="109" t="str" cm="1">
        <f t="array" ref="CC42">IF(OR($H42&lt;200, $U42="Not reporting this measure", ISBLANK($Y42)),"N/A",
IF(('Data Reporting Template'!$Y42/$H42)&gt;
(_xlfn.IFS($W42="CCO Medicaid only",Dashboard!$E$44,'Data Reporting Template'!$W42="All-payer",Dashboard!$F$44)),"High","No Issue"))</f>
        <v>N/A</v>
      </c>
      <c r="CD42" s="110" t="str" cm="1">
        <f t="array" ref="CD42">IF(OR($H42&lt;200, $AD42="Not reporting this measure", ISBLANK($AH42)),"N/A",
       IF(('Data Reporting Template'!$AH42/$H42)&gt;
                   (_xlfn.IFS($AF42="CCO Medicaid only",Dashboard!$E$44,'Data Reporting Template'!$AF42="All-payer",Dashboard!$F$44)),"High","No Issue"))</f>
        <v>N/A</v>
      </c>
      <c r="CE42" s="109" t="str">
        <f>IF(OR(($H42+(0.2*$I42))&lt;50, $AM42="Not reporting this measure", ISBLANK($AQ42)),"N/A",
       IF(('Data Reporting Template'!$AQ42/($H42+(0.2*$I42)))&gt;Dashboard!$E$44,"High","No Issue"))</f>
        <v>N/A</v>
      </c>
      <c r="CF42" s="110" t="str">
        <f>IF(OR(($H42+(0.2*$I42))&lt;200, $AZ42="Not reporting this measure", ISBLANK($BD42)),"N/A",
       IF(('Data Reporting Template'!$BD42/($H42+(0.2*$I42)))&gt;Dashboard!$E$44,"High","No Issue"))</f>
        <v>N/A</v>
      </c>
      <c r="CG42" s="111" t="str">
        <f>IF(OR(($H42+(0.2*$I42))&lt;200, $AZ42="Not reporting this measure", ISBLANK($BI42)),"N/A",
       IF(('Data Reporting Template'!$BI42/($H42+(0.2*$I42)))&gt;Dashboard!$E$44,"High","No Issue"))</f>
        <v>N/A</v>
      </c>
      <c r="CH42" s="108" t="str">
        <f>IFERROR(
IF($O42 &lt; 30, "N/A",
IF((($P42+$Q42)/$O42)&gt; (Dashboard!$D$54), "High Exclusion/Exception Rate", "No Issue")),"N/A")</f>
        <v>N/A</v>
      </c>
      <c r="CI42" s="109" t="str">
        <f>IFERROR(
IF($Y42&lt;30,"N/A",
IF(($Z42/$Y42) &gt; (Dashboard!$D$55), "High Exclusion/Exception Rate", "No Issue")),"N/A")</f>
        <v>N/A</v>
      </c>
      <c r="CJ42" s="110" t="str">
        <f>IFERROR(
IF($AH42 &lt;30, "N/A",
IF(($AI42/$AH42)&gt; (Dashboard!$D$56), "High Exclusion/Exception Rate", "No Issue")),"N/A")</f>
        <v>N/A</v>
      </c>
      <c r="CK42" s="109" t="str">
        <f>IFERROR(
IF($BD42 &lt;30, "N/A",
IF((($BE42 + $BF42)/$BD42) &gt; (Dashboard!$D$58), "High Exclusion/Exception Rate", "No Issue")),"N/A")</f>
        <v>N/A</v>
      </c>
      <c r="CL42" s="112" t="str">
        <f>IFERROR(
IF($BI42 &lt;30, "N/A",
IF(($BJ42/$BI42) &gt; (Dashboard!$D$59), "High Exclusion/Exception Rate", "No Issue")),"N/A")</f>
        <v>N/A</v>
      </c>
      <c r="CM42" s="113" t="str">
        <f t="shared" si="13"/>
        <v>N/A</v>
      </c>
      <c r="CN42" s="110" t="str">
        <f t="shared" si="14"/>
        <v>N/A</v>
      </c>
      <c r="CO42" s="109" t="str">
        <f t="shared" si="15"/>
        <v>N/A</v>
      </c>
      <c r="CP42" s="110" t="str">
        <f t="shared" si="16"/>
        <v>N/A</v>
      </c>
      <c r="CQ42" s="109" t="str">
        <f t="shared" si="17"/>
        <v>N/A</v>
      </c>
      <c r="CR42" s="112" t="str">
        <f t="shared" si="18"/>
        <v>N/A</v>
      </c>
      <c r="CS42" s="113" t="str">
        <f t="shared" si="19"/>
        <v>N/A</v>
      </c>
      <c r="CT42" s="110" t="str">
        <f t="shared" si="20"/>
        <v>N/A</v>
      </c>
      <c r="CU42" s="109" t="str">
        <f t="shared" si="21"/>
        <v>N/A</v>
      </c>
      <c r="CV42" s="110" t="str">
        <f t="shared" si="22"/>
        <v>N/A</v>
      </c>
      <c r="CW42" s="109" t="str">
        <f t="shared" si="23"/>
        <v>N/A</v>
      </c>
      <c r="CX42" s="112" t="str">
        <f t="shared" si="24"/>
        <v>N/A</v>
      </c>
      <c r="CY42" s="113" t="str">
        <f t="shared" si="25"/>
        <v>N/A</v>
      </c>
      <c r="CZ42" s="110" t="str">
        <f t="shared" si="26"/>
        <v>N/A</v>
      </c>
      <c r="DA42" s="109" t="str">
        <f t="shared" si="27"/>
        <v>N/A</v>
      </c>
      <c r="DB42" s="115" t="str">
        <f t="shared" si="28"/>
        <v>N/A</v>
      </c>
      <c r="DC42" s="109" t="str">
        <f t="shared" si="29"/>
        <v>N/A</v>
      </c>
      <c r="DD42" s="114" t="str">
        <f t="shared" si="30"/>
        <v>N/A</v>
      </c>
      <c r="DE42" s="109" t="str">
        <f t="shared" si="31"/>
        <v>N/A</v>
      </c>
      <c r="DF42" s="114" t="str">
        <f t="shared" si="32"/>
        <v>N/A</v>
      </c>
      <c r="DG42" s="113" t="str">
        <f t="shared" si="33"/>
        <v>N/A</v>
      </c>
      <c r="DH42" s="114" t="str">
        <f t="shared" si="34"/>
        <v>N/A</v>
      </c>
      <c r="DI42" s="109" t="str">
        <f t="shared" si="35"/>
        <v>N/A</v>
      </c>
      <c r="DJ42" s="114" t="str">
        <f t="shared" si="36"/>
        <v>N/A</v>
      </c>
      <c r="DK42" s="111" t="str">
        <f t="shared" si="37"/>
        <v>N/A</v>
      </c>
    </row>
    <row r="43" spans="11:115" s="78" customFormat="1" x14ac:dyDescent="0.25">
      <c r="K43" s="90"/>
      <c r="R43" s="100" t="e">
        <f t="shared" si="38"/>
        <v>#DIV/0!</v>
      </c>
      <c r="S43" s="83" t="s">
        <v>255</v>
      </c>
      <c r="T43" s="83" t="s">
        <v>256</v>
      </c>
      <c r="U43" s="90"/>
      <c r="AA43" s="100" t="e">
        <f t="shared" si="0"/>
        <v>#DIV/0!</v>
      </c>
      <c r="AB43" s="83" t="s">
        <v>255</v>
      </c>
      <c r="AC43" s="83" t="s">
        <v>256</v>
      </c>
      <c r="AD43" s="91"/>
      <c r="AI43" s="92"/>
      <c r="AJ43" s="100" t="e">
        <f t="shared" si="1"/>
        <v>#DIV/0!</v>
      </c>
      <c r="AK43" s="83" t="s">
        <v>255</v>
      </c>
      <c r="AL43" s="83" t="s">
        <v>256</v>
      </c>
      <c r="AM43" s="91"/>
      <c r="AQ43" s="93"/>
      <c r="AR43" s="101" t="e">
        <f t="shared" si="2"/>
        <v>#DIV/0!</v>
      </c>
      <c r="AU43" s="102">
        <f t="shared" si="3"/>
        <v>0</v>
      </c>
      <c r="AV43" s="101" t="e">
        <f t="shared" si="4"/>
        <v>#DIV/0!</v>
      </c>
      <c r="AW43" s="101" t="e">
        <f t="shared" si="5"/>
        <v>#DIV/0!</v>
      </c>
      <c r="AX43" s="83" t="s">
        <v>255</v>
      </c>
      <c r="AY43" s="83" t="s">
        <v>256</v>
      </c>
      <c r="AZ43" s="91"/>
      <c r="BG43" s="103" t="e">
        <f t="shared" si="6"/>
        <v>#DIV/0!</v>
      </c>
      <c r="BK43" s="103" t="e">
        <f t="shared" si="7"/>
        <v>#DIV/0!</v>
      </c>
      <c r="BL43" s="83" t="s">
        <v>255</v>
      </c>
      <c r="BM43" s="83" t="s">
        <v>256</v>
      </c>
      <c r="BN43" s="106">
        <f t="shared" si="8"/>
        <v>0</v>
      </c>
      <c r="BO43" s="107">
        <f t="shared" si="9"/>
        <v>0</v>
      </c>
      <c r="BP43" s="107">
        <f t="shared" si="10"/>
        <v>0</v>
      </c>
      <c r="BQ43" s="107">
        <f t="shared" si="11"/>
        <v>0</v>
      </c>
      <c r="BR43" s="107">
        <f t="shared" si="12"/>
        <v>0</v>
      </c>
      <c r="BU43" s="94"/>
      <c r="BV43" s="108" t="str" cm="1">
        <f t="array" ref="BV43">IF(OR(($H43+(0.2*$I43))&lt;200, $K43="Not reporting this measure", ISBLANK($O43)),"N/A",
       IF(($O43/($H43+(0.2*$I43)))&lt;
                   (_xlfn.IFS($M43="CCO Medicaid only",Dashboard!$E$33,'Data Reporting Template'!$M43="All-payer",Dashboard!$F$33)),"Low","No Issue"))</f>
        <v>N/A</v>
      </c>
      <c r="BW43" s="109" t="str" cm="1">
        <f t="array" ref="BW43">IFERROR(
IF(OR($H43&lt;200, $U43="Not reporting this measure", ISBLANK($Y43),($I43/$J43)&gt;0.8),"N/A",
       IF(($Y43/$H43)&lt;
                   (_xlfn.IFS($W43="CCO Medicaid only",Dashboard!$E$34,'Data Reporting Template'!$W43="All-payer",Dashboard!$F$34)),"Low","No Issue")), "N/A")</f>
        <v>N/A</v>
      </c>
      <c r="BX43" s="110" t="str" cm="1">
        <f t="array" ref="BX43">IFERROR(
IF(OR($H43&lt;200, $AD43="Not reporting this measure", ISBLANK($AH43),($I43/$J43)&gt;0.8),"N/A",
       IF(($AH43/$H43)&lt;
                   (_xlfn.IFS($AF43="CCO Medicaid only",Dashboard!$E$35,'Data Reporting Template'!$AF43="All-payer",Dashboard!$F$35)),"Low","No Issue")), "N/A")</f>
        <v>N/A</v>
      </c>
      <c r="BY43" s="109" t="str">
        <f>IF(OR(($H43+(0.2*$I43))&lt;50, $AM43="Not reporting this measure", ISBLANK($AQ43)),"N/A",
       IF(($AQ43/($H43+(0.2*$I43)))&lt;Dashboard!$E$36,"Low", "No Issue"))</f>
        <v>N/A</v>
      </c>
      <c r="BZ43" s="110" t="str">
        <f>IF(OR(($H43+(0.2*$I43))&lt;200, $AZ43="Not reporting this measure", ISBLANK($BD43)),"N/A",
       IF(($BD43/($H43+(0.2*$I43)))&lt;Dashboard!$E$37,"Low", "No Issue"))</f>
        <v>N/A</v>
      </c>
      <c r="CA43" s="111" t="str">
        <f>IFERROR(
IF(OR(($H43+(0.2*$I43))&lt;200, $AZ43="Not reporting this measure", ISBLANK($BI43),($I43/$J43)&gt;0.8),"N/A",
       IF(($BI43/($H43+(0.2*$I43)))&lt;Dashboard!$E$38,"Low", "No Issue")),"N/A")</f>
        <v>N/A</v>
      </c>
      <c r="CB43" s="108" t="str" cm="1">
        <f t="array" ref="CB43">IF(OR(($H43+(0.2*$I43))&lt;200, $K43="Not reporting this measure", ISBLANK($O43)),"N/A",
IF(('Data Reporting Template'!$O43/($H43+(0.2*$I43)))&gt;
(_xlfn.IFS($M43="CCO Medicaid only",Dashboard!$E$44,'Data Reporting Template'!$M43="All-payer",Dashboard!$F$44)),"High","No Issue"))</f>
        <v>N/A</v>
      </c>
      <c r="CC43" s="109" t="str" cm="1">
        <f t="array" ref="CC43">IF(OR($H43&lt;200, $U43="Not reporting this measure", ISBLANK($Y43)),"N/A",
IF(('Data Reporting Template'!$Y43/$H43)&gt;
(_xlfn.IFS($W43="CCO Medicaid only",Dashboard!$E$44,'Data Reporting Template'!$W43="All-payer",Dashboard!$F$44)),"High","No Issue"))</f>
        <v>N/A</v>
      </c>
      <c r="CD43" s="110" t="str" cm="1">
        <f t="array" ref="CD43">IF(OR($H43&lt;200, $AD43="Not reporting this measure", ISBLANK($AH43)),"N/A",
       IF(('Data Reporting Template'!$AH43/$H43)&gt;
                   (_xlfn.IFS($AF43="CCO Medicaid only",Dashboard!$E$44,'Data Reporting Template'!$AF43="All-payer",Dashboard!$F$44)),"High","No Issue"))</f>
        <v>N/A</v>
      </c>
      <c r="CE43" s="109" t="str">
        <f>IF(OR(($H43+(0.2*$I43))&lt;50, $AM43="Not reporting this measure", ISBLANK($AQ43)),"N/A",
       IF(('Data Reporting Template'!$AQ43/($H43+(0.2*$I43)))&gt;Dashboard!$E$44,"High","No Issue"))</f>
        <v>N/A</v>
      </c>
      <c r="CF43" s="110" t="str">
        <f>IF(OR(($H43+(0.2*$I43))&lt;200, $AZ43="Not reporting this measure", ISBLANK($BD43)),"N/A",
       IF(('Data Reporting Template'!$BD43/($H43+(0.2*$I43)))&gt;Dashboard!$E$44,"High","No Issue"))</f>
        <v>N/A</v>
      </c>
      <c r="CG43" s="111" t="str">
        <f>IF(OR(($H43+(0.2*$I43))&lt;200, $AZ43="Not reporting this measure", ISBLANK($BI43)),"N/A",
       IF(('Data Reporting Template'!$BI43/($H43+(0.2*$I43)))&gt;Dashboard!$E$44,"High","No Issue"))</f>
        <v>N/A</v>
      </c>
      <c r="CH43" s="108" t="str">
        <f>IFERROR(
IF($O43 &lt; 30, "N/A",
IF((($P43+$Q43)/$O43)&gt; (Dashboard!$D$54), "High Exclusion/Exception Rate", "No Issue")),"N/A")</f>
        <v>N/A</v>
      </c>
      <c r="CI43" s="109" t="str">
        <f>IFERROR(
IF($Y43&lt;30,"N/A",
IF(($Z43/$Y43) &gt; (Dashboard!$D$55), "High Exclusion/Exception Rate", "No Issue")),"N/A")</f>
        <v>N/A</v>
      </c>
      <c r="CJ43" s="110" t="str">
        <f>IFERROR(
IF($AH43 &lt;30, "N/A",
IF(($AI43/$AH43)&gt; (Dashboard!$D$56), "High Exclusion/Exception Rate", "No Issue")),"N/A")</f>
        <v>N/A</v>
      </c>
      <c r="CK43" s="109" t="str">
        <f>IFERROR(
IF($BD43 &lt;30, "N/A",
IF((($BE43 + $BF43)/$BD43) &gt; (Dashboard!$D$58), "High Exclusion/Exception Rate", "No Issue")),"N/A")</f>
        <v>N/A</v>
      </c>
      <c r="CL43" s="112" t="str">
        <f>IFERROR(
IF($BI43 &lt;30, "N/A",
IF(($BJ43/$BI43) &gt; (Dashboard!$D$59), "High Exclusion/Exception Rate", "No Issue")),"N/A")</f>
        <v>N/A</v>
      </c>
      <c r="CM43" s="113" t="str">
        <f t="shared" si="13"/>
        <v>N/A</v>
      </c>
      <c r="CN43" s="110" t="str">
        <f t="shared" si="14"/>
        <v>N/A</v>
      </c>
      <c r="CO43" s="109" t="str">
        <f t="shared" si="15"/>
        <v>N/A</v>
      </c>
      <c r="CP43" s="110" t="str">
        <f t="shared" si="16"/>
        <v>N/A</v>
      </c>
      <c r="CQ43" s="109" t="str">
        <f t="shared" si="17"/>
        <v>N/A</v>
      </c>
      <c r="CR43" s="112" t="str">
        <f t="shared" si="18"/>
        <v>N/A</v>
      </c>
      <c r="CS43" s="113" t="str">
        <f t="shared" si="19"/>
        <v>N/A</v>
      </c>
      <c r="CT43" s="110" t="str">
        <f t="shared" si="20"/>
        <v>N/A</v>
      </c>
      <c r="CU43" s="109" t="str">
        <f t="shared" si="21"/>
        <v>N/A</v>
      </c>
      <c r="CV43" s="110" t="str">
        <f t="shared" si="22"/>
        <v>N/A</v>
      </c>
      <c r="CW43" s="109" t="str">
        <f t="shared" si="23"/>
        <v>N/A</v>
      </c>
      <c r="CX43" s="112" t="str">
        <f t="shared" si="24"/>
        <v>N/A</v>
      </c>
      <c r="CY43" s="113" t="str">
        <f t="shared" si="25"/>
        <v>N/A</v>
      </c>
      <c r="CZ43" s="110" t="str">
        <f t="shared" si="26"/>
        <v>N/A</v>
      </c>
      <c r="DA43" s="109" t="str">
        <f t="shared" si="27"/>
        <v>N/A</v>
      </c>
      <c r="DB43" s="115" t="str">
        <f t="shared" si="28"/>
        <v>N/A</v>
      </c>
      <c r="DC43" s="109" t="str">
        <f t="shared" si="29"/>
        <v>N/A</v>
      </c>
      <c r="DD43" s="114" t="str">
        <f t="shared" si="30"/>
        <v>N/A</v>
      </c>
      <c r="DE43" s="109" t="str">
        <f t="shared" si="31"/>
        <v>N/A</v>
      </c>
      <c r="DF43" s="114" t="str">
        <f t="shared" si="32"/>
        <v>N/A</v>
      </c>
      <c r="DG43" s="113" t="str">
        <f t="shared" si="33"/>
        <v>N/A</v>
      </c>
      <c r="DH43" s="114" t="str">
        <f t="shared" si="34"/>
        <v>N/A</v>
      </c>
      <c r="DI43" s="109" t="str">
        <f t="shared" si="35"/>
        <v>N/A</v>
      </c>
      <c r="DJ43" s="114" t="str">
        <f t="shared" si="36"/>
        <v>N/A</v>
      </c>
      <c r="DK43" s="111" t="str">
        <f t="shared" si="37"/>
        <v>N/A</v>
      </c>
    </row>
    <row r="44" spans="11:115" s="78" customFormat="1" x14ac:dyDescent="0.25">
      <c r="K44" s="90"/>
      <c r="R44" s="100" t="e">
        <f t="shared" si="38"/>
        <v>#DIV/0!</v>
      </c>
      <c r="S44" s="83" t="s">
        <v>255</v>
      </c>
      <c r="T44" s="83" t="s">
        <v>256</v>
      </c>
      <c r="U44" s="90"/>
      <c r="AA44" s="100" t="e">
        <f t="shared" si="0"/>
        <v>#DIV/0!</v>
      </c>
      <c r="AB44" s="83" t="s">
        <v>255</v>
      </c>
      <c r="AC44" s="83" t="s">
        <v>256</v>
      </c>
      <c r="AD44" s="91"/>
      <c r="AI44" s="92"/>
      <c r="AJ44" s="100" t="e">
        <f t="shared" si="1"/>
        <v>#DIV/0!</v>
      </c>
      <c r="AK44" s="83" t="s">
        <v>255</v>
      </c>
      <c r="AL44" s="83" t="s">
        <v>256</v>
      </c>
      <c r="AM44" s="91"/>
      <c r="AQ44" s="93"/>
      <c r="AR44" s="101" t="e">
        <f t="shared" si="2"/>
        <v>#DIV/0!</v>
      </c>
      <c r="AU44" s="102">
        <f t="shared" si="3"/>
        <v>0</v>
      </c>
      <c r="AV44" s="101" t="e">
        <f t="shared" si="4"/>
        <v>#DIV/0!</v>
      </c>
      <c r="AW44" s="101" t="e">
        <f t="shared" si="5"/>
        <v>#DIV/0!</v>
      </c>
      <c r="AX44" s="83" t="s">
        <v>255</v>
      </c>
      <c r="AY44" s="83" t="s">
        <v>256</v>
      </c>
      <c r="AZ44" s="91"/>
      <c r="BG44" s="103" t="e">
        <f t="shared" si="6"/>
        <v>#DIV/0!</v>
      </c>
      <c r="BK44" s="103" t="e">
        <f t="shared" si="7"/>
        <v>#DIV/0!</v>
      </c>
      <c r="BL44" s="83" t="s">
        <v>255</v>
      </c>
      <c r="BM44" s="83" t="s">
        <v>256</v>
      </c>
      <c r="BN44" s="106">
        <f t="shared" si="8"/>
        <v>0</v>
      </c>
      <c r="BO44" s="107">
        <f t="shared" si="9"/>
        <v>0</v>
      </c>
      <c r="BP44" s="107">
        <f t="shared" si="10"/>
        <v>0</v>
      </c>
      <c r="BQ44" s="107">
        <f t="shared" si="11"/>
        <v>0</v>
      </c>
      <c r="BR44" s="107">
        <f t="shared" si="12"/>
        <v>0</v>
      </c>
      <c r="BU44" s="94"/>
      <c r="BV44" s="108" t="str" cm="1">
        <f t="array" ref="BV44">IF(OR(($H44+(0.2*$I44))&lt;200, $K44="Not reporting this measure", ISBLANK($O44)),"N/A",
       IF(($O44/($H44+(0.2*$I44)))&lt;
                   (_xlfn.IFS($M44="CCO Medicaid only",Dashboard!$E$33,'Data Reporting Template'!$M44="All-payer",Dashboard!$F$33)),"Low","No Issue"))</f>
        <v>N/A</v>
      </c>
      <c r="BW44" s="109" t="str" cm="1">
        <f t="array" ref="BW44">IFERROR(
IF(OR($H44&lt;200, $U44="Not reporting this measure", ISBLANK($Y44),($I44/$J44)&gt;0.8),"N/A",
       IF(($Y44/$H44)&lt;
                   (_xlfn.IFS($W44="CCO Medicaid only",Dashboard!$E$34,'Data Reporting Template'!$W44="All-payer",Dashboard!$F$34)),"Low","No Issue")), "N/A")</f>
        <v>N/A</v>
      </c>
      <c r="BX44" s="110" t="str" cm="1">
        <f t="array" ref="BX44">IFERROR(
IF(OR($H44&lt;200, $AD44="Not reporting this measure", ISBLANK($AH44),($I44/$J44)&gt;0.8),"N/A",
       IF(($AH44/$H44)&lt;
                   (_xlfn.IFS($AF44="CCO Medicaid only",Dashboard!$E$35,'Data Reporting Template'!$AF44="All-payer",Dashboard!$F$35)),"Low","No Issue")), "N/A")</f>
        <v>N/A</v>
      </c>
      <c r="BY44" s="109" t="str">
        <f>IF(OR(($H44+(0.2*$I44))&lt;50, $AM44="Not reporting this measure", ISBLANK($AQ44)),"N/A",
       IF(($AQ44/($H44+(0.2*$I44)))&lt;Dashboard!$E$36,"Low", "No Issue"))</f>
        <v>N/A</v>
      </c>
      <c r="BZ44" s="110" t="str">
        <f>IF(OR(($H44+(0.2*$I44))&lt;200, $AZ44="Not reporting this measure", ISBLANK($BD44)),"N/A",
       IF(($BD44/($H44+(0.2*$I44)))&lt;Dashboard!$E$37,"Low", "No Issue"))</f>
        <v>N/A</v>
      </c>
      <c r="CA44" s="111" t="str">
        <f>IFERROR(
IF(OR(($H44+(0.2*$I44))&lt;200, $AZ44="Not reporting this measure", ISBLANK($BI44),($I44/$J44)&gt;0.8),"N/A",
       IF(($BI44/($H44+(0.2*$I44)))&lt;Dashboard!$E$38,"Low", "No Issue")),"N/A")</f>
        <v>N/A</v>
      </c>
      <c r="CB44" s="108" t="str" cm="1">
        <f t="array" ref="CB44">IF(OR(($H44+(0.2*$I44))&lt;200, $K44="Not reporting this measure", ISBLANK($O44)),"N/A",
IF(('Data Reporting Template'!$O44/($H44+(0.2*$I44)))&gt;
(_xlfn.IFS($M44="CCO Medicaid only",Dashboard!$E$44,'Data Reporting Template'!$M44="All-payer",Dashboard!$F$44)),"High","No Issue"))</f>
        <v>N/A</v>
      </c>
      <c r="CC44" s="109" t="str" cm="1">
        <f t="array" ref="CC44">IF(OR($H44&lt;200, $U44="Not reporting this measure", ISBLANK($Y44)),"N/A",
IF(('Data Reporting Template'!$Y44/$H44)&gt;
(_xlfn.IFS($W44="CCO Medicaid only",Dashboard!$E$44,'Data Reporting Template'!$W44="All-payer",Dashboard!$F$44)),"High","No Issue"))</f>
        <v>N/A</v>
      </c>
      <c r="CD44" s="110" t="str" cm="1">
        <f t="array" ref="CD44">IF(OR($H44&lt;200, $AD44="Not reporting this measure", ISBLANK($AH44)),"N/A",
       IF(('Data Reporting Template'!$AH44/$H44)&gt;
                   (_xlfn.IFS($AF44="CCO Medicaid only",Dashboard!$E$44,'Data Reporting Template'!$AF44="All-payer",Dashboard!$F$44)),"High","No Issue"))</f>
        <v>N/A</v>
      </c>
      <c r="CE44" s="109" t="str">
        <f>IF(OR(($H44+(0.2*$I44))&lt;50, $AM44="Not reporting this measure", ISBLANK($AQ44)),"N/A",
       IF(('Data Reporting Template'!$AQ44/($H44+(0.2*$I44)))&gt;Dashboard!$E$44,"High","No Issue"))</f>
        <v>N/A</v>
      </c>
      <c r="CF44" s="110" t="str">
        <f>IF(OR(($H44+(0.2*$I44))&lt;200, $AZ44="Not reporting this measure", ISBLANK($BD44)),"N/A",
       IF(('Data Reporting Template'!$BD44/($H44+(0.2*$I44)))&gt;Dashboard!$E$44,"High","No Issue"))</f>
        <v>N/A</v>
      </c>
      <c r="CG44" s="111" t="str">
        <f>IF(OR(($H44+(0.2*$I44))&lt;200, $AZ44="Not reporting this measure", ISBLANK($BI44)),"N/A",
       IF(('Data Reporting Template'!$BI44/($H44+(0.2*$I44)))&gt;Dashboard!$E$44,"High","No Issue"))</f>
        <v>N/A</v>
      </c>
      <c r="CH44" s="108" t="str">
        <f>IFERROR(
IF($O44 &lt; 30, "N/A",
IF((($P44+$Q44)/$O44)&gt; (Dashboard!$D$54), "High Exclusion/Exception Rate", "No Issue")),"N/A")</f>
        <v>N/A</v>
      </c>
      <c r="CI44" s="109" t="str">
        <f>IFERROR(
IF($Y44&lt;30,"N/A",
IF(($Z44/$Y44) &gt; (Dashboard!$D$55), "High Exclusion/Exception Rate", "No Issue")),"N/A")</f>
        <v>N/A</v>
      </c>
      <c r="CJ44" s="110" t="str">
        <f>IFERROR(
IF($AH44 &lt;30, "N/A",
IF(($AI44/$AH44)&gt; (Dashboard!$D$56), "High Exclusion/Exception Rate", "No Issue")),"N/A")</f>
        <v>N/A</v>
      </c>
      <c r="CK44" s="109" t="str">
        <f>IFERROR(
IF($BD44 &lt;30, "N/A",
IF((($BE44 + $BF44)/$BD44) &gt; (Dashboard!$D$58), "High Exclusion/Exception Rate", "No Issue")),"N/A")</f>
        <v>N/A</v>
      </c>
      <c r="CL44" s="112" t="str">
        <f>IFERROR(
IF($BI44 &lt;30, "N/A",
IF(($BJ44/$BI44) &gt; (Dashboard!$D$59), "High Exclusion/Exception Rate", "No Issue")),"N/A")</f>
        <v>N/A</v>
      </c>
      <c r="CM44" s="113" t="str">
        <f t="shared" si="13"/>
        <v>N/A</v>
      </c>
      <c r="CN44" s="110" t="str">
        <f t="shared" si="14"/>
        <v>N/A</v>
      </c>
      <c r="CO44" s="109" t="str">
        <f t="shared" si="15"/>
        <v>N/A</v>
      </c>
      <c r="CP44" s="110" t="str">
        <f t="shared" si="16"/>
        <v>N/A</v>
      </c>
      <c r="CQ44" s="109" t="str">
        <f t="shared" si="17"/>
        <v>N/A</v>
      </c>
      <c r="CR44" s="112" t="str">
        <f t="shared" si="18"/>
        <v>N/A</v>
      </c>
      <c r="CS44" s="113" t="str">
        <f t="shared" si="19"/>
        <v>N/A</v>
      </c>
      <c r="CT44" s="110" t="str">
        <f t="shared" si="20"/>
        <v>N/A</v>
      </c>
      <c r="CU44" s="109" t="str">
        <f t="shared" si="21"/>
        <v>N/A</v>
      </c>
      <c r="CV44" s="110" t="str">
        <f t="shared" si="22"/>
        <v>N/A</v>
      </c>
      <c r="CW44" s="109" t="str">
        <f t="shared" si="23"/>
        <v>N/A</v>
      </c>
      <c r="CX44" s="112" t="str">
        <f t="shared" si="24"/>
        <v>N/A</v>
      </c>
      <c r="CY44" s="113" t="str">
        <f t="shared" si="25"/>
        <v>N/A</v>
      </c>
      <c r="CZ44" s="110" t="str">
        <f t="shared" si="26"/>
        <v>N/A</v>
      </c>
      <c r="DA44" s="109" t="str">
        <f t="shared" si="27"/>
        <v>N/A</v>
      </c>
      <c r="DB44" s="115" t="str">
        <f t="shared" si="28"/>
        <v>N/A</v>
      </c>
      <c r="DC44" s="109" t="str">
        <f t="shared" si="29"/>
        <v>N/A</v>
      </c>
      <c r="DD44" s="114" t="str">
        <f t="shared" si="30"/>
        <v>N/A</v>
      </c>
      <c r="DE44" s="109" t="str">
        <f t="shared" si="31"/>
        <v>N/A</v>
      </c>
      <c r="DF44" s="114" t="str">
        <f t="shared" si="32"/>
        <v>N/A</v>
      </c>
      <c r="DG44" s="113" t="str">
        <f t="shared" si="33"/>
        <v>N/A</v>
      </c>
      <c r="DH44" s="114" t="str">
        <f t="shared" si="34"/>
        <v>N/A</v>
      </c>
      <c r="DI44" s="109" t="str">
        <f t="shared" si="35"/>
        <v>N/A</v>
      </c>
      <c r="DJ44" s="114" t="str">
        <f t="shared" si="36"/>
        <v>N/A</v>
      </c>
      <c r="DK44" s="111" t="str">
        <f t="shared" si="37"/>
        <v>N/A</v>
      </c>
    </row>
    <row r="45" spans="11:115" s="78" customFormat="1" x14ac:dyDescent="0.25">
      <c r="K45" s="90"/>
      <c r="R45" s="100" t="e">
        <f t="shared" si="38"/>
        <v>#DIV/0!</v>
      </c>
      <c r="S45" s="83" t="s">
        <v>255</v>
      </c>
      <c r="T45" s="83" t="s">
        <v>256</v>
      </c>
      <c r="U45" s="90"/>
      <c r="AA45" s="100" t="e">
        <f t="shared" si="0"/>
        <v>#DIV/0!</v>
      </c>
      <c r="AB45" s="83" t="s">
        <v>255</v>
      </c>
      <c r="AC45" s="83" t="s">
        <v>256</v>
      </c>
      <c r="AD45" s="91"/>
      <c r="AI45" s="92"/>
      <c r="AJ45" s="100" t="e">
        <f t="shared" si="1"/>
        <v>#DIV/0!</v>
      </c>
      <c r="AK45" s="83" t="s">
        <v>255</v>
      </c>
      <c r="AL45" s="83" t="s">
        <v>256</v>
      </c>
      <c r="AM45" s="91"/>
      <c r="AQ45" s="93"/>
      <c r="AR45" s="101" t="e">
        <f t="shared" si="2"/>
        <v>#DIV/0!</v>
      </c>
      <c r="AU45" s="102">
        <f t="shared" si="3"/>
        <v>0</v>
      </c>
      <c r="AV45" s="101" t="e">
        <f t="shared" si="4"/>
        <v>#DIV/0!</v>
      </c>
      <c r="AW45" s="101" t="e">
        <f t="shared" si="5"/>
        <v>#DIV/0!</v>
      </c>
      <c r="AX45" s="83" t="s">
        <v>255</v>
      </c>
      <c r="AY45" s="83" t="s">
        <v>256</v>
      </c>
      <c r="AZ45" s="91"/>
      <c r="BG45" s="103" t="e">
        <f t="shared" si="6"/>
        <v>#DIV/0!</v>
      </c>
      <c r="BK45" s="103" t="e">
        <f t="shared" si="7"/>
        <v>#DIV/0!</v>
      </c>
      <c r="BL45" s="83" t="s">
        <v>255</v>
      </c>
      <c r="BM45" s="83" t="s">
        <v>256</v>
      </c>
      <c r="BN45" s="106">
        <f t="shared" si="8"/>
        <v>0</v>
      </c>
      <c r="BO45" s="107">
        <f t="shared" si="9"/>
        <v>0</v>
      </c>
      <c r="BP45" s="107">
        <f t="shared" si="10"/>
        <v>0</v>
      </c>
      <c r="BQ45" s="107">
        <f t="shared" si="11"/>
        <v>0</v>
      </c>
      <c r="BR45" s="107">
        <f t="shared" si="12"/>
        <v>0</v>
      </c>
      <c r="BU45" s="94"/>
      <c r="BV45" s="108" t="str" cm="1">
        <f t="array" ref="BV45">IF(OR(($H45+(0.2*$I45))&lt;200, $K45="Not reporting this measure", ISBLANK($O45)),"N/A",
       IF(($O45/($H45+(0.2*$I45)))&lt;
                   (_xlfn.IFS($M45="CCO Medicaid only",Dashboard!$E$33,'Data Reporting Template'!$M45="All-payer",Dashboard!$F$33)),"Low","No Issue"))</f>
        <v>N/A</v>
      </c>
      <c r="BW45" s="109" t="str" cm="1">
        <f t="array" ref="BW45">IFERROR(
IF(OR($H45&lt;200, $U45="Not reporting this measure", ISBLANK($Y45),($I45/$J45)&gt;0.8),"N/A",
       IF(($Y45/$H45)&lt;
                   (_xlfn.IFS($W45="CCO Medicaid only",Dashboard!$E$34,'Data Reporting Template'!$W45="All-payer",Dashboard!$F$34)),"Low","No Issue")), "N/A")</f>
        <v>N/A</v>
      </c>
      <c r="BX45" s="110" t="str" cm="1">
        <f t="array" ref="BX45">IFERROR(
IF(OR($H45&lt;200, $AD45="Not reporting this measure", ISBLANK($AH45),($I45/$J45)&gt;0.8),"N/A",
       IF(($AH45/$H45)&lt;
                   (_xlfn.IFS($AF45="CCO Medicaid only",Dashboard!$E$35,'Data Reporting Template'!$AF45="All-payer",Dashboard!$F$35)),"Low","No Issue")), "N/A")</f>
        <v>N/A</v>
      </c>
      <c r="BY45" s="109" t="str">
        <f>IF(OR(($H45+(0.2*$I45))&lt;50, $AM45="Not reporting this measure", ISBLANK($AQ45)),"N/A",
       IF(($AQ45/($H45+(0.2*$I45)))&lt;Dashboard!$E$36,"Low", "No Issue"))</f>
        <v>N/A</v>
      </c>
      <c r="BZ45" s="110" t="str">
        <f>IF(OR(($H45+(0.2*$I45))&lt;200, $AZ45="Not reporting this measure", ISBLANK($BD45)),"N/A",
       IF(($BD45/($H45+(0.2*$I45)))&lt;Dashboard!$E$37,"Low", "No Issue"))</f>
        <v>N/A</v>
      </c>
      <c r="CA45" s="111" t="str">
        <f>IFERROR(
IF(OR(($H45+(0.2*$I45))&lt;200, $AZ45="Not reporting this measure", ISBLANK($BI45),($I45/$J45)&gt;0.8),"N/A",
       IF(($BI45/($H45+(0.2*$I45)))&lt;Dashboard!$E$38,"Low", "No Issue")),"N/A")</f>
        <v>N/A</v>
      </c>
      <c r="CB45" s="108" t="str" cm="1">
        <f t="array" ref="CB45">IF(OR(($H45+(0.2*$I45))&lt;200, $K45="Not reporting this measure", ISBLANK($O45)),"N/A",
IF(('Data Reporting Template'!$O45/($H45+(0.2*$I45)))&gt;
(_xlfn.IFS($M45="CCO Medicaid only",Dashboard!$E$44,'Data Reporting Template'!$M45="All-payer",Dashboard!$F$44)),"High","No Issue"))</f>
        <v>N/A</v>
      </c>
      <c r="CC45" s="109" t="str" cm="1">
        <f t="array" ref="CC45">IF(OR($H45&lt;200, $U45="Not reporting this measure", ISBLANK($Y45)),"N/A",
IF(('Data Reporting Template'!$Y45/$H45)&gt;
(_xlfn.IFS($W45="CCO Medicaid only",Dashboard!$E$44,'Data Reporting Template'!$W45="All-payer",Dashboard!$F$44)),"High","No Issue"))</f>
        <v>N/A</v>
      </c>
      <c r="CD45" s="110" t="str" cm="1">
        <f t="array" ref="CD45">IF(OR($H45&lt;200, $AD45="Not reporting this measure", ISBLANK($AH45)),"N/A",
       IF(('Data Reporting Template'!$AH45/$H45)&gt;
                   (_xlfn.IFS($AF45="CCO Medicaid only",Dashboard!$E$44,'Data Reporting Template'!$AF45="All-payer",Dashboard!$F$44)),"High","No Issue"))</f>
        <v>N/A</v>
      </c>
      <c r="CE45" s="109" t="str">
        <f>IF(OR(($H45+(0.2*$I45))&lt;50, $AM45="Not reporting this measure", ISBLANK($AQ45)),"N/A",
       IF(('Data Reporting Template'!$AQ45/($H45+(0.2*$I45)))&gt;Dashboard!$E$44,"High","No Issue"))</f>
        <v>N/A</v>
      </c>
      <c r="CF45" s="110" t="str">
        <f>IF(OR(($H45+(0.2*$I45))&lt;200, $AZ45="Not reporting this measure", ISBLANK($BD45)),"N/A",
       IF(('Data Reporting Template'!$BD45/($H45+(0.2*$I45)))&gt;Dashboard!$E$44,"High","No Issue"))</f>
        <v>N/A</v>
      </c>
      <c r="CG45" s="111" t="str">
        <f>IF(OR(($H45+(0.2*$I45))&lt;200, $AZ45="Not reporting this measure", ISBLANK($BI45)),"N/A",
       IF(('Data Reporting Template'!$BI45/($H45+(0.2*$I45)))&gt;Dashboard!$E$44,"High","No Issue"))</f>
        <v>N/A</v>
      </c>
      <c r="CH45" s="108" t="str">
        <f>IFERROR(
IF($O45 &lt; 30, "N/A",
IF((($P45+$Q45)/$O45)&gt; (Dashboard!$D$54), "High Exclusion/Exception Rate", "No Issue")),"N/A")</f>
        <v>N/A</v>
      </c>
      <c r="CI45" s="109" t="str">
        <f>IFERROR(
IF($Y45&lt;30,"N/A",
IF(($Z45/$Y45) &gt; (Dashboard!$D$55), "High Exclusion/Exception Rate", "No Issue")),"N/A")</f>
        <v>N/A</v>
      </c>
      <c r="CJ45" s="110" t="str">
        <f>IFERROR(
IF($AH45 &lt;30, "N/A",
IF(($AI45/$AH45)&gt; (Dashboard!$D$56), "High Exclusion/Exception Rate", "No Issue")),"N/A")</f>
        <v>N/A</v>
      </c>
      <c r="CK45" s="109" t="str">
        <f>IFERROR(
IF($BD45 &lt;30, "N/A",
IF((($BE45 + $BF45)/$BD45) &gt; (Dashboard!$D$58), "High Exclusion/Exception Rate", "No Issue")),"N/A")</f>
        <v>N/A</v>
      </c>
      <c r="CL45" s="112" t="str">
        <f>IFERROR(
IF($BI45 &lt;30, "N/A",
IF(($BJ45/$BI45) &gt; (Dashboard!$D$59), "High Exclusion/Exception Rate", "No Issue")),"N/A")</f>
        <v>N/A</v>
      </c>
      <c r="CM45" s="113" t="str">
        <f t="shared" si="13"/>
        <v>N/A</v>
      </c>
      <c r="CN45" s="110" t="str">
        <f t="shared" si="14"/>
        <v>N/A</v>
      </c>
      <c r="CO45" s="109" t="str">
        <f t="shared" si="15"/>
        <v>N/A</v>
      </c>
      <c r="CP45" s="110" t="str">
        <f t="shared" si="16"/>
        <v>N/A</v>
      </c>
      <c r="CQ45" s="109" t="str">
        <f t="shared" si="17"/>
        <v>N/A</v>
      </c>
      <c r="CR45" s="112" t="str">
        <f t="shared" si="18"/>
        <v>N/A</v>
      </c>
      <c r="CS45" s="113" t="str">
        <f t="shared" si="19"/>
        <v>N/A</v>
      </c>
      <c r="CT45" s="110" t="str">
        <f t="shared" si="20"/>
        <v>N/A</v>
      </c>
      <c r="CU45" s="109" t="str">
        <f t="shared" si="21"/>
        <v>N/A</v>
      </c>
      <c r="CV45" s="110" t="str">
        <f t="shared" si="22"/>
        <v>N/A</v>
      </c>
      <c r="CW45" s="109" t="str">
        <f t="shared" si="23"/>
        <v>N/A</v>
      </c>
      <c r="CX45" s="112" t="str">
        <f t="shared" si="24"/>
        <v>N/A</v>
      </c>
      <c r="CY45" s="113" t="str">
        <f t="shared" si="25"/>
        <v>N/A</v>
      </c>
      <c r="CZ45" s="110" t="str">
        <f t="shared" si="26"/>
        <v>N/A</v>
      </c>
      <c r="DA45" s="109" t="str">
        <f t="shared" si="27"/>
        <v>N/A</v>
      </c>
      <c r="DB45" s="115" t="str">
        <f t="shared" si="28"/>
        <v>N/A</v>
      </c>
      <c r="DC45" s="109" t="str">
        <f t="shared" si="29"/>
        <v>N/A</v>
      </c>
      <c r="DD45" s="114" t="str">
        <f t="shared" si="30"/>
        <v>N/A</v>
      </c>
      <c r="DE45" s="109" t="str">
        <f t="shared" si="31"/>
        <v>N/A</v>
      </c>
      <c r="DF45" s="114" t="str">
        <f t="shared" si="32"/>
        <v>N/A</v>
      </c>
      <c r="DG45" s="113" t="str">
        <f t="shared" si="33"/>
        <v>N/A</v>
      </c>
      <c r="DH45" s="114" t="str">
        <f t="shared" si="34"/>
        <v>N/A</v>
      </c>
      <c r="DI45" s="109" t="str">
        <f t="shared" si="35"/>
        <v>N/A</v>
      </c>
      <c r="DJ45" s="114" t="str">
        <f t="shared" si="36"/>
        <v>N/A</v>
      </c>
      <c r="DK45" s="111" t="str">
        <f t="shared" si="37"/>
        <v>N/A</v>
      </c>
    </row>
    <row r="46" spans="11:115" s="78" customFormat="1" x14ac:dyDescent="0.25">
      <c r="K46" s="90"/>
      <c r="R46" s="100" t="e">
        <f t="shared" si="38"/>
        <v>#DIV/0!</v>
      </c>
      <c r="S46" s="83" t="s">
        <v>255</v>
      </c>
      <c r="T46" s="83" t="s">
        <v>256</v>
      </c>
      <c r="U46" s="90"/>
      <c r="AA46" s="100" t="e">
        <f t="shared" si="0"/>
        <v>#DIV/0!</v>
      </c>
      <c r="AB46" s="83" t="s">
        <v>255</v>
      </c>
      <c r="AC46" s="83" t="s">
        <v>256</v>
      </c>
      <c r="AD46" s="91"/>
      <c r="AI46" s="92"/>
      <c r="AJ46" s="100" t="e">
        <f t="shared" si="1"/>
        <v>#DIV/0!</v>
      </c>
      <c r="AK46" s="83" t="s">
        <v>255</v>
      </c>
      <c r="AL46" s="83" t="s">
        <v>256</v>
      </c>
      <c r="AM46" s="91"/>
      <c r="AQ46" s="93"/>
      <c r="AR46" s="101" t="e">
        <f t="shared" si="2"/>
        <v>#DIV/0!</v>
      </c>
      <c r="AU46" s="102">
        <f t="shared" si="3"/>
        <v>0</v>
      </c>
      <c r="AV46" s="101" t="e">
        <f t="shared" si="4"/>
        <v>#DIV/0!</v>
      </c>
      <c r="AW46" s="101" t="e">
        <f t="shared" si="5"/>
        <v>#DIV/0!</v>
      </c>
      <c r="AX46" s="83" t="s">
        <v>255</v>
      </c>
      <c r="AY46" s="83" t="s">
        <v>256</v>
      </c>
      <c r="AZ46" s="91"/>
      <c r="BG46" s="103" t="e">
        <f t="shared" si="6"/>
        <v>#DIV/0!</v>
      </c>
      <c r="BK46" s="103" t="e">
        <f t="shared" si="7"/>
        <v>#DIV/0!</v>
      </c>
      <c r="BL46" s="83" t="s">
        <v>255</v>
      </c>
      <c r="BM46" s="83" t="s">
        <v>256</v>
      </c>
      <c r="BN46" s="106">
        <f t="shared" si="8"/>
        <v>0</v>
      </c>
      <c r="BO46" s="107">
        <f t="shared" si="9"/>
        <v>0</v>
      </c>
      <c r="BP46" s="107">
        <f t="shared" si="10"/>
        <v>0</v>
      </c>
      <c r="BQ46" s="107">
        <f t="shared" si="11"/>
        <v>0</v>
      </c>
      <c r="BR46" s="107">
        <f t="shared" si="12"/>
        <v>0</v>
      </c>
      <c r="BU46" s="94"/>
      <c r="BV46" s="108" t="str" cm="1">
        <f t="array" ref="BV46">IF(OR(($H46+(0.2*$I46))&lt;200, $K46="Not reporting this measure", ISBLANK($O46)),"N/A",
       IF(($O46/($H46+(0.2*$I46)))&lt;
                   (_xlfn.IFS($M46="CCO Medicaid only",Dashboard!$E$33,'Data Reporting Template'!$M46="All-payer",Dashboard!$F$33)),"Low","No Issue"))</f>
        <v>N/A</v>
      </c>
      <c r="BW46" s="109" t="str" cm="1">
        <f t="array" ref="BW46">IFERROR(
IF(OR($H46&lt;200, $U46="Not reporting this measure", ISBLANK($Y46),($I46/$J46)&gt;0.8),"N/A",
       IF(($Y46/$H46)&lt;
                   (_xlfn.IFS($W46="CCO Medicaid only",Dashboard!$E$34,'Data Reporting Template'!$W46="All-payer",Dashboard!$F$34)),"Low","No Issue")), "N/A")</f>
        <v>N/A</v>
      </c>
      <c r="BX46" s="110" t="str" cm="1">
        <f t="array" ref="BX46">IFERROR(
IF(OR($H46&lt;200, $AD46="Not reporting this measure", ISBLANK($AH46),($I46/$J46)&gt;0.8),"N/A",
       IF(($AH46/$H46)&lt;
                   (_xlfn.IFS($AF46="CCO Medicaid only",Dashboard!$E$35,'Data Reporting Template'!$AF46="All-payer",Dashboard!$F$35)),"Low","No Issue")), "N/A")</f>
        <v>N/A</v>
      </c>
      <c r="BY46" s="109" t="str">
        <f>IF(OR(($H46+(0.2*$I46))&lt;50, $AM46="Not reporting this measure", ISBLANK($AQ46)),"N/A",
       IF(($AQ46/($H46+(0.2*$I46)))&lt;Dashboard!$E$36,"Low", "No Issue"))</f>
        <v>N/A</v>
      </c>
      <c r="BZ46" s="110" t="str">
        <f>IF(OR(($H46+(0.2*$I46))&lt;200, $AZ46="Not reporting this measure", ISBLANK($BD46)),"N/A",
       IF(($BD46/($H46+(0.2*$I46)))&lt;Dashboard!$E$37,"Low", "No Issue"))</f>
        <v>N/A</v>
      </c>
      <c r="CA46" s="111" t="str">
        <f>IFERROR(
IF(OR(($H46+(0.2*$I46))&lt;200, $AZ46="Not reporting this measure", ISBLANK($BI46),($I46/$J46)&gt;0.8),"N/A",
       IF(($BI46/($H46+(0.2*$I46)))&lt;Dashboard!$E$38,"Low", "No Issue")),"N/A")</f>
        <v>N/A</v>
      </c>
      <c r="CB46" s="108" t="str" cm="1">
        <f t="array" ref="CB46">IF(OR(($H46+(0.2*$I46))&lt;200, $K46="Not reporting this measure", ISBLANK($O46)),"N/A",
IF(('Data Reporting Template'!$O46/($H46+(0.2*$I46)))&gt;
(_xlfn.IFS($M46="CCO Medicaid only",Dashboard!$E$44,'Data Reporting Template'!$M46="All-payer",Dashboard!$F$44)),"High","No Issue"))</f>
        <v>N/A</v>
      </c>
      <c r="CC46" s="109" t="str" cm="1">
        <f t="array" ref="CC46">IF(OR($H46&lt;200, $U46="Not reporting this measure", ISBLANK($Y46)),"N/A",
IF(('Data Reporting Template'!$Y46/$H46)&gt;
(_xlfn.IFS($W46="CCO Medicaid only",Dashboard!$E$44,'Data Reporting Template'!$W46="All-payer",Dashboard!$F$44)),"High","No Issue"))</f>
        <v>N/A</v>
      </c>
      <c r="CD46" s="110" t="str" cm="1">
        <f t="array" ref="CD46">IF(OR($H46&lt;200, $AD46="Not reporting this measure", ISBLANK($AH46)),"N/A",
       IF(('Data Reporting Template'!$AH46/$H46)&gt;
                   (_xlfn.IFS($AF46="CCO Medicaid only",Dashboard!$E$44,'Data Reporting Template'!$AF46="All-payer",Dashboard!$F$44)),"High","No Issue"))</f>
        <v>N/A</v>
      </c>
      <c r="CE46" s="109" t="str">
        <f>IF(OR(($H46+(0.2*$I46))&lt;50, $AM46="Not reporting this measure", ISBLANK($AQ46)),"N/A",
       IF(('Data Reporting Template'!$AQ46/($H46+(0.2*$I46)))&gt;Dashboard!$E$44,"High","No Issue"))</f>
        <v>N/A</v>
      </c>
      <c r="CF46" s="110" t="str">
        <f>IF(OR(($H46+(0.2*$I46))&lt;200, $AZ46="Not reporting this measure", ISBLANK($BD46)),"N/A",
       IF(('Data Reporting Template'!$BD46/($H46+(0.2*$I46)))&gt;Dashboard!$E$44,"High","No Issue"))</f>
        <v>N/A</v>
      </c>
      <c r="CG46" s="111" t="str">
        <f>IF(OR(($H46+(0.2*$I46))&lt;200, $AZ46="Not reporting this measure", ISBLANK($BI46)),"N/A",
       IF(('Data Reporting Template'!$BI46/($H46+(0.2*$I46)))&gt;Dashboard!$E$44,"High","No Issue"))</f>
        <v>N/A</v>
      </c>
      <c r="CH46" s="108" t="str">
        <f>IFERROR(
IF($O46 &lt; 30, "N/A",
IF((($P46+$Q46)/$O46)&gt; (Dashboard!$D$54), "High Exclusion/Exception Rate", "No Issue")),"N/A")</f>
        <v>N/A</v>
      </c>
      <c r="CI46" s="109" t="str">
        <f>IFERROR(
IF($Y46&lt;30,"N/A",
IF(($Z46/$Y46) &gt; (Dashboard!$D$55), "High Exclusion/Exception Rate", "No Issue")),"N/A")</f>
        <v>N/A</v>
      </c>
      <c r="CJ46" s="110" t="str">
        <f>IFERROR(
IF($AH46 &lt;30, "N/A",
IF(($AI46/$AH46)&gt; (Dashboard!$D$56), "High Exclusion/Exception Rate", "No Issue")),"N/A")</f>
        <v>N/A</v>
      </c>
      <c r="CK46" s="109" t="str">
        <f>IFERROR(
IF($BD46 &lt;30, "N/A",
IF((($BE46 + $BF46)/$BD46) &gt; (Dashboard!$D$58), "High Exclusion/Exception Rate", "No Issue")),"N/A")</f>
        <v>N/A</v>
      </c>
      <c r="CL46" s="112" t="str">
        <f>IFERROR(
IF($BI46 &lt;30, "N/A",
IF(($BJ46/$BI46) &gt; (Dashboard!$D$59), "High Exclusion/Exception Rate", "No Issue")),"N/A")</f>
        <v>N/A</v>
      </c>
      <c r="CM46" s="113" t="str">
        <f t="shared" si="13"/>
        <v>N/A</v>
      </c>
      <c r="CN46" s="110" t="str">
        <f t="shared" si="14"/>
        <v>N/A</v>
      </c>
      <c r="CO46" s="109" t="str">
        <f t="shared" si="15"/>
        <v>N/A</v>
      </c>
      <c r="CP46" s="110" t="str">
        <f t="shared" si="16"/>
        <v>N/A</v>
      </c>
      <c r="CQ46" s="109" t="str">
        <f t="shared" si="17"/>
        <v>N/A</v>
      </c>
      <c r="CR46" s="112" t="str">
        <f t="shared" si="18"/>
        <v>N/A</v>
      </c>
      <c r="CS46" s="113" t="str">
        <f t="shared" si="19"/>
        <v>N/A</v>
      </c>
      <c r="CT46" s="110" t="str">
        <f t="shared" si="20"/>
        <v>N/A</v>
      </c>
      <c r="CU46" s="109" t="str">
        <f t="shared" si="21"/>
        <v>N/A</v>
      </c>
      <c r="CV46" s="110" t="str">
        <f t="shared" si="22"/>
        <v>N/A</v>
      </c>
      <c r="CW46" s="109" t="str">
        <f t="shared" si="23"/>
        <v>N/A</v>
      </c>
      <c r="CX46" s="112" t="str">
        <f t="shared" si="24"/>
        <v>N/A</v>
      </c>
      <c r="CY46" s="113" t="str">
        <f t="shared" si="25"/>
        <v>N/A</v>
      </c>
      <c r="CZ46" s="110" t="str">
        <f t="shared" si="26"/>
        <v>N/A</v>
      </c>
      <c r="DA46" s="109" t="str">
        <f t="shared" si="27"/>
        <v>N/A</v>
      </c>
      <c r="DB46" s="115" t="str">
        <f t="shared" si="28"/>
        <v>N/A</v>
      </c>
      <c r="DC46" s="109" t="str">
        <f t="shared" si="29"/>
        <v>N/A</v>
      </c>
      <c r="DD46" s="114" t="str">
        <f t="shared" si="30"/>
        <v>N/A</v>
      </c>
      <c r="DE46" s="109" t="str">
        <f t="shared" si="31"/>
        <v>N/A</v>
      </c>
      <c r="DF46" s="114" t="str">
        <f t="shared" si="32"/>
        <v>N/A</v>
      </c>
      <c r="DG46" s="113" t="str">
        <f t="shared" si="33"/>
        <v>N/A</v>
      </c>
      <c r="DH46" s="114" t="str">
        <f t="shared" si="34"/>
        <v>N/A</v>
      </c>
      <c r="DI46" s="109" t="str">
        <f t="shared" si="35"/>
        <v>N/A</v>
      </c>
      <c r="DJ46" s="114" t="str">
        <f t="shared" si="36"/>
        <v>N/A</v>
      </c>
      <c r="DK46" s="111" t="str">
        <f t="shared" si="37"/>
        <v>N/A</v>
      </c>
    </row>
    <row r="47" spans="11:115" s="78" customFormat="1" x14ac:dyDescent="0.25">
      <c r="K47" s="90"/>
      <c r="R47" s="100" t="e">
        <f t="shared" si="38"/>
        <v>#DIV/0!</v>
      </c>
      <c r="S47" s="83" t="s">
        <v>255</v>
      </c>
      <c r="T47" s="83" t="s">
        <v>256</v>
      </c>
      <c r="U47" s="90"/>
      <c r="AA47" s="100" t="e">
        <f t="shared" si="0"/>
        <v>#DIV/0!</v>
      </c>
      <c r="AB47" s="83" t="s">
        <v>255</v>
      </c>
      <c r="AC47" s="83" t="s">
        <v>256</v>
      </c>
      <c r="AD47" s="91"/>
      <c r="AI47" s="92"/>
      <c r="AJ47" s="100" t="e">
        <f t="shared" si="1"/>
        <v>#DIV/0!</v>
      </c>
      <c r="AK47" s="83" t="s">
        <v>255</v>
      </c>
      <c r="AL47" s="83" t="s">
        <v>256</v>
      </c>
      <c r="AM47" s="91"/>
      <c r="AQ47" s="93"/>
      <c r="AR47" s="101" t="e">
        <f t="shared" si="2"/>
        <v>#DIV/0!</v>
      </c>
      <c r="AU47" s="102">
        <f t="shared" si="3"/>
        <v>0</v>
      </c>
      <c r="AV47" s="101" t="e">
        <f t="shared" si="4"/>
        <v>#DIV/0!</v>
      </c>
      <c r="AW47" s="101" t="e">
        <f t="shared" si="5"/>
        <v>#DIV/0!</v>
      </c>
      <c r="AX47" s="83" t="s">
        <v>255</v>
      </c>
      <c r="AY47" s="83" t="s">
        <v>256</v>
      </c>
      <c r="AZ47" s="91"/>
      <c r="BG47" s="103" t="e">
        <f t="shared" si="6"/>
        <v>#DIV/0!</v>
      </c>
      <c r="BK47" s="103" t="e">
        <f t="shared" si="7"/>
        <v>#DIV/0!</v>
      </c>
      <c r="BL47" s="83" t="s">
        <v>255</v>
      </c>
      <c r="BM47" s="83" t="s">
        <v>256</v>
      </c>
      <c r="BN47" s="106">
        <f t="shared" si="8"/>
        <v>0</v>
      </c>
      <c r="BO47" s="107">
        <f t="shared" si="9"/>
        <v>0</v>
      </c>
      <c r="BP47" s="107">
        <f t="shared" si="10"/>
        <v>0</v>
      </c>
      <c r="BQ47" s="107">
        <f t="shared" si="11"/>
        <v>0</v>
      </c>
      <c r="BR47" s="107">
        <f t="shared" si="12"/>
        <v>0</v>
      </c>
      <c r="BU47" s="94"/>
      <c r="BV47" s="108" t="str" cm="1">
        <f t="array" ref="BV47">IF(OR(($H47+(0.2*$I47))&lt;200, $K47="Not reporting this measure", ISBLANK($O47)),"N/A",
       IF(($O47/($H47+(0.2*$I47)))&lt;
                   (_xlfn.IFS($M47="CCO Medicaid only",Dashboard!$E$33,'Data Reporting Template'!$M47="All-payer",Dashboard!$F$33)),"Low","No Issue"))</f>
        <v>N/A</v>
      </c>
      <c r="BW47" s="109" t="str" cm="1">
        <f t="array" ref="BW47">IFERROR(
IF(OR($H47&lt;200, $U47="Not reporting this measure", ISBLANK($Y47),($I47/$J47)&gt;0.8),"N/A",
       IF(($Y47/$H47)&lt;
                   (_xlfn.IFS($W47="CCO Medicaid only",Dashboard!$E$34,'Data Reporting Template'!$W47="All-payer",Dashboard!$F$34)),"Low","No Issue")), "N/A")</f>
        <v>N/A</v>
      </c>
      <c r="BX47" s="110" t="str" cm="1">
        <f t="array" ref="BX47">IFERROR(
IF(OR($H47&lt;200, $AD47="Not reporting this measure", ISBLANK($AH47),($I47/$J47)&gt;0.8),"N/A",
       IF(($AH47/$H47)&lt;
                   (_xlfn.IFS($AF47="CCO Medicaid only",Dashboard!$E$35,'Data Reporting Template'!$AF47="All-payer",Dashboard!$F$35)),"Low","No Issue")), "N/A")</f>
        <v>N/A</v>
      </c>
      <c r="BY47" s="109" t="str">
        <f>IF(OR(($H47+(0.2*$I47))&lt;50, $AM47="Not reporting this measure", ISBLANK($AQ47)),"N/A",
       IF(($AQ47/($H47+(0.2*$I47)))&lt;Dashboard!$E$36,"Low", "No Issue"))</f>
        <v>N/A</v>
      </c>
      <c r="BZ47" s="110" t="str">
        <f>IF(OR(($H47+(0.2*$I47))&lt;200, $AZ47="Not reporting this measure", ISBLANK($BD47)),"N/A",
       IF(($BD47/($H47+(0.2*$I47)))&lt;Dashboard!$E$37,"Low", "No Issue"))</f>
        <v>N/A</v>
      </c>
      <c r="CA47" s="111" t="str">
        <f>IFERROR(
IF(OR(($H47+(0.2*$I47))&lt;200, $AZ47="Not reporting this measure", ISBLANK($BI47),($I47/$J47)&gt;0.8),"N/A",
       IF(($BI47/($H47+(0.2*$I47)))&lt;Dashboard!$E$38,"Low", "No Issue")),"N/A")</f>
        <v>N/A</v>
      </c>
      <c r="CB47" s="108" t="str" cm="1">
        <f t="array" ref="CB47">IF(OR(($H47+(0.2*$I47))&lt;200, $K47="Not reporting this measure", ISBLANK($O47)),"N/A",
IF(('Data Reporting Template'!$O47/($H47+(0.2*$I47)))&gt;
(_xlfn.IFS($M47="CCO Medicaid only",Dashboard!$E$44,'Data Reporting Template'!$M47="All-payer",Dashboard!$F$44)),"High","No Issue"))</f>
        <v>N/A</v>
      </c>
      <c r="CC47" s="109" t="str" cm="1">
        <f t="array" ref="CC47">IF(OR($H47&lt;200, $U47="Not reporting this measure", ISBLANK($Y47)),"N/A",
IF(('Data Reporting Template'!$Y47/$H47)&gt;
(_xlfn.IFS($W47="CCO Medicaid only",Dashboard!$E$44,'Data Reporting Template'!$W47="All-payer",Dashboard!$F$44)),"High","No Issue"))</f>
        <v>N/A</v>
      </c>
      <c r="CD47" s="110" t="str" cm="1">
        <f t="array" ref="CD47">IF(OR($H47&lt;200, $AD47="Not reporting this measure", ISBLANK($AH47)),"N/A",
       IF(('Data Reporting Template'!$AH47/$H47)&gt;
                   (_xlfn.IFS($AF47="CCO Medicaid only",Dashboard!$E$44,'Data Reporting Template'!$AF47="All-payer",Dashboard!$F$44)),"High","No Issue"))</f>
        <v>N/A</v>
      </c>
      <c r="CE47" s="109" t="str">
        <f>IF(OR(($H47+(0.2*$I47))&lt;50, $AM47="Not reporting this measure", ISBLANK($AQ47)),"N/A",
       IF(('Data Reporting Template'!$AQ47/($H47+(0.2*$I47)))&gt;Dashboard!$E$44,"High","No Issue"))</f>
        <v>N/A</v>
      </c>
      <c r="CF47" s="110" t="str">
        <f>IF(OR(($H47+(0.2*$I47))&lt;200, $AZ47="Not reporting this measure", ISBLANK($BD47)),"N/A",
       IF(('Data Reporting Template'!$BD47/($H47+(0.2*$I47)))&gt;Dashboard!$E$44,"High","No Issue"))</f>
        <v>N/A</v>
      </c>
      <c r="CG47" s="111" t="str">
        <f>IF(OR(($H47+(0.2*$I47))&lt;200, $AZ47="Not reporting this measure", ISBLANK($BI47)),"N/A",
       IF(('Data Reporting Template'!$BI47/($H47+(0.2*$I47)))&gt;Dashboard!$E$44,"High","No Issue"))</f>
        <v>N/A</v>
      </c>
      <c r="CH47" s="108" t="str">
        <f>IFERROR(
IF($O47 &lt; 30, "N/A",
IF((($P47+$Q47)/$O47)&gt; (Dashboard!$D$54), "High Exclusion/Exception Rate", "No Issue")),"N/A")</f>
        <v>N/A</v>
      </c>
      <c r="CI47" s="109" t="str">
        <f>IFERROR(
IF($Y47&lt;30,"N/A",
IF(($Z47/$Y47) &gt; (Dashboard!$D$55), "High Exclusion/Exception Rate", "No Issue")),"N/A")</f>
        <v>N/A</v>
      </c>
      <c r="CJ47" s="110" t="str">
        <f>IFERROR(
IF($AH47 &lt;30, "N/A",
IF(($AI47/$AH47)&gt; (Dashboard!$D$56), "High Exclusion/Exception Rate", "No Issue")),"N/A")</f>
        <v>N/A</v>
      </c>
      <c r="CK47" s="109" t="str">
        <f>IFERROR(
IF($BD47 &lt;30, "N/A",
IF((($BE47 + $BF47)/$BD47) &gt; (Dashboard!$D$58), "High Exclusion/Exception Rate", "No Issue")),"N/A")</f>
        <v>N/A</v>
      </c>
      <c r="CL47" s="112" t="str">
        <f>IFERROR(
IF($BI47 &lt;30, "N/A",
IF(($BJ47/$BI47) &gt; (Dashboard!$D$59), "High Exclusion/Exception Rate", "No Issue")),"N/A")</f>
        <v>N/A</v>
      </c>
      <c r="CM47" s="113" t="str">
        <f t="shared" si="13"/>
        <v>N/A</v>
      </c>
      <c r="CN47" s="110" t="str">
        <f t="shared" si="14"/>
        <v>N/A</v>
      </c>
      <c r="CO47" s="109" t="str">
        <f t="shared" si="15"/>
        <v>N/A</v>
      </c>
      <c r="CP47" s="110" t="str">
        <f t="shared" si="16"/>
        <v>N/A</v>
      </c>
      <c r="CQ47" s="109" t="str">
        <f t="shared" si="17"/>
        <v>N/A</v>
      </c>
      <c r="CR47" s="112" t="str">
        <f t="shared" si="18"/>
        <v>N/A</v>
      </c>
      <c r="CS47" s="113" t="str">
        <f t="shared" si="19"/>
        <v>N/A</v>
      </c>
      <c r="CT47" s="110" t="str">
        <f t="shared" si="20"/>
        <v>N/A</v>
      </c>
      <c r="CU47" s="109" t="str">
        <f t="shared" si="21"/>
        <v>N/A</v>
      </c>
      <c r="CV47" s="110" t="str">
        <f t="shared" si="22"/>
        <v>N/A</v>
      </c>
      <c r="CW47" s="109" t="str">
        <f t="shared" si="23"/>
        <v>N/A</v>
      </c>
      <c r="CX47" s="112" t="str">
        <f t="shared" si="24"/>
        <v>N/A</v>
      </c>
      <c r="CY47" s="113" t="str">
        <f t="shared" si="25"/>
        <v>N/A</v>
      </c>
      <c r="CZ47" s="110" t="str">
        <f t="shared" si="26"/>
        <v>N/A</v>
      </c>
      <c r="DA47" s="109" t="str">
        <f t="shared" si="27"/>
        <v>N/A</v>
      </c>
      <c r="DB47" s="115" t="str">
        <f t="shared" si="28"/>
        <v>N/A</v>
      </c>
      <c r="DC47" s="109" t="str">
        <f t="shared" si="29"/>
        <v>N/A</v>
      </c>
      <c r="DD47" s="114" t="str">
        <f t="shared" si="30"/>
        <v>N/A</v>
      </c>
      <c r="DE47" s="109" t="str">
        <f t="shared" si="31"/>
        <v>N/A</v>
      </c>
      <c r="DF47" s="114" t="str">
        <f t="shared" si="32"/>
        <v>N/A</v>
      </c>
      <c r="DG47" s="113" t="str">
        <f t="shared" si="33"/>
        <v>N/A</v>
      </c>
      <c r="DH47" s="114" t="str">
        <f t="shared" si="34"/>
        <v>N/A</v>
      </c>
      <c r="DI47" s="109" t="str">
        <f t="shared" si="35"/>
        <v>N/A</v>
      </c>
      <c r="DJ47" s="114" t="str">
        <f t="shared" si="36"/>
        <v>N/A</v>
      </c>
      <c r="DK47" s="111" t="str">
        <f t="shared" si="37"/>
        <v>N/A</v>
      </c>
    </row>
    <row r="48" spans="11:115" s="78" customFormat="1" x14ac:dyDescent="0.25">
      <c r="K48" s="90"/>
      <c r="R48" s="100" t="e">
        <f t="shared" si="38"/>
        <v>#DIV/0!</v>
      </c>
      <c r="S48" s="83" t="s">
        <v>255</v>
      </c>
      <c r="T48" s="83" t="s">
        <v>256</v>
      </c>
      <c r="U48" s="90"/>
      <c r="AA48" s="100" t="e">
        <f t="shared" si="0"/>
        <v>#DIV/0!</v>
      </c>
      <c r="AB48" s="83" t="s">
        <v>255</v>
      </c>
      <c r="AC48" s="83" t="s">
        <v>256</v>
      </c>
      <c r="AD48" s="91"/>
      <c r="AI48" s="92"/>
      <c r="AJ48" s="100" t="e">
        <f t="shared" si="1"/>
        <v>#DIV/0!</v>
      </c>
      <c r="AK48" s="83" t="s">
        <v>255</v>
      </c>
      <c r="AL48" s="83" t="s">
        <v>256</v>
      </c>
      <c r="AM48" s="91"/>
      <c r="AQ48" s="93"/>
      <c r="AR48" s="101" t="e">
        <f t="shared" si="2"/>
        <v>#DIV/0!</v>
      </c>
      <c r="AU48" s="102">
        <f t="shared" si="3"/>
        <v>0</v>
      </c>
      <c r="AV48" s="101" t="e">
        <f t="shared" si="4"/>
        <v>#DIV/0!</v>
      </c>
      <c r="AW48" s="101" t="e">
        <f t="shared" si="5"/>
        <v>#DIV/0!</v>
      </c>
      <c r="AX48" s="83" t="s">
        <v>255</v>
      </c>
      <c r="AY48" s="83" t="s">
        <v>256</v>
      </c>
      <c r="AZ48" s="91"/>
      <c r="BG48" s="103" t="e">
        <f t="shared" si="6"/>
        <v>#DIV/0!</v>
      </c>
      <c r="BK48" s="103" t="e">
        <f t="shared" si="7"/>
        <v>#DIV/0!</v>
      </c>
      <c r="BL48" s="83" t="s">
        <v>255</v>
      </c>
      <c r="BM48" s="83" t="s">
        <v>256</v>
      </c>
      <c r="BN48" s="106">
        <f t="shared" si="8"/>
        <v>0</v>
      </c>
      <c r="BO48" s="107">
        <f t="shared" si="9"/>
        <v>0</v>
      </c>
      <c r="BP48" s="107">
        <f t="shared" si="10"/>
        <v>0</v>
      </c>
      <c r="BQ48" s="107">
        <f t="shared" si="11"/>
        <v>0</v>
      </c>
      <c r="BR48" s="107">
        <f t="shared" si="12"/>
        <v>0</v>
      </c>
      <c r="BU48" s="94"/>
      <c r="BV48" s="108" t="str" cm="1">
        <f t="array" ref="BV48">IF(OR(($H48+(0.2*$I48))&lt;200, $K48="Not reporting this measure", ISBLANK($O48)),"N/A",
       IF(($O48/($H48+(0.2*$I48)))&lt;
                   (_xlfn.IFS($M48="CCO Medicaid only",Dashboard!$E$33,'Data Reporting Template'!$M48="All-payer",Dashboard!$F$33)),"Low","No Issue"))</f>
        <v>N/A</v>
      </c>
      <c r="BW48" s="109" t="str" cm="1">
        <f t="array" ref="BW48">IFERROR(
IF(OR($H48&lt;200, $U48="Not reporting this measure", ISBLANK($Y48),($I48/$J48)&gt;0.8),"N/A",
       IF(($Y48/$H48)&lt;
                   (_xlfn.IFS($W48="CCO Medicaid only",Dashboard!$E$34,'Data Reporting Template'!$W48="All-payer",Dashboard!$F$34)),"Low","No Issue")), "N/A")</f>
        <v>N/A</v>
      </c>
      <c r="BX48" s="110" t="str" cm="1">
        <f t="array" ref="BX48">IFERROR(
IF(OR($H48&lt;200, $AD48="Not reporting this measure", ISBLANK($AH48),($I48/$J48)&gt;0.8),"N/A",
       IF(($AH48/$H48)&lt;
                   (_xlfn.IFS($AF48="CCO Medicaid only",Dashboard!$E$35,'Data Reporting Template'!$AF48="All-payer",Dashboard!$F$35)),"Low","No Issue")), "N/A")</f>
        <v>N/A</v>
      </c>
      <c r="BY48" s="109" t="str">
        <f>IF(OR(($H48+(0.2*$I48))&lt;50, $AM48="Not reporting this measure", ISBLANK($AQ48)),"N/A",
       IF(($AQ48/($H48+(0.2*$I48)))&lt;Dashboard!$E$36,"Low", "No Issue"))</f>
        <v>N/A</v>
      </c>
      <c r="BZ48" s="110" t="str">
        <f>IF(OR(($H48+(0.2*$I48))&lt;200, $AZ48="Not reporting this measure", ISBLANK($BD48)),"N/A",
       IF(($BD48/($H48+(0.2*$I48)))&lt;Dashboard!$E$37,"Low", "No Issue"))</f>
        <v>N/A</v>
      </c>
      <c r="CA48" s="111" t="str">
        <f>IFERROR(
IF(OR(($H48+(0.2*$I48))&lt;200, $AZ48="Not reporting this measure", ISBLANK($BI48),($I48/$J48)&gt;0.8),"N/A",
       IF(($BI48/($H48+(0.2*$I48)))&lt;Dashboard!$E$38,"Low", "No Issue")),"N/A")</f>
        <v>N/A</v>
      </c>
      <c r="CB48" s="108" t="str" cm="1">
        <f t="array" ref="CB48">IF(OR(($H48+(0.2*$I48))&lt;200, $K48="Not reporting this measure", ISBLANK($O48)),"N/A",
IF(('Data Reporting Template'!$O48/($H48+(0.2*$I48)))&gt;
(_xlfn.IFS($M48="CCO Medicaid only",Dashboard!$E$44,'Data Reporting Template'!$M48="All-payer",Dashboard!$F$44)),"High","No Issue"))</f>
        <v>N/A</v>
      </c>
      <c r="CC48" s="109" t="str" cm="1">
        <f t="array" ref="CC48">IF(OR($H48&lt;200, $U48="Not reporting this measure", ISBLANK($Y48)),"N/A",
IF(('Data Reporting Template'!$Y48/$H48)&gt;
(_xlfn.IFS($W48="CCO Medicaid only",Dashboard!$E$44,'Data Reporting Template'!$W48="All-payer",Dashboard!$F$44)),"High","No Issue"))</f>
        <v>N/A</v>
      </c>
      <c r="CD48" s="110" t="str" cm="1">
        <f t="array" ref="CD48">IF(OR($H48&lt;200, $AD48="Not reporting this measure", ISBLANK($AH48)),"N/A",
       IF(('Data Reporting Template'!$AH48/$H48)&gt;
                   (_xlfn.IFS($AF48="CCO Medicaid only",Dashboard!$E$44,'Data Reporting Template'!$AF48="All-payer",Dashboard!$F$44)),"High","No Issue"))</f>
        <v>N/A</v>
      </c>
      <c r="CE48" s="109" t="str">
        <f>IF(OR(($H48+(0.2*$I48))&lt;50, $AM48="Not reporting this measure", ISBLANK($AQ48)),"N/A",
       IF(('Data Reporting Template'!$AQ48/($H48+(0.2*$I48)))&gt;Dashboard!$E$44,"High","No Issue"))</f>
        <v>N/A</v>
      </c>
      <c r="CF48" s="110" t="str">
        <f>IF(OR(($H48+(0.2*$I48))&lt;200, $AZ48="Not reporting this measure", ISBLANK($BD48)),"N/A",
       IF(('Data Reporting Template'!$BD48/($H48+(0.2*$I48)))&gt;Dashboard!$E$44,"High","No Issue"))</f>
        <v>N/A</v>
      </c>
      <c r="CG48" s="111" t="str">
        <f>IF(OR(($H48+(0.2*$I48))&lt;200, $AZ48="Not reporting this measure", ISBLANK($BI48)),"N/A",
       IF(('Data Reporting Template'!$BI48/($H48+(0.2*$I48)))&gt;Dashboard!$E$44,"High","No Issue"))</f>
        <v>N/A</v>
      </c>
      <c r="CH48" s="108" t="str">
        <f>IFERROR(
IF($O48 &lt; 30, "N/A",
IF((($P48+$Q48)/$O48)&gt; (Dashboard!$D$54), "High Exclusion/Exception Rate", "No Issue")),"N/A")</f>
        <v>N/A</v>
      </c>
      <c r="CI48" s="109" t="str">
        <f>IFERROR(
IF($Y48&lt;30,"N/A",
IF(($Z48/$Y48) &gt; (Dashboard!$D$55), "High Exclusion/Exception Rate", "No Issue")),"N/A")</f>
        <v>N/A</v>
      </c>
      <c r="CJ48" s="110" t="str">
        <f>IFERROR(
IF($AH48 &lt;30, "N/A",
IF(($AI48/$AH48)&gt; (Dashboard!$D$56), "High Exclusion/Exception Rate", "No Issue")),"N/A")</f>
        <v>N/A</v>
      </c>
      <c r="CK48" s="109" t="str">
        <f>IFERROR(
IF($BD48 &lt;30, "N/A",
IF((($BE48 + $BF48)/$BD48) &gt; (Dashboard!$D$58), "High Exclusion/Exception Rate", "No Issue")),"N/A")</f>
        <v>N/A</v>
      </c>
      <c r="CL48" s="112" t="str">
        <f>IFERROR(
IF($BI48 &lt;30, "N/A",
IF(($BJ48/$BI48) &gt; (Dashboard!$D$59), "High Exclusion/Exception Rate", "No Issue")),"N/A")</f>
        <v>N/A</v>
      </c>
      <c r="CM48" s="113" t="str">
        <f t="shared" si="13"/>
        <v>N/A</v>
      </c>
      <c r="CN48" s="110" t="str">
        <f t="shared" si="14"/>
        <v>N/A</v>
      </c>
      <c r="CO48" s="109" t="str">
        <f t="shared" si="15"/>
        <v>N/A</v>
      </c>
      <c r="CP48" s="110" t="str">
        <f t="shared" si="16"/>
        <v>N/A</v>
      </c>
      <c r="CQ48" s="109" t="str">
        <f t="shared" si="17"/>
        <v>N/A</v>
      </c>
      <c r="CR48" s="112" t="str">
        <f t="shared" si="18"/>
        <v>N/A</v>
      </c>
      <c r="CS48" s="113" t="str">
        <f t="shared" si="19"/>
        <v>N/A</v>
      </c>
      <c r="CT48" s="110" t="str">
        <f t="shared" si="20"/>
        <v>N/A</v>
      </c>
      <c r="CU48" s="109" t="str">
        <f t="shared" si="21"/>
        <v>N/A</v>
      </c>
      <c r="CV48" s="110" t="str">
        <f t="shared" si="22"/>
        <v>N/A</v>
      </c>
      <c r="CW48" s="109" t="str">
        <f t="shared" si="23"/>
        <v>N/A</v>
      </c>
      <c r="CX48" s="112" t="str">
        <f t="shared" si="24"/>
        <v>N/A</v>
      </c>
      <c r="CY48" s="113" t="str">
        <f t="shared" si="25"/>
        <v>N/A</v>
      </c>
      <c r="CZ48" s="110" t="str">
        <f t="shared" si="26"/>
        <v>N/A</v>
      </c>
      <c r="DA48" s="109" t="str">
        <f t="shared" si="27"/>
        <v>N/A</v>
      </c>
      <c r="DB48" s="115" t="str">
        <f t="shared" si="28"/>
        <v>N/A</v>
      </c>
      <c r="DC48" s="109" t="str">
        <f t="shared" si="29"/>
        <v>N/A</v>
      </c>
      <c r="DD48" s="114" t="str">
        <f t="shared" si="30"/>
        <v>N/A</v>
      </c>
      <c r="DE48" s="109" t="str">
        <f t="shared" si="31"/>
        <v>N/A</v>
      </c>
      <c r="DF48" s="114" t="str">
        <f t="shared" si="32"/>
        <v>N/A</v>
      </c>
      <c r="DG48" s="113" t="str">
        <f t="shared" si="33"/>
        <v>N/A</v>
      </c>
      <c r="DH48" s="114" t="str">
        <f t="shared" si="34"/>
        <v>N/A</v>
      </c>
      <c r="DI48" s="109" t="str">
        <f t="shared" si="35"/>
        <v>N/A</v>
      </c>
      <c r="DJ48" s="114" t="str">
        <f t="shared" si="36"/>
        <v>N/A</v>
      </c>
      <c r="DK48" s="111" t="str">
        <f t="shared" si="37"/>
        <v>N/A</v>
      </c>
    </row>
    <row r="49" spans="11:115" s="78" customFormat="1" x14ac:dyDescent="0.25">
      <c r="K49" s="90"/>
      <c r="R49" s="100" t="e">
        <f t="shared" si="38"/>
        <v>#DIV/0!</v>
      </c>
      <c r="S49" s="83" t="s">
        <v>255</v>
      </c>
      <c r="T49" s="83" t="s">
        <v>256</v>
      </c>
      <c r="U49" s="90"/>
      <c r="AA49" s="100" t="e">
        <f t="shared" si="0"/>
        <v>#DIV/0!</v>
      </c>
      <c r="AB49" s="83" t="s">
        <v>255</v>
      </c>
      <c r="AC49" s="83" t="s">
        <v>256</v>
      </c>
      <c r="AD49" s="91"/>
      <c r="AI49" s="92"/>
      <c r="AJ49" s="100" t="e">
        <f t="shared" si="1"/>
        <v>#DIV/0!</v>
      </c>
      <c r="AK49" s="83" t="s">
        <v>255</v>
      </c>
      <c r="AL49" s="83" t="s">
        <v>256</v>
      </c>
      <c r="AM49" s="91"/>
      <c r="AQ49" s="93"/>
      <c r="AR49" s="101" t="e">
        <f t="shared" si="2"/>
        <v>#DIV/0!</v>
      </c>
      <c r="AU49" s="102">
        <f t="shared" si="3"/>
        <v>0</v>
      </c>
      <c r="AV49" s="101" t="e">
        <f t="shared" si="4"/>
        <v>#DIV/0!</v>
      </c>
      <c r="AW49" s="101" t="e">
        <f t="shared" si="5"/>
        <v>#DIV/0!</v>
      </c>
      <c r="AX49" s="83" t="s">
        <v>255</v>
      </c>
      <c r="AY49" s="83" t="s">
        <v>256</v>
      </c>
      <c r="AZ49" s="91"/>
      <c r="BG49" s="103" t="e">
        <f t="shared" si="6"/>
        <v>#DIV/0!</v>
      </c>
      <c r="BK49" s="103" t="e">
        <f t="shared" si="7"/>
        <v>#DIV/0!</v>
      </c>
      <c r="BL49" s="83" t="s">
        <v>255</v>
      </c>
      <c r="BM49" s="83" t="s">
        <v>256</v>
      </c>
      <c r="BN49" s="106">
        <f t="shared" si="8"/>
        <v>0</v>
      </c>
      <c r="BO49" s="107">
        <f t="shared" si="9"/>
        <v>0</v>
      </c>
      <c r="BP49" s="107">
        <f t="shared" si="10"/>
        <v>0</v>
      </c>
      <c r="BQ49" s="107">
        <f t="shared" si="11"/>
        <v>0</v>
      </c>
      <c r="BR49" s="107">
        <f t="shared" si="12"/>
        <v>0</v>
      </c>
      <c r="BU49" s="94"/>
      <c r="BV49" s="108" t="str" cm="1">
        <f t="array" ref="BV49">IF(OR(($H49+(0.2*$I49))&lt;200, $K49="Not reporting this measure", ISBLANK($O49)),"N/A",
       IF(($O49/($H49+(0.2*$I49)))&lt;
                   (_xlfn.IFS($M49="CCO Medicaid only",Dashboard!$E$33,'Data Reporting Template'!$M49="All-payer",Dashboard!$F$33)),"Low","No Issue"))</f>
        <v>N/A</v>
      </c>
      <c r="BW49" s="109" t="str" cm="1">
        <f t="array" ref="BW49">IFERROR(
IF(OR($H49&lt;200, $U49="Not reporting this measure", ISBLANK($Y49),($I49/$J49)&gt;0.8),"N/A",
       IF(($Y49/$H49)&lt;
                   (_xlfn.IFS($W49="CCO Medicaid only",Dashboard!$E$34,'Data Reporting Template'!$W49="All-payer",Dashboard!$F$34)),"Low","No Issue")), "N/A")</f>
        <v>N/A</v>
      </c>
      <c r="BX49" s="110" t="str" cm="1">
        <f t="array" ref="BX49">IFERROR(
IF(OR($H49&lt;200, $AD49="Not reporting this measure", ISBLANK($AH49),($I49/$J49)&gt;0.8),"N/A",
       IF(($AH49/$H49)&lt;
                   (_xlfn.IFS($AF49="CCO Medicaid only",Dashboard!$E$35,'Data Reporting Template'!$AF49="All-payer",Dashboard!$F$35)),"Low","No Issue")), "N/A")</f>
        <v>N/A</v>
      </c>
      <c r="BY49" s="109" t="str">
        <f>IF(OR(($H49+(0.2*$I49))&lt;50, $AM49="Not reporting this measure", ISBLANK($AQ49)),"N/A",
       IF(($AQ49/($H49+(0.2*$I49)))&lt;Dashboard!$E$36,"Low", "No Issue"))</f>
        <v>N/A</v>
      </c>
      <c r="BZ49" s="110" t="str">
        <f>IF(OR(($H49+(0.2*$I49))&lt;200, $AZ49="Not reporting this measure", ISBLANK($BD49)),"N/A",
       IF(($BD49/($H49+(0.2*$I49)))&lt;Dashboard!$E$37,"Low", "No Issue"))</f>
        <v>N/A</v>
      </c>
      <c r="CA49" s="111" t="str">
        <f>IFERROR(
IF(OR(($H49+(0.2*$I49))&lt;200, $AZ49="Not reporting this measure", ISBLANK($BI49),($I49/$J49)&gt;0.8),"N/A",
       IF(($BI49/($H49+(0.2*$I49)))&lt;Dashboard!$E$38,"Low", "No Issue")),"N/A")</f>
        <v>N/A</v>
      </c>
      <c r="CB49" s="108" t="str" cm="1">
        <f t="array" ref="CB49">IF(OR(($H49+(0.2*$I49))&lt;200, $K49="Not reporting this measure", ISBLANK($O49)),"N/A",
IF(('Data Reporting Template'!$O49/($H49+(0.2*$I49)))&gt;
(_xlfn.IFS($M49="CCO Medicaid only",Dashboard!$E$44,'Data Reporting Template'!$M49="All-payer",Dashboard!$F$44)),"High","No Issue"))</f>
        <v>N/A</v>
      </c>
      <c r="CC49" s="109" t="str" cm="1">
        <f t="array" ref="CC49">IF(OR($H49&lt;200, $U49="Not reporting this measure", ISBLANK($Y49)),"N/A",
IF(('Data Reporting Template'!$Y49/$H49)&gt;
(_xlfn.IFS($W49="CCO Medicaid only",Dashboard!$E$44,'Data Reporting Template'!$W49="All-payer",Dashboard!$F$44)),"High","No Issue"))</f>
        <v>N/A</v>
      </c>
      <c r="CD49" s="110" t="str" cm="1">
        <f t="array" ref="CD49">IF(OR($H49&lt;200, $AD49="Not reporting this measure", ISBLANK($AH49)),"N/A",
       IF(('Data Reporting Template'!$AH49/$H49)&gt;
                   (_xlfn.IFS($AF49="CCO Medicaid only",Dashboard!$E$44,'Data Reporting Template'!$AF49="All-payer",Dashboard!$F$44)),"High","No Issue"))</f>
        <v>N/A</v>
      </c>
      <c r="CE49" s="109" t="str">
        <f>IF(OR(($H49+(0.2*$I49))&lt;50, $AM49="Not reporting this measure", ISBLANK($AQ49)),"N/A",
       IF(('Data Reporting Template'!$AQ49/($H49+(0.2*$I49)))&gt;Dashboard!$E$44,"High","No Issue"))</f>
        <v>N/A</v>
      </c>
      <c r="CF49" s="110" t="str">
        <f>IF(OR(($H49+(0.2*$I49))&lt;200, $AZ49="Not reporting this measure", ISBLANK($BD49)),"N/A",
       IF(('Data Reporting Template'!$BD49/($H49+(0.2*$I49)))&gt;Dashboard!$E$44,"High","No Issue"))</f>
        <v>N/A</v>
      </c>
      <c r="CG49" s="111" t="str">
        <f>IF(OR(($H49+(0.2*$I49))&lt;200, $AZ49="Not reporting this measure", ISBLANK($BI49)),"N/A",
       IF(('Data Reporting Template'!$BI49/($H49+(0.2*$I49)))&gt;Dashboard!$E$44,"High","No Issue"))</f>
        <v>N/A</v>
      </c>
      <c r="CH49" s="108" t="str">
        <f>IFERROR(
IF($O49 &lt; 30, "N/A",
IF((($P49+$Q49)/$O49)&gt; (Dashboard!$D$54), "High Exclusion/Exception Rate", "No Issue")),"N/A")</f>
        <v>N/A</v>
      </c>
      <c r="CI49" s="109" t="str">
        <f>IFERROR(
IF($Y49&lt;30,"N/A",
IF(($Z49/$Y49) &gt; (Dashboard!$D$55), "High Exclusion/Exception Rate", "No Issue")),"N/A")</f>
        <v>N/A</v>
      </c>
      <c r="CJ49" s="110" t="str">
        <f>IFERROR(
IF($AH49 &lt;30, "N/A",
IF(($AI49/$AH49)&gt; (Dashboard!$D$56), "High Exclusion/Exception Rate", "No Issue")),"N/A")</f>
        <v>N/A</v>
      </c>
      <c r="CK49" s="109" t="str">
        <f>IFERROR(
IF($BD49 &lt;30, "N/A",
IF((($BE49 + $BF49)/$BD49) &gt; (Dashboard!$D$58), "High Exclusion/Exception Rate", "No Issue")),"N/A")</f>
        <v>N/A</v>
      </c>
      <c r="CL49" s="112" t="str">
        <f>IFERROR(
IF($BI49 &lt;30, "N/A",
IF(($BJ49/$BI49) &gt; (Dashboard!$D$59), "High Exclusion/Exception Rate", "No Issue")),"N/A")</f>
        <v>N/A</v>
      </c>
      <c r="CM49" s="113" t="str">
        <f t="shared" si="13"/>
        <v>N/A</v>
      </c>
      <c r="CN49" s="110" t="str">
        <f t="shared" si="14"/>
        <v>N/A</v>
      </c>
      <c r="CO49" s="109" t="str">
        <f t="shared" si="15"/>
        <v>N/A</v>
      </c>
      <c r="CP49" s="110" t="str">
        <f t="shared" si="16"/>
        <v>N/A</v>
      </c>
      <c r="CQ49" s="109" t="str">
        <f t="shared" si="17"/>
        <v>N/A</v>
      </c>
      <c r="CR49" s="112" t="str">
        <f t="shared" si="18"/>
        <v>N/A</v>
      </c>
      <c r="CS49" s="113" t="str">
        <f t="shared" si="19"/>
        <v>N/A</v>
      </c>
      <c r="CT49" s="110" t="str">
        <f t="shared" si="20"/>
        <v>N/A</v>
      </c>
      <c r="CU49" s="109" t="str">
        <f t="shared" si="21"/>
        <v>N/A</v>
      </c>
      <c r="CV49" s="110" t="str">
        <f t="shared" si="22"/>
        <v>N/A</v>
      </c>
      <c r="CW49" s="109" t="str">
        <f t="shared" si="23"/>
        <v>N/A</v>
      </c>
      <c r="CX49" s="112" t="str">
        <f t="shared" si="24"/>
        <v>N/A</v>
      </c>
      <c r="CY49" s="113" t="str">
        <f t="shared" si="25"/>
        <v>N/A</v>
      </c>
      <c r="CZ49" s="110" t="str">
        <f t="shared" si="26"/>
        <v>N/A</v>
      </c>
      <c r="DA49" s="109" t="str">
        <f t="shared" si="27"/>
        <v>N/A</v>
      </c>
      <c r="DB49" s="115" t="str">
        <f t="shared" si="28"/>
        <v>N/A</v>
      </c>
      <c r="DC49" s="109" t="str">
        <f t="shared" si="29"/>
        <v>N/A</v>
      </c>
      <c r="DD49" s="114" t="str">
        <f t="shared" si="30"/>
        <v>N/A</v>
      </c>
      <c r="DE49" s="109" t="str">
        <f t="shared" si="31"/>
        <v>N/A</v>
      </c>
      <c r="DF49" s="114" t="str">
        <f t="shared" si="32"/>
        <v>N/A</v>
      </c>
      <c r="DG49" s="113" t="str">
        <f t="shared" si="33"/>
        <v>N/A</v>
      </c>
      <c r="DH49" s="114" t="str">
        <f t="shared" si="34"/>
        <v>N/A</v>
      </c>
      <c r="DI49" s="109" t="str">
        <f t="shared" si="35"/>
        <v>N/A</v>
      </c>
      <c r="DJ49" s="114" t="str">
        <f t="shared" si="36"/>
        <v>N/A</v>
      </c>
      <c r="DK49" s="111" t="str">
        <f t="shared" si="37"/>
        <v>N/A</v>
      </c>
    </row>
    <row r="50" spans="11:115" s="78" customFormat="1" x14ac:dyDescent="0.25">
      <c r="K50" s="90"/>
      <c r="R50" s="100" t="e">
        <f t="shared" si="38"/>
        <v>#DIV/0!</v>
      </c>
      <c r="S50" s="83" t="s">
        <v>255</v>
      </c>
      <c r="T50" s="83" t="s">
        <v>256</v>
      </c>
      <c r="U50" s="90"/>
      <c r="AA50" s="100" t="e">
        <f t="shared" si="0"/>
        <v>#DIV/0!</v>
      </c>
      <c r="AB50" s="83" t="s">
        <v>255</v>
      </c>
      <c r="AC50" s="83" t="s">
        <v>256</v>
      </c>
      <c r="AD50" s="91"/>
      <c r="AI50" s="92"/>
      <c r="AJ50" s="100" t="e">
        <f t="shared" si="1"/>
        <v>#DIV/0!</v>
      </c>
      <c r="AK50" s="83" t="s">
        <v>255</v>
      </c>
      <c r="AL50" s="83" t="s">
        <v>256</v>
      </c>
      <c r="AM50" s="91"/>
      <c r="AQ50" s="93"/>
      <c r="AR50" s="101" t="e">
        <f t="shared" si="2"/>
        <v>#DIV/0!</v>
      </c>
      <c r="AU50" s="102">
        <f t="shared" si="3"/>
        <v>0</v>
      </c>
      <c r="AV50" s="101" t="e">
        <f t="shared" si="4"/>
        <v>#DIV/0!</v>
      </c>
      <c r="AW50" s="101" t="e">
        <f t="shared" si="5"/>
        <v>#DIV/0!</v>
      </c>
      <c r="AX50" s="83" t="s">
        <v>255</v>
      </c>
      <c r="AY50" s="83" t="s">
        <v>256</v>
      </c>
      <c r="AZ50" s="91"/>
      <c r="BG50" s="103" t="e">
        <f t="shared" si="6"/>
        <v>#DIV/0!</v>
      </c>
      <c r="BK50" s="103" t="e">
        <f t="shared" si="7"/>
        <v>#DIV/0!</v>
      </c>
      <c r="BL50" s="83" t="s">
        <v>255</v>
      </c>
      <c r="BM50" s="83" t="s">
        <v>256</v>
      </c>
      <c r="BN50" s="106">
        <f t="shared" si="8"/>
        <v>0</v>
      </c>
      <c r="BO50" s="107">
        <f t="shared" si="9"/>
        <v>0</v>
      </c>
      <c r="BP50" s="107">
        <f t="shared" si="10"/>
        <v>0</v>
      </c>
      <c r="BQ50" s="107">
        <f t="shared" si="11"/>
        <v>0</v>
      </c>
      <c r="BR50" s="107">
        <f t="shared" si="12"/>
        <v>0</v>
      </c>
      <c r="BU50" s="94"/>
      <c r="BV50" s="108" t="str" cm="1">
        <f t="array" ref="BV50">IF(OR(($H50+(0.2*$I50))&lt;200, $K50="Not reporting this measure", ISBLANK($O50)),"N/A",
       IF(($O50/($H50+(0.2*$I50)))&lt;
                   (_xlfn.IFS($M50="CCO Medicaid only",Dashboard!$E$33,'Data Reporting Template'!$M50="All-payer",Dashboard!$F$33)),"Low","No Issue"))</f>
        <v>N/A</v>
      </c>
      <c r="BW50" s="109" t="str" cm="1">
        <f t="array" ref="BW50">IFERROR(
IF(OR($H50&lt;200, $U50="Not reporting this measure", ISBLANK($Y50),($I50/$J50)&gt;0.8),"N/A",
       IF(($Y50/$H50)&lt;
                   (_xlfn.IFS($W50="CCO Medicaid only",Dashboard!$E$34,'Data Reporting Template'!$W50="All-payer",Dashboard!$F$34)),"Low","No Issue")), "N/A")</f>
        <v>N/A</v>
      </c>
      <c r="BX50" s="110" t="str" cm="1">
        <f t="array" ref="BX50">IFERROR(
IF(OR($H50&lt;200, $AD50="Not reporting this measure", ISBLANK($AH50),($I50/$J50)&gt;0.8),"N/A",
       IF(($AH50/$H50)&lt;
                   (_xlfn.IFS($AF50="CCO Medicaid only",Dashboard!$E$35,'Data Reporting Template'!$AF50="All-payer",Dashboard!$F$35)),"Low","No Issue")), "N/A")</f>
        <v>N/A</v>
      </c>
      <c r="BY50" s="109" t="str">
        <f>IF(OR(($H50+(0.2*$I50))&lt;50, $AM50="Not reporting this measure", ISBLANK($AQ50)),"N/A",
       IF(($AQ50/($H50+(0.2*$I50)))&lt;Dashboard!$E$36,"Low", "No Issue"))</f>
        <v>N/A</v>
      </c>
      <c r="BZ50" s="110" t="str">
        <f>IF(OR(($H50+(0.2*$I50))&lt;200, $AZ50="Not reporting this measure", ISBLANK($BD50)),"N/A",
       IF(($BD50/($H50+(0.2*$I50)))&lt;Dashboard!$E$37,"Low", "No Issue"))</f>
        <v>N/A</v>
      </c>
      <c r="CA50" s="111" t="str">
        <f>IFERROR(
IF(OR(($H50+(0.2*$I50))&lt;200, $AZ50="Not reporting this measure", ISBLANK($BI50),($I50/$J50)&gt;0.8),"N/A",
       IF(($BI50/($H50+(0.2*$I50)))&lt;Dashboard!$E$38,"Low", "No Issue")),"N/A")</f>
        <v>N/A</v>
      </c>
      <c r="CB50" s="108" t="str" cm="1">
        <f t="array" ref="CB50">IF(OR(($H50+(0.2*$I50))&lt;200, $K50="Not reporting this measure", ISBLANK($O50)),"N/A",
IF(('Data Reporting Template'!$O50/($H50+(0.2*$I50)))&gt;
(_xlfn.IFS($M50="CCO Medicaid only",Dashboard!$E$44,'Data Reporting Template'!$M50="All-payer",Dashboard!$F$44)),"High","No Issue"))</f>
        <v>N/A</v>
      </c>
      <c r="CC50" s="109" t="str" cm="1">
        <f t="array" ref="CC50">IF(OR($H50&lt;200, $U50="Not reporting this measure", ISBLANK($Y50)),"N/A",
IF(('Data Reporting Template'!$Y50/$H50)&gt;
(_xlfn.IFS($W50="CCO Medicaid only",Dashboard!$E$44,'Data Reporting Template'!$W50="All-payer",Dashboard!$F$44)),"High","No Issue"))</f>
        <v>N/A</v>
      </c>
      <c r="CD50" s="110" t="str" cm="1">
        <f t="array" ref="CD50">IF(OR($H50&lt;200, $AD50="Not reporting this measure", ISBLANK($AH50)),"N/A",
       IF(('Data Reporting Template'!$AH50/$H50)&gt;
                   (_xlfn.IFS($AF50="CCO Medicaid only",Dashboard!$E$44,'Data Reporting Template'!$AF50="All-payer",Dashboard!$F$44)),"High","No Issue"))</f>
        <v>N/A</v>
      </c>
      <c r="CE50" s="109" t="str">
        <f>IF(OR(($H50+(0.2*$I50))&lt;50, $AM50="Not reporting this measure", ISBLANK($AQ50)),"N/A",
       IF(('Data Reporting Template'!$AQ50/($H50+(0.2*$I50)))&gt;Dashboard!$E$44,"High","No Issue"))</f>
        <v>N/A</v>
      </c>
      <c r="CF50" s="110" t="str">
        <f>IF(OR(($H50+(0.2*$I50))&lt;200, $AZ50="Not reporting this measure", ISBLANK($BD50)),"N/A",
       IF(('Data Reporting Template'!$BD50/($H50+(0.2*$I50)))&gt;Dashboard!$E$44,"High","No Issue"))</f>
        <v>N/A</v>
      </c>
      <c r="CG50" s="111" t="str">
        <f>IF(OR(($H50+(0.2*$I50))&lt;200, $AZ50="Not reporting this measure", ISBLANK($BI50)),"N/A",
       IF(('Data Reporting Template'!$BI50/($H50+(0.2*$I50)))&gt;Dashboard!$E$44,"High","No Issue"))</f>
        <v>N/A</v>
      </c>
      <c r="CH50" s="108" t="str">
        <f>IFERROR(
IF($O50 &lt; 30, "N/A",
IF((($P50+$Q50)/$O50)&gt; (Dashboard!$D$54), "High Exclusion/Exception Rate", "No Issue")),"N/A")</f>
        <v>N/A</v>
      </c>
      <c r="CI50" s="109" t="str">
        <f>IFERROR(
IF($Y50&lt;30,"N/A",
IF(($Z50/$Y50) &gt; (Dashboard!$D$55), "High Exclusion/Exception Rate", "No Issue")),"N/A")</f>
        <v>N/A</v>
      </c>
      <c r="CJ50" s="110" t="str">
        <f>IFERROR(
IF($AH50 &lt;30, "N/A",
IF(($AI50/$AH50)&gt; (Dashboard!$D$56), "High Exclusion/Exception Rate", "No Issue")),"N/A")</f>
        <v>N/A</v>
      </c>
      <c r="CK50" s="109" t="str">
        <f>IFERROR(
IF($BD50 &lt;30, "N/A",
IF((($BE50 + $BF50)/$BD50) &gt; (Dashboard!$D$58), "High Exclusion/Exception Rate", "No Issue")),"N/A")</f>
        <v>N/A</v>
      </c>
      <c r="CL50" s="112" t="str">
        <f>IFERROR(
IF($BI50 &lt;30, "N/A",
IF(($BJ50/$BI50) &gt; (Dashboard!$D$59), "High Exclusion/Exception Rate", "No Issue")),"N/A")</f>
        <v>N/A</v>
      </c>
      <c r="CM50" s="113" t="str">
        <f t="shared" si="13"/>
        <v>N/A</v>
      </c>
      <c r="CN50" s="110" t="str">
        <f t="shared" si="14"/>
        <v>N/A</v>
      </c>
      <c r="CO50" s="109" t="str">
        <f t="shared" si="15"/>
        <v>N/A</v>
      </c>
      <c r="CP50" s="110" t="str">
        <f t="shared" si="16"/>
        <v>N/A</v>
      </c>
      <c r="CQ50" s="109" t="str">
        <f t="shared" si="17"/>
        <v>N/A</v>
      </c>
      <c r="CR50" s="112" t="str">
        <f t="shared" si="18"/>
        <v>N/A</v>
      </c>
      <c r="CS50" s="113" t="str">
        <f t="shared" si="19"/>
        <v>N/A</v>
      </c>
      <c r="CT50" s="110" t="str">
        <f t="shared" si="20"/>
        <v>N/A</v>
      </c>
      <c r="CU50" s="109" t="str">
        <f t="shared" si="21"/>
        <v>N/A</v>
      </c>
      <c r="CV50" s="110" t="str">
        <f t="shared" si="22"/>
        <v>N/A</v>
      </c>
      <c r="CW50" s="109" t="str">
        <f t="shared" si="23"/>
        <v>N/A</v>
      </c>
      <c r="CX50" s="112" t="str">
        <f t="shared" si="24"/>
        <v>N/A</v>
      </c>
      <c r="CY50" s="113" t="str">
        <f t="shared" si="25"/>
        <v>N/A</v>
      </c>
      <c r="CZ50" s="110" t="str">
        <f t="shared" si="26"/>
        <v>N/A</v>
      </c>
      <c r="DA50" s="109" t="str">
        <f t="shared" si="27"/>
        <v>N/A</v>
      </c>
      <c r="DB50" s="115" t="str">
        <f t="shared" si="28"/>
        <v>N/A</v>
      </c>
      <c r="DC50" s="109" t="str">
        <f t="shared" si="29"/>
        <v>N/A</v>
      </c>
      <c r="DD50" s="114" t="str">
        <f t="shared" si="30"/>
        <v>N/A</v>
      </c>
      <c r="DE50" s="109" t="str">
        <f t="shared" si="31"/>
        <v>N/A</v>
      </c>
      <c r="DF50" s="114" t="str">
        <f t="shared" si="32"/>
        <v>N/A</v>
      </c>
      <c r="DG50" s="113" t="str">
        <f t="shared" si="33"/>
        <v>N/A</v>
      </c>
      <c r="DH50" s="114" t="str">
        <f t="shared" si="34"/>
        <v>N/A</v>
      </c>
      <c r="DI50" s="109" t="str">
        <f t="shared" si="35"/>
        <v>N/A</v>
      </c>
      <c r="DJ50" s="114" t="str">
        <f t="shared" si="36"/>
        <v>N/A</v>
      </c>
      <c r="DK50" s="111" t="str">
        <f t="shared" si="37"/>
        <v>N/A</v>
      </c>
    </row>
    <row r="51" spans="11:115" s="78" customFormat="1" x14ac:dyDescent="0.25">
      <c r="K51" s="90"/>
      <c r="R51" s="100" t="e">
        <f t="shared" si="38"/>
        <v>#DIV/0!</v>
      </c>
      <c r="S51" s="83" t="s">
        <v>255</v>
      </c>
      <c r="T51" s="83" t="s">
        <v>256</v>
      </c>
      <c r="U51" s="90"/>
      <c r="AA51" s="100" t="e">
        <f t="shared" si="0"/>
        <v>#DIV/0!</v>
      </c>
      <c r="AB51" s="83" t="s">
        <v>255</v>
      </c>
      <c r="AC51" s="83" t="s">
        <v>256</v>
      </c>
      <c r="AD51" s="91"/>
      <c r="AI51" s="92"/>
      <c r="AJ51" s="100" t="e">
        <f t="shared" si="1"/>
        <v>#DIV/0!</v>
      </c>
      <c r="AK51" s="83" t="s">
        <v>255</v>
      </c>
      <c r="AL51" s="83" t="s">
        <v>256</v>
      </c>
      <c r="AM51" s="91"/>
      <c r="AQ51" s="93"/>
      <c r="AR51" s="101" t="e">
        <f t="shared" si="2"/>
        <v>#DIV/0!</v>
      </c>
      <c r="AU51" s="102">
        <f t="shared" si="3"/>
        <v>0</v>
      </c>
      <c r="AV51" s="101" t="e">
        <f t="shared" si="4"/>
        <v>#DIV/0!</v>
      </c>
      <c r="AW51" s="101" t="e">
        <f t="shared" si="5"/>
        <v>#DIV/0!</v>
      </c>
      <c r="AX51" s="83" t="s">
        <v>255</v>
      </c>
      <c r="AY51" s="83" t="s">
        <v>256</v>
      </c>
      <c r="AZ51" s="91"/>
      <c r="BG51" s="103" t="e">
        <f t="shared" si="6"/>
        <v>#DIV/0!</v>
      </c>
      <c r="BK51" s="103" t="e">
        <f t="shared" si="7"/>
        <v>#DIV/0!</v>
      </c>
      <c r="BL51" s="83" t="s">
        <v>255</v>
      </c>
      <c r="BM51" s="83" t="s">
        <v>256</v>
      </c>
      <c r="BN51" s="106">
        <f t="shared" si="8"/>
        <v>0</v>
      </c>
      <c r="BO51" s="107">
        <f t="shared" si="9"/>
        <v>0</v>
      </c>
      <c r="BP51" s="107">
        <f t="shared" si="10"/>
        <v>0</v>
      </c>
      <c r="BQ51" s="107">
        <f t="shared" si="11"/>
        <v>0</v>
      </c>
      <c r="BR51" s="107">
        <f t="shared" si="12"/>
        <v>0</v>
      </c>
      <c r="BU51" s="94"/>
      <c r="BV51" s="108" t="str" cm="1">
        <f t="array" ref="BV51">IF(OR(($H51+(0.2*$I51))&lt;200, $K51="Not reporting this measure", ISBLANK($O51)),"N/A",
       IF(($O51/($H51+(0.2*$I51)))&lt;
                   (_xlfn.IFS($M51="CCO Medicaid only",Dashboard!$E$33,'Data Reporting Template'!$M51="All-payer",Dashboard!$F$33)),"Low","No Issue"))</f>
        <v>N/A</v>
      </c>
      <c r="BW51" s="109" t="str" cm="1">
        <f t="array" ref="BW51">IFERROR(
IF(OR($H51&lt;200, $U51="Not reporting this measure", ISBLANK($Y51),($I51/$J51)&gt;0.8),"N/A",
       IF(($Y51/$H51)&lt;
                   (_xlfn.IFS($W51="CCO Medicaid only",Dashboard!$E$34,'Data Reporting Template'!$W51="All-payer",Dashboard!$F$34)),"Low","No Issue")), "N/A")</f>
        <v>N/A</v>
      </c>
      <c r="BX51" s="110" t="str" cm="1">
        <f t="array" ref="BX51">IFERROR(
IF(OR($H51&lt;200, $AD51="Not reporting this measure", ISBLANK($AH51),($I51/$J51)&gt;0.8),"N/A",
       IF(($AH51/$H51)&lt;
                   (_xlfn.IFS($AF51="CCO Medicaid only",Dashboard!$E$35,'Data Reporting Template'!$AF51="All-payer",Dashboard!$F$35)),"Low","No Issue")), "N/A")</f>
        <v>N/A</v>
      </c>
      <c r="BY51" s="109" t="str">
        <f>IF(OR(($H51+(0.2*$I51))&lt;50, $AM51="Not reporting this measure", ISBLANK($AQ51)),"N/A",
       IF(($AQ51/($H51+(0.2*$I51)))&lt;Dashboard!$E$36,"Low", "No Issue"))</f>
        <v>N/A</v>
      </c>
      <c r="BZ51" s="110" t="str">
        <f>IF(OR(($H51+(0.2*$I51))&lt;200, $AZ51="Not reporting this measure", ISBLANK($BD51)),"N/A",
       IF(($BD51/($H51+(0.2*$I51)))&lt;Dashboard!$E$37,"Low", "No Issue"))</f>
        <v>N/A</v>
      </c>
      <c r="CA51" s="111" t="str">
        <f>IFERROR(
IF(OR(($H51+(0.2*$I51))&lt;200, $AZ51="Not reporting this measure", ISBLANK($BI51),($I51/$J51)&gt;0.8),"N/A",
       IF(($BI51/($H51+(0.2*$I51)))&lt;Dashboard!$E$38,"Low", "No Issue")),"N/A")</f>
        <v>N/A</v>
      </c>
      <c r="CB51" s="108" t="str" cm="1">
        <f t="array" ref="CB51">IF(OR(($H51+(0.2*$I51))&lt;200, $K51="Not reporting this measure", ISBLANK($O51)),"N/A",
IF(('Data Reporting Template'!$O51/($H51+(0.2*$I51)))&gt;
(_xlfn.IFS($M51="CCO Medicaid only",Dashboard!$E$44,'Data Reporting Template'!$M51="All-payer",Dashboard!$F$44)),"High","No Issue"))</f>
        <v>N/A</v>
      </c>
      <c r="CC51" s="109" t="str" cm="1">
        <f t="array" ref="CC51">IF(OR($H51&lt;200, $U51="Not reporting this measure", ISBLANK($Y51)),"N/A",
IF(('Data Reporting Template'!$Y51/$H51)&gt;
(_xlfn.IFS($W51="CCO Medicaid only",Dashboard!$E$44,'Data Reporting Template'!$W51="All-payer",Dashboard!$F$44)),"High","No Issue"))</f>
        <v>N/A</v>
      </c>
      <c r="CD51" s="110" t="str" cm="1">
        <f t="array" ref="CD51">IF(OR($H51&lt;200, $AD51="Not reporting this measure", ISBLANK($AH51)),"N/A",
       IF(('Data Reporting Template'!$AH51/$H51)&gt;
                   (_xlfn.IFS($AF51="CCO Medicaid only",Dashboard!$E$44,'Data Reporting Template'!$AF51="All-payer",Dashboard!$F$44)),"High","No Issue"))</f>
        <v>N/A</v>
      </c>
      <c r="CE51" s="109" t="str">
        <f>IF(OR(($H51+(0.2*$I51))&lt;50, $AM51="Not reporting this measure", ISBLANK($AQ51)),"N/A",
       IF(('Data Reporting Template'!$AQ51/($H51+(0.2*$I51)))&gt;Dashboard!$E$44,"High","No Issue"))</f>
        <v>N/A</v>
      </c>
      <c r="CF51" s="110" t="str">
        <f>IF(OR(($H51+(0.2*$I51))&lt;200, $AZ51="Not reporting this measure", ISBLANK($BD51)),"N/A",
       IF(('Data Reporting Template'!$BD51/($H51+(0.2*$I51)))&gt;Dashboard!$E$44,"High","No Issue"))</f>
        <v>N/A</v>
      </c>
      <c r="CG51" s="111" t="str">
        <f>IF(OR(($H51+(0.2*$I51))&lt;200, $AZ51="Not reporting this measure", ISBLANK($BI51)),"N/A",
       IF(('Data Reporting Template'!$BI51/($H51+(0.2*$I51)))&gt;Dashboard!$E$44,"High","No Issue"))</f>
        <v>N/A</v>
      </c>
      <c r="CH51" s="108" t="str">
        <f>IFERROR(
IF($O51 &lt; 30, "N/A",
IF((($P51+$Q51)/$O51)&gt; (Dashboard!$D$54), "High Exclusion/Exception Rate", "No Issue")),"N/A")</f>
        <v>N/A</v>
      </c>
      <c r="CI51" s="109" t="str">
        <f>IFERROR(
IF($Y51&lt;30,"N/A",
IF(($Z51/$Y51) &gt; (Dashboard!$D$55), "High Exclusion/Exception Rate", "No Issue")),"N/A")</f>
        <v>N/A</v>
      </c>
      <c r="CJ51" s="110" t="str">
        <f>IFERROR(
IF($AH51 &lt;30, "N/A",
IF(($AI51/$AH51)&gt; (Dashboard!$D$56), "High Exclusion/Exception Rate", "No Issue")),"N/A")</f>
        <v>N/A</v>
      </c>
      <c r="CK51" s="109" t="str">
        <f>IFERROR(
IF($BD51 &lt;30, "N/A",
IF((($BE51 + $BF51)/$BD51) &gt; (Dashboard!$D$58), "High Exclusion/Exception Rate", "No Issue")),"N/A")</f>
        <v>N/A</v>
      </c>
      <c r="CL51" s="112" t="str">
        <f>IFERROR(
IF($BI51 &lt;30, "N/A",
IF(($BJ51/$BI51) &gt; (Dashboard!$D$59), "High Exclusion/Exception Rate", "No Issue")),"N/A")</f>
        <v>N/A</v>
      </c>
      <c r="CM51" s="113" t="str">
        <f t="shared" si="13"/>
        <v>N/A</v>
      </c>
      <c r="CN51" s="110" t="str">
        <f t="shared" si="14"/>
        <v>N/A</v>
      </c>
      <c r="CO51" s="109" t="str">
        <f t="shared" si="15"/>
        <v>N/A</v>
      </c>
      <c r="CP51" s="110" t="str">
        <f t="shared" si="16"/>
        <v>N/A</v>
      </c>
      <c r="CQ51" s="109" t="str">
        <f t="shared" si="17"/>
        <v>N/A</v>
      </c>
      <c r="CR51" s="112" t="str">
        <f t="shared" si="18"/>
        <v>N/A</v>
      </c>
      <c r="CS51" s="113" t="str">
        <f t="shared" si="19"/>
        <v>N/A</v>
      </c>
      <c r="CT51" s="110" t="str">
        <f t="shared" si="20"/>
        <v>N/A</v>
      </c>
      <c r="CU51" s="109" t="str">
        <f t="shared" si="21"/>
        <v>N/A</v>
      </c>
      <c r="CV51" s="110" t="str">
        <f t="shared" si="22"/>
        <v>N/A</v>
      </c>
      <c r="CW51" s="109" t="str">
        <f t="shared" si="23"/>
        <v>N/A</v>
      </c>
      <c r="CX51" s="112" t="str">
        <f t="shared" si="24"/>
        <v>N/A</v>
      </c>
      <c r="CY51" s="113" t="str">
        <f t="shared" si="25"/>
        <v>N/A</v>
      </c>
      <c r="CZ51" s="110" t="str">
        <f t="shared" si="26"/>
        <v>N/A</v>
      </c>
      <c r="DA51" s="109" t="str">
        <f t="shared" si="27"/>
        <v>N/A</v>
      </c>
      <c r="DB51" s="115" t="str">
        <f t="shared" si="28"/>
        <v>N/A</v>
      </c>
      <c r="DC51" s="109" t="str">
        <f t="shared" si="29"/>
        <v>N/A</v>
      </c>
      <c r="DD51" s="114" t="str">
        <f t="shared" si="30"/>
        <v>N/A</v>
      </c>
      <c r="DE51" s="109" t="str">
        <f t="shared" si="31"/>
        <v>N/A</v>
      </c>
      <c r="DF51" s="114" t="str">
        <f t="shared" si="32"/>
        <v>N/A</v>
      </c>
      <c r="DG51" s="113" t="str">
        <f t="shared" si="33"/>
        <v>N/A</v>
      </c>
      <c r="DH51" s="114" t="str">
        <f t="shared" si="34"/>
        <v>N/A</v>
      </c>
      <c r="DI51" s="109" t="str">
        <f t="shared" si="35"/>
        <v>N/A</v>
      </c>
      <c r="DJ51" s="114" t="str">
        <f t="shared" si="36"/>
        <v>N/A</v>
      </c>
      <c r="DK51" s="111" t="str">
        <f t="shared" si="37"/>
        <v>N/A</v>
      </c>
    </row>
    <row r="52" spans="11:115" s="78" customFormat="1" x14ac:dyDescent="0.25">
      <c r="K52" s="90"/>
      <c r="R52" s="100" t="e">
        <f t="shared" si="38"/>
        <v>#DIV/0!</v>
      </c>
      <c r="S52" s="83" t="s">
        <v>255</v>
      </c>
      <c r="T52" s="83" t="s">
        <v>256</v>
      </c>
      <c r="U52" s="90"/>
      <c r="AA52" s="100" t="e">
        <f t="shared" si="0"/>
        <v>#DIV/0!</v>
      </c>
      <c r="AB52" s="83" t="s">
        <v>255</v>
      </c>
      <c r="AC52" s="83" t="s">
        <v>256</v>
      </c>
      <c r="AD52" s="91"/>
      <c r="AI52" s="92"/>
      <c r="AJ52" s="100" t="e">
        <f t="shared" si="1"/>
        <v>#DIV/0!</v>
      </c>
      <c r="AK52" s="83" t="s">
        <v>255</v>
      </c>
      <c r="AL52" s="83" t="s">
        <v>256</v>
      </c>
      <c r="AM52" s="91"/>
      <c r="AQ52" s="93"/>
      <c r="AR52" s="101" t="e">
        <f t="shared" si="2"/>
        <v>#DIV/0!</v>
      </c>
      <c r="AU52" s="102">
        <f t="shared" si="3"/>
        <v>0</v>
      </c>
      <c r="AV52" s="101" t="e">
        <f t="shared" si="4"/>
        <v>#DIV/0!</v>
      </c>
      <c r="AW52" s="101" t="e">
        <f t="shared" si="5"/>
        <v>#DIV/0!</v>
      </c>
      <c r="AX52" s="83" t="s">
        <v>255</v>
      </c>
      <c r="AY52" s="83" t="s">
        <v>256</v>
      </c>
      <c r="AZ52" s="91"/>
      <c r="BG52" s="103" t="e">
        <f t="shared" si="6"/>
        <v>#DIV/0!</v>
      </c>
      <c r="BK52" s="103" t="e">
        <f t="shared" si="7"/>
        <v>#DIV/0!</v>
      </c>
      <c r="BL52" s="83" t="s">
        <v>255</v>
      </c>
      <c r="BM52" s="83" t="s">
        <v>256</v>
      </c>
      <c r="BN52" s="106">
        <f t="shared" si="8"/>
        <v>0</v>
      </c>
      <c r="BO52" s="107">
        <f t="shared" si="9"/>
        <v>0</v>
      </c>
      <c r="BP52" s="107">
        <f t="shared" si="10"/>
        <v>0</v>
      </c>
      <c r="BQ52" s="107">
        <f t="shared" si="11"/>
        <v>0</v>
      </c>
      <c r="BR52" s="107">
        <f t="shared" si="12"/>
        <v>0</v>
      </c>
      <c r="BU52" s="94"/>
      <c r="BV52" s="108" t="str" cm="1">
        <f t="array" ref="BV52">IF(OR(($H52+(0.2*$I52))&lt;200, $K52="Not reporting this measure", ISBLANK($O52)),"N/A",
       IF(($O52/($H52+(0.2*$I52)))&lt;
                   (_xlfn.IFS($M52="CCO Medicaid only",Dashboard!$E$33,'Data Reporting Template'!$M52="All-payer",Dashboard!$F$33)),"Low","No Issue"))</f>
        <v>N/A</v>
      </c>
      <c r="BW52" s="109" t="str" cm="1">
        <f t="array" ref="BW52">IFERROR(
IF(OR($H52&lt;200, $U52="Not reporting this measure", ISBLANK($Y52),($I52/$J52)&gt;0.8),"N/A",
       IF(($Y52/$H52)&lt;
                   (_xlfn.IFS($W52="CCO Medicaid only",Dashboard!$E$34,'Data Reporting Template'!$W52="All-payer",Dashboard!$F$34)),"Low","No Issue")), "N/A")</f>
        <v>N/A</v>
      </c>
      <c r="BX52" s="110" t="str" cm="1">
        <f t="array" ref="BX52">IFERROR(
IF(OR($H52&lt;200, $AD52="Not reporting this measure", ISBLANK($AH52),($I52/$J52)&gt;0.8),"N/A",
       IF(($AH52/$H52)&lt;
                   (_xlfn.IFS($AF52="CCO Medicaid only",Dashboard!$E$35,'Data Reporting Template'!$AF52="All-payer",Dashboard!$F$35)),"Low","No Issue")), "N/A")</f>
        <v>N/A</v>
      </c>
      <c r="BY52" s="109" t="str">
        <f>IF(OR(($H52+(0.2*$I52))&lt;50, $AM52="Not reporting this measure", ISBLANK($AQ52)),"N/A",
       IF(($AQ52/($H52+(0.2*$I52)))&lt;Dashboard!$E$36,"Low", "No Issue"))</f>
        <v>N/A</v>
      </c>
      <c r="BZ52" s="110" t="str">
        <f>IF(OR(($H52+(0.2*$I52))&lt;200, $AZ52="Not reporting this measure", ISBLANK($BD52)),"N/A",
       IF(($BD52/($H52+(0.2*$I52)))&lt;Dashboard!$E$37,"Low", "No Issue"))</f>
        <v>N/A</v>
      </c>
      <c r="CA52" s="111" t="str">
        <f>IFERROR(
IF(OR(($H52+(0.2*$I52))&lt;200, $AZ52="Not reporting this measure", ISBLANK($BI52),($I52/$J52)&gt;0.8),"N/A",
       IF(($BI52/($H52+(0.2*$I52)))&lt;Dashboard!$E$38,"Low", "No Issue")),"N/A")</f>
        <v>N/A</v>
      </c>
      <c r="CB52" s="108" t="str" cm="1">
        <f t="array" ref="CB52">IF(OR(($H52+(0.2*$I52))&lt;200, $K52="Not reporting this measure", ISBLANK($O52)),"N/A",
IF(('Data Reporting Template'!$O52/($H52+(0.2*$I52)))&gt;
(_xlfn.IFS($M52="CCO Medicaid only",Dashboard!$E$44,'Data Reporting Template'!$M52="All-payer",Dashboard!$F$44)),"High","No Issue"))</f>
        <v>N/A</v>
      </c>
      <c r="CC52" s="109" t="str" cm="1">
        <f t="array" ref="CC52">IF(OR($H52&lt;200, $U52="Not reporting this measure", ISBLANK($Y52)),"N/A",
IF(('Data Reporting Template'!$Y52/$H52)&gt;
(_xlfn.IFS($W52="CCO Medicaid only",Dashboard!$E$44,'Data Reporting Template'!$W52="All-payer",Dashboard!$F$44)),"High","No Issue"))</f>
        <v>N/A</v>
      </c>
      <c r="CD52" s="110" t="str" cm="1">
        <f t="array" ref="CD52">IF(OR($H52&lt;200, $AD52="Not reporting this measure", ISBLANK($AH52)),"N/A",
       IF(('Data Reporting Template'!$AH52/$H52)&gt;
                   (_xlfn.IFS($AF52="CCO Medicaid only",Dashboard!$E$44,'Data Reporting Template'!$AF52="All-payer",Dashboard!$F$44)),"High","No Issue"))</f>
        <v>N/A</v>
      </c>
      <c r="CE52" s="109" t="str">
        <f>IF(OR(($H52+(0.2*$I52))&lt;50, $AM52="Not reporting this measure", ISBLANK($AQ52)),"N/A",
       IF(('Data Reporting Template'!$AQ52/($H52+(0.2*$I52)))&gt;Dashboard!$E$44,"High","No Issue"))</f>
        <v>N/A</v>
      </c>
      <c r="CF52" s="110" t="str">
        <f>IF(OR(($H52+(0.2*$I52))&lt;200, $AZ52="Not reporting this measure", ISBLANK($BD52)),"N/A",
       IF(('Data Reporting Template'!$BD52/($H52+(0.2*$I52)))&gt;Dashboard!$E$44,"High","No Issue"))</f>
        <v>N/A</v>
      </c>
      <c r="CG52" s="111" t="str">
        <f>IF(OR(($H52+(0.2*$I52))&lt;200, $AZ52="Not reporting this measure", ISBLANK($BI52)),"N/A",
       IF(('Data Reporting Template'!$BI52/($H52+(0.2*$I52)))&gt;Dashboard!$E$44,"High","No Issue"))</f>
        <v>N/A</v>
      </c>
      <c r="CH52" s="108" t="str">
        <f>IFERROR(
IF($O52 &lt; 30, "N/A",
IF((($P52+$Q52)/$O52)&gt; (Dashboard!$D$54), "High Exclusion/Exception Rate", "No Issue")),"N/A")</f>
        <v>N/A</v>
      </c>
      <c r="CI52" s="109" t="str">
        <f>IFERROR(
IF($Y52&lt;30,"N/A",
IF(($Z52/$Y52) &gt; (Dashboard!$D$55), "High Exclusion/Exception Rate", "No Issue")),"N/A")</f>
        <v>N/A</v>
      </c>
      <c r="CJ52" s="110" t="str">
        <f>IFERROR(
IF($AH52 &lt;30, "N/A",
IF(($AI52/$AH52)&gt; (Dashboard!$D$56), "High Exclusion/Exception Rate", "No Issue")),"N/A")</f>
        <v>N/A</v>
      </c>
      <c r="CK52" s="109" t="str">
        <f>IFERROR(
IF($BD52 &lt;30, "N/A",
IF((($BE52 + $BF52)/$BD52) &gt; (Dashboard!$D$58), "High Exclusion/Exception Rate", "No Issue")),"N/A")</f>
        <v>N/A</v>
      </c>
      <c r="CL52" s="112" t="str">
        <f>IFERROR(
IF($BI52 &lt;30, "N/A",
IF(($BJ52/$BI52) &gt; (Dashboard!$D$59), "High Exclusion/Exception Rate", "No Issue")),"N/A")</f>
        <v>N/A</v>
      </c>
      <c r="CM52" s="113" t="str">
        <f t="shared" si="13"/>
        <v>N/A</v>
      </c>
      <c r="CN52" s="110" t="str">
        <f t="shared" si="14"/>
        <v>N/A</v>
      </c>
      <c r="CO52" s="109" t="str">
        <f t="shared" si="15"/>
        <v>N/A</v>
      </c>
      <c r="CP52" s="110" t="str">
        <f t="shared" si="16"/>
        <v>N/A</v>
      </c>
      <c r="CQ52" s="109" t="str">
        <f t="shared" si="17"/>
        <v>N/A</v>
      </c>
      <c r="CR52" s="112" t="str">
        <f t="shared" si="18"/>
        <v>N/A</v>
      </c>
      <c r="CS52" s="113" t="str">
        <f t="shared" si="19"/>
        <v>N/A</v>
      </c>
      <c r="CT52" s="110" t="str">
        <f t="shared" si="20"/>
        <v>N/A</v>
      </c>
      <c r="CU52" s="109" t="str">
        <f t="shared" si="21"/>
        <v>N/A</v>
      </c>
      <c r="CV52" s="110" t="str">
        <f t="shared" si="22"/>
        <v>N/A</v>
      </c>
      <c r="CW52" s="109" t="str">
        <f t="shared" si="23"/>
        <v>N/A</v>
      </c>
      <c r="CX52" s="112" t="str">
        <f t="shared" si="24"/>
        <v>N/A</v>
      </c>
      <c r="CY52" s="113" t="str">
        <f t="shared" si="25"/>
        <v>N/A</v>
      </c>
      <c r="CZ52" s="110" t="str">
        <f t="shared" si="26"/>
        <v>N/A</v>
      </c>
      <c r="DA52" s="109" t="str">
        <f t="shared" si="27"/>
        <v>N/A</v>
      </c>
      <c r="DB52" s="115" t="str">
        <f t="shared" si="28"/>
        <v>N/A</v>
      </c>
      <c r="DC52" s="109" t="str">
        <f t="shared" si="29"/>
        <v>N/A</v>
      </c>
      <c r="DD52" s="114" t="str">
        <f t="shared" si="30"/>
        <v>N/A</v>
      </c>
      <c r="DE52" s="109" t="str">
        <f t="shared" si="31"/>
        <v>N/A</v>
      </c>
      <c r="DF52" s="114" t="str">
        <f t="shared" si="32"/>
        <v>N/A</v>
      </c>
      <c r="DG52" s="113" t="str">
        <f t="shared" si="33"/>
        <v>N/A</v>
      </c>
      <c r="DH52" s="114" t="str">
        <f t="shared" si="34"/>
        <v>N/A</v>
      </c>
      <c r="DI52" s="109" t="str">
        <f t="shared" si="35"/>
        <v>N/A</v>
      </c>
      <c r="DJ52" s="114" t="str">
        <f t="shared" si="36"/>
        <v>N/A</v>
      </c>
      <c r="DK52" s="111" t="str">
        <f t="shared" si="37"/>
        <v>N/A</v>
      </c>
    </row>
    <row r="53" spans="11:115" s="78" customFormat="1" x14ac:dyDescent="0.25">
      <c r="K53" s="90"/>
      <c r="R53" s="100" t="e">
        <f t="shared" si="38"/>
        <v>#DIV/0!</v>
      </c>
      <c r="S53" s="83" t="s">
        <v>255</v>
      </c>
      <c r="T53" s="83" t="s">
        <v>256</v>
      </c>
      <c r="U53" s="90"/>
      <c r="AA53" s="100" t="e">
        <f t="shared" si="0"/>
        <v>#DIV/0!</v>
      </c>
      <c r="AB53" s="83" t="s">
        <v>255</v>
      </c>
      <c r="AC53" s="83" t="s">
        <v>256</v>
      </c>
      <c r="AD53" s="91"/>
      <c r="AI53" s="92"/>
      <c r="AJ53" s="100" t="e">
        <f t="shared" si="1"/>
        <v>#DIV/0!</v>
      </c>
      <c r="AK53" s="83" t="s">
        <v>255</v>
      </c>
      <c r="AL53" s="83" t="s">
        <v>256</v>
      </c>
      <c r="AM53" s="91"/>
      <c r="AQ53" s="93"/>
      <c r="AR53" s="101" t="e">
        <f t="shared" si="2"/>
        <v>#DIV/0!</v>
      </c>
      <c r="AU53" s="102">
        <f t="shared" si="3"/>
        <v>0</v>
      </c>
      <c r="AV53" s="101" t="e">
        <f t="shared" si="4"/>
        <v>#DIV/0!</v>
      </c>
      <c r="AW53" s="101" t="e">
        <f t="shared" si="5"/>
        <v>#DIV/0!</v>
      </c>
      <c r="AX53" s="83" t="s">
        <v>255</v>
      </c>
      <c r="AY53" s="83" t="s">
        <v>256</v>
      </c>
      <c r="AZ53" s="91"/>
      <c r="BG53" s="103" t="e">
        <f t="shared" si="6"/>
        <v>#DIV/0!</v>
      </c>
      <c r="BK53" s="103" t="e">
        <f t="shared" si="7"/>
        <v>#DIV/0!</v>
      </c>
      <c r="BL53" s="83" t="s">
        <v>255</v>
      </c>
      <c r="BM53" s="83" t="s">
        <v>256</v>
      </c>
      <c r="BN53" s="106">
        <f t="shared" si="8"/>
        <v>0</v>
      </c>
      <c r="BO53" s="107">
        <f t="shared" si="9"/>
        <v>0</v>
      </c>
      <c r="BP53" s="107">
        <f t="shared" si="10"/>
        <v>0</v>
      </c>
      <c r="BQ53" s="107">
        <f t="shared" si="11"/>
        <v>0</v>
      </c>
      <c r="BR53" s="107">
        <f t="shared" si="12"/>
        <v>0</v>
      </c>
      <c r="BU53" s="94"/>
      <c r="BV53" s="108" t="str" cm="1">
        <f t="array" ref="BV53">IF(OR(($H53+(0.2*$I53))&lt;200, $K53="Not reporting this measure", ISBLANK($O53)),"N/A",
       IF(($O53/($H53+(0.2*$I53)))&lt;
                   (_xlfn.IFS($M53="CCO Medicaid only",Dashboard!$E$33,'Data Reporting Template'!$M53="All-payer",Dashboard!$F$33)),"Low","No Issue"))</f>
        <v>N/A</v>
      </c>
      <c r="BW53" s="109" t="str" cm="1">
        <f t="array" ref="BW53">IFERROR(
IF(OR($H53&lt;200, $U53="Not reporting this measure", ISBLANK($Y53),($I53/$J53)&gt;0.8),"N/A",
       IF(($Y53/$H53)&lt;
                   (_xlfn.IFS($W53="CCO Medicaid only",Dashboard!$E$34,'Data Reporting Template'!$W53="All-payer",Dashboard!$F$34)),"Low","No Issue")), "N/A")</f>
        <v>N/A</v>
      </c>
      <c r="BX53" s="110" t="str" cm="1">
        <f t="array" ref="BX53">IFERROR(
IF(OR($H53&lt;200, $AD53="Not reporting this measure", ISBLANK($AH53),($I53/$J53)&gt;0.8),"N/A",
       IF(($AH53/$H53)&lt;
                   (_xlfn.IFS($AF53="CCO Medicaid only",Dashboard!$E$35,'Data Reporting Template'!$AF53="All-payer",Dashboard!$F$35)),"Low","No Issue")), "N/A")</f>
        <v>N/A</v>
      </c>
      <c r="BY53" s="109" t="str">
        <f>IF(OR(($H53+(0.2*$I53))&lt;50, $AM53="Not reporting this measure", ISBLANK($AQ53)),"N/A",
       IF(($AQ53/($H53+(0.2*$I53)))&lt;Dashboard!$E$36,"Low", "No Issue"))</f>
        <v>N/A</v>
      </c>
      <c r="BZ53" s="110" t="str">
        <f>IF(OR(($H53+(0.2*$I53))&lt;200, $AZ53="Not reporting this measure", ISBLANK($BD53)),"N/A",
       IF(($BD53/($H53+(0.2*$I53)))&lt;Dashboard!$E$37,"Low", "No Issue"))</f>
        <v>N/A</v>
      </c>
      <c r="CA53" s="111" t="str">
        <f>IFERROR(
IF(OR(($H53+(0.2*$I53))&lt;200, $AZ53="Not reporting this measure", ISBLANK($BI53),($I53/$J53)&gt;0.8),"N/A",
       IF(($BI53/($H53+(0.2*$I53)))&lt;Dashboard!$E$38,"Low", "No Issue")),"N/A")</f>
        <v>N/A</v>
      </c>
      <c r="CB53" s="108" t="str" cm="1">
        <f t="array" ref="CB53">IF(OR(($H53+(0.2*$I53))&lt;200, $K53="Not reporting this measure", ISBLANK($O53)),"N/A",
IF(('Data Reporting Template'!$O53/($H53+(0.2*$I53)))&gt;
(_xlfn.IFS($M53="CCO Medicaid only",Dashboard!$E$44,'Data Reporting Template'!$M53="All-payer",Dashboard!$F$44)),"High","No Issue"))</f>
        <v>N/A</v>
      </c>
      <c r="CC53" s="109" t="str" cm="1">
        <f t="array" ref="CC53">IF(OR($H53&lt;200, $U53="Not reporting this measure", ISBLANK($Y53)),"N/A",
IF(('Data Reporting Template'!$Y53/$H53)&gt;
(_xlfn.IFS($W53="CCO Medicaid only",Dashboard!$E$44,'Data Reporting Template'!$W53="All-payer",Dashboard!$F$44)),"High","No Issue"))</f>
        <v>N/A</v>
      </c>
      <c r="CD53" s="110" t="str" cm="1">
        <f t="array" ref="CD53">IF(OR($H53&lt;200, $AD53="Not reporting this measure", ISBLANK($AH53)),"N/A",
       IF(('Data Reporting Template'!$AH53/$H53)&gt;
                   (_xlfn.IFS($AF53="CCO Medicaid only",Dashboard!$E$44,'Data Reporting Template'!$AF53="All-payer",Dashboard!$F$44)),"High","No Issue"))</f>
        <v>N/A</v>
      </c>
      <c r="CE53" s="109" t="str">
        <f>IF(OR(($H53+(0.2*$I53))&lt;50, $AM53="Not reporting this measure", ISBLANK($AQ53)),"N/A",
       IF(('Data Reporting Template'!$AQ53/($H53+(0.2*$I53)))&gt;Dashboard!$E$44,"High","No Issue"))</f>
        <v>N/A</v>
      </c>
      <c r="CF53" s="110" t="str">
        <f>IF(OR(($H53+(0.2*$I53))&lt;200, $AZ53="Not reporting this measure", ISBLANK($BD53)),"N/A",
       IF(('Data Reporting Template'!$BD53/($H53+(0.2*$I53)))&gt;Dashboard!$E$44,"High","No Issue"))</f>
        <v>N/A</v>
      </c>
      <c r="CG53" s="111" t="str">
        <f>IF(OR(($H53+(0.2*$I53))&lt;200, $AZ53="Not reporting this measure", ISBLANK($BI53)),"N/A",
       IF(('Data Reporting Template'!$BI53/($H53+(0.2*$I53)))&gt;Dashboard!$E$44,"High","No Issue"))</f>
        <v>N/A</v>
      </c>
      <c r="CH53" s="108" t="str">
        <f>IFERROR(
IF($O53 &lt; 30, "N/A",
IF((($P53+$Q53)/$O53)&gt; (Dashboard!$D$54), "High Exclusion/Exception Rate", "No Issue")),"N/A")</f>
        <v>N/A</v>
      </c>
      <c r="CI53" s="109" t="str">
        <f>IFERROR(
IF($Y53&lt;30,"N/A",
IF(($Z53/$Y53) &gt; (Dashboard!$D$55), "High Exclusion/Exception Rate", "No Issue")),"N/A")</f>
        <v>N/A</v>
      </c>
      <c r="CJ53" s="110" t="str">
        <f>IFERROR(
IF($AH53 &lt;30, "N/A",
IF(($AI53/$AH53)&gt; (Dashboard!$D$56), "High Exclusion/Exception Rate", "No Issue")),"N/A")</f>
        <v>N/A</v>
      </c>
      <c r="CK53" s="109" t="str">
        <f>IFERROR(
IF($BD53 &lt;30, "N/A",
IF((($BE53 + $BF53)/$BD53) &gt; (Dashboard!$D$58), "High Exclusion/Exception Rate", "No Issue")),"N/A")</f>
        <v>N/A</v>
      </c>
      <c r="CL53" s="112" t="str">
        <f>IFERROR(
IF($BI53 &lt;30, "N/A",
IF(($BJ53/$BI53) &gt; (Dashboard!$D$59), "High Exclusion/Exception Rate", "No Issue")),"N/A")</f>
        <v>N/A</v>
      </c>
      <c r="CM53" s="113" t="str">
        <f t="shared" si="13"/>
        <v>N/A</v>
      </c>
      <c r="CN53" s="110" t="str">
        <f t="shared" si="14"/>
        <v>N/A</v>
      </c>
      <c r="CO53" s="109" t="str">
        <f t="shared" si="15"/>
        <v>N/A</v>
      </c>
      <c r="CP53" s="110" t="str">
        <f t="shared" si="16"/>
        <v>N/A</v>
      </c>
      <c r="CQ53" s="109" t="str">
        <f t="shared" si="17"/>
        <v>N/A</v>
      </c>
      <c r="CR53" s="112" t="str">
        <f t="shared" si="18"/>
        <v>N/A</v>
      </c>
      <c r="CS53" s="113" t="str">
        <f t="shared" si="19"/>
        <v>N/A</v>
      </c>
      <c r="CT53" s="110" t="str">
        <f t="shared" si="20"/>
        <v>N/A</v>
      </c>
      <c r="CU53" s="109" t="str">
        <f t="shared" si="21"/>
        <v>N/A</v>
      </c>
      <c r="CV53" s="110" t="str">
        <f t="shared" si="22"/>
        <v>N/A</v>
      </c>
      <c r="CW53" s="109" t="str">
        <f t="shared" si="23"/>
        <v>N/A</v>
      </c>
      <c r="CX53" s="112" t="str">
        <f t="shared" si="24"/>
        <v>N/A</v>
      </c>
      <c r="CY53" s="113" t="str">
        <f t="shared" si="25"/>
        <v>N/A</v>
      </c>
      <c r="CZ53" s="110" t="str">
        <f t="shared" si="26"/>
        <v>N/A</v>
      </c>
      <c r="DA53" s="109" t="str">
        <f t="shared" si="27"/>
        <v>N/A</v>
      </c>
      <c r="DB53" s="115" t="str">
        <f t="shared" si="28"/>
        <v>N/A</v>
      </c>
      <c r="DC53" s="109" t="str">
        <f t="shared" si="29"/>
        <v>N/A</v>
      </c>
      <c r="DD53" s="114" t="str">
        <f t="shared" si="30"/>
        <v>N/A</v>
      </c>
      <c r="DE53" s="109" t="str">
        <f t="shared" si="31"/>
        <v>N/A</v>
      </c>
      <c r="DF53" s="114" t="str">
        <f t="shared" si="32"/>
        <v>N/A</v>
      </c>
      <c r="DG53" s="113" t="str">
        <f t="shared" si="33"/>
        <v>N/A</v>
      </c>
      <c r="DH53" s="114" t="str">
        <f t="shared" si="34"/>
        <v>N/A</v>
      </c>
      <c r="DI53" s="109" t="str">
        <f t="shared" si="35"/>
        <v>N/A</v>
      </c>
      <c r="DJ53" s="114" t="str">
        <f t="shared" si="36"/>
        <v>N/A</v>
      </c>
      <c r="DK53" s="111" t="str">
        <f t="shared" si="37"/>
        <v>N/A</v>
      </c>
    </row>
    <row r="54" spans="11:115" s="78" customFormat="1" x14ac:dyDescent="0.25">
      <c r="K54" s="90"/>
      <c r="R54" s="100" t="e">
        <f t="shared" si="38"/>
        <v>#DIV/0!</v>
      </c>
      <c r="S54" s="83" t="s">
        <v>255</v>
      </c>
      <c r="T54" s="83" t="s">
        <v>256</v>
      </c>
      <c r="U54" s="90"/>
      <c r="AA54" s="100" t="e">
        <f t="shared" si="0"/>
        <v>#DIV/0!</v>
      </c>
      <c r="AB54" s="83" t="s">
        <v>255</v>
      </c>
      <c r="AC54" s="83" t="s">
        <v>256</v>
      </c>
      <c r="AD54" s="91"/>
      <c r="AI54" s="92"/>
      <c r="AJ54" s="100" t="e">
        <f t="shared" si="1"/>
        <v>#DIV/0!</v>
      </c>
      <c r="AK54" s="83" t="s">
        <v>255</v>
      </c>
      <c r="AL54" s="83" t="s">
        <v>256</v>
      </c>
      <c r="AM54" s="91"/>
      <c r="AQ54" s="93"/>
      <c r="AR54" s="101" t="e">
        <f t="shared" si="2"/>
        <v>#DIV/0!</v>
      </c>
      <c r="AU54" s="102">
        <f t="shared" si="3"/>
        <v>0</v>
      </c>
      <c r="AV54" s="101" t="e">
        <f t="shared" si="4"/>
        <v>#DIV/0!</v>
      </c>
      <c r="AW54" s="101" t="e">
        <f t="shared" si="5"/>
        <v>#DIV/0!</v>
      </c>
      <c r="AX54" s="83" t="s">
        <v>255</v>
      </c>
      <c r="AY54" s="83" t="s">
        <v>256</v>
      </c>
      <c r="AZ54" s="91"/>
      <c r="BG54" s="103" t="e">
        <f t="shared" si="6"/>
        <v>#DIV/0!</v>
      </c>
      <c r="BK54" s="103" t="e">
        <f t="shared" si="7"/>
        <v>#DIV/0!</v>
      </c>
      <c r="BL54" s="83" t="s">
        <v>255</v>
      </c>
      <c r="BM54" s="83" t="s">
        <v>256</v>
      </c>
      <c r="BN54" s="106">
        <f t="shared" si="8"/>
        <v>0</v>
      </c>
      <c r="BO54" s="107">
        <f t="shared" si="9"/>
        <v>0</v>
      </c>
      <c r="BP54" s="107">
        <f t="shared" si="10"/>
        <v>0</v>
      </c>
      <c r="BQ54" s="107">
        <f t="shared" si="11"/>
        <v>0</v>
      </c>
      <c r="BR54" s="107">
        <f t="shared" si="12"/>
        <v>0</v>
      </c>
      <c r="BU54" s="94"/>
      <c r="BV54" s="108" t="str" cm="1">
        <f t="array" ref="BV54">IF(OR(($H54+(0.2*$I54))&lt;200, $K54="Not reporting this measure", ISBLANK($O54)),"N/A",
       IF(($O54/($H54+(0.2*$I54)))&lt;
                   (_xlfn.IFS($M54="CCO Medicaid only",Dashboard!$E$33,'Data Reporting Template'!$M54="All-payer",Dashboard!$F$33)),"Low","No Issue"))</f>
        <v>N/A</v>
      </c>
      <c r="BW54" s="109" t="str" cm="1">
        <f t="array" ref="BW54">IFERROR(
IF(OR($H54&lt;200, $U54="Not reporting this measure", ISBLANK($Y54),($I54/$J54)&gt;0.8),"N/A",
       IF(($Y54/$H54)&lt;
                   (_xlfn.IFS($W54="CCO Medicaid only",Dashboard!$E$34,'Data Reporting Template'!$W54="All-payer",Dashboard!$F$34)),"Low","No Issue")), "N/A")</f>
        <v>N/A</v>
      </c>
      <c r="BX54" s="110" t="str" cm="1">
        <f t="array" ref="BX54">IFERROR(
IF(OR($H54&lt;200, $AD54="Not reporting this measure", ISBLANK($AH54),($I54/$J54)&gt;0.8),"N/A",
       IF(($AH54/$H54)&lt;
                   (_xlfn.IFS($AF54="CCO Medicaid only",Dashboard!$E$35,'Data Reporting Template'!$AF54="All-payer",Dashboard!$F$35)),"Low","No Issue")), "N/A")</f>
        <v>N/A</v>
      </c>
      <c r="BY54" s="109" t="str">
        <f>IF(OR(($H54+(0.2*$I54))&lt;50, $AM54="Not reporting this measure", ISBLANK($AQ54)),"N/A",
       IF(($AQ54/($H54+(0.2*$I54)))&lt;Dashboard!$E$36,"Low", "No Issue"))</f>
        <v>N/A</v>
      </c>
      <c r="BZ54" s="110" t="str">
        <f>IF(OR(($H54+(0.2*$I54))&lt;200, $AZ54="Not reporting this measure", ISBLANK($BD54)),"N/A",
       IF(($BD54/($H54+(0.2*$I54)))&lt;Dashboard!$E$37,"Low", "No Issue"))</f>
        <v>N/A</v>
      </c>
      <c r="CA54" s="111" t="str">
        <f>IFERROR(
IF(OR(($H54+(0.2*$I54))&lt;200, $AZ54="Not reporting this measure", ISBLANK($BI54),($I54/$J54)&gt;0.8),"N/A",
       IF(($BI54/($H54+(0.2*$I54)))&lt;Dashboard!$E$38,"Low", "No Issue")),"N/A")</f>
        <v>N/A</v>
      </c>
      <c r="CB54" s="108" t="str" cm="1">
        <f t="array" ref="CB54">IF(OR(($H54+(0.2*$I54))&lt;200, $K54="Not reporting this measure", ISBLANK($O54)),"N/A",
IF(('Data Reporting Template'!$O54/($H54+(0.2*$I54)))&gt;
(_xlfn.IFS($M54="CCO Medicaid only",Dashboard!$E$44,'Data Reporting Template'!$M54="All-payer",Dashboard!$F$44)),"High","No Issue"))</f>
        <v>N/A</v>
      </c>
      <c r="CC54" s="109" t="str" cm="1">
        <f t="array" ref="CC54">IF(OR($H54&lt;200, $U54="Not reporting this measure", ISBLANK($Y54)),"N/A",
IF(('Data Reporting Template'!$Y54/$H54)&gt;
(_xlfn.IFS($W54="CCO Medicaid only",Dashboard!$E$44,'Data Reporting Template'!$W54="All-payer",Dashboard!$F$44)),"High","No Issue"))</f>
        <v>N/A</v>
      </c>
      <c r="CD54" s="110" t="str" cm="1">
        <f t="array" ref="CD54">IF(OR($H54&lt;200, $AD54="Not reporting this measure", ISBLANK($AH54)),"N/A",
       IF(('Data Reporting Template'!$AH54/$H54)&gt;
                   (_xlfn.IFS($AF54="CCO Medicaid only",Dashboard!$E$44,'Data Reporting Template'!$AF54="All-payer",Dashboard!$F$44)),"High","No Issue"))</f>
        <v>N/A</v>
      </c>
      <c r="CE54" s="109" t="str">
        <f>IF(OR(($H54+(0.2*$I54))&lt;50, $AM54="Not reporting this measure", ISBLANK($AQ54)),"N/A",
       IF(('Data Reporting Template'!$AQ54/($H54+(0.2*$I54)))&gt;Dashboard!$E$44,"High","No Issue"))</f>
        <v>N/A</v>
      </c>
      <c r="CF54" s="110" t="str">
        <f>IF(OR(($H54+(0.2*$I54))&lt;200, $AZ54="Not reporting this measure", ISBLANK($BD54)),"N/A",
       IF(('Data Reporting Template'!$BD54/($H54+(0.2*$I54)))&gt;Dashboard!$E$44,"High","No Issue"))</f>
        <v>N/A</v>
      </c>
      <c r="CG54" s="111" t="str">
        <f>IF(OR(($H54+(0.2*$I54))&lt;200, $AZ54="Not reporting this measure", ISBLANK($BI54)),"N/A",
       IF(('Data Reporting Template'!$BI54/($H54+(0.2*$I54)))&gt;Dashboard!$E$44,"High","No Issue"))</f>
        <v>N/A</v>
      </c>
      <c r="CH54" s="108" t="str">
        <f>IFERROR(
IF($O54 &lt; 30, "N/A",
IF((($P54+$Q54)/$O54)&gt; (Dashboard!$D$54), "High Exclusion/Exception Rate", "No Issue")),"N/A")</f>
        <v>N/A</v>
      </c>
      <c r="CI54" s="109" t="str">
        <f>IFERROR(
IF($Y54&lt;30,"N/A",
IF(($Z54/$Y54) &gt; (Dashboard!$D$55), "High Exclusion/Exception Rate", "No Issue")),"N/A")</f>
        <v>N/A</v>
      </c>
      <c r="CJ54" s="110" t="str">
        <f>IFERROR(
IF($AH54 &lt;30, "N/A",
IF(($AI54/$AH54)&gt; (Dashboard!$D$56), "High Exclusion/Exception Rate", "No Issue")),"N/A")</f>
        <v>N/A</v>
      </c>
      <c r="CK54" s="109" t="str">
        <f>IFERROR(
IF($BD54 &lt;30, "N/A",
IF((($BE54 + $BF54)/$BD54) &gt; (Dashboard!$D$58), "High Exclusion/Exception Rate", "No Issue")),"N/A")</f>
        <v>N/A</v>
      </c>
      <c r="CL54" s="112" t="str">
        <f>IFERROR(
IF($BI54 &lt;30, "N/A",
IF(($BJ54/$BI54) &gt; (Dashboard!$D$59), "High Exclusion/Exception Rate", "No Issue")),"N/A")</f>
        <v>N/A</v>
      </c>
      <c r="CM54" s="113" t="str">
        <f t="shared" si="13"/>
        <v>N/A</v>
      </c>
      <c r="CN54" s="110" t="str">
        <f t="shared" si="14"/>
        <v>N/A</v>
      </c>
      <c r="CO54" s="109" t="str">
        <f t="shared" si="15"/>
        <v>N/A</v>
      </c>
      <c r="CP54" s="110" t="str">
        <f t="shared" si="16"/>
        <v>N/A</v>
      </c>
      <c r="CQ54" s="109" t="str">
        <f t="shared" si="17"/>
        <v>N/A</v>
      </c>
      <c r="CR54" s="112" t="str">
        <f t="shared" si="18"/>
        <v>N/A</v>
      </c>
      <c r="CS54" s="113" t="str">
        <f t="shared" si="19"/>
        <v>N/A</v>
      </c>
      <c r="CT54" s="110" t="str">
        <f t="shared" si="20"/>
        <v>N/A</v>
      </c>
      <c r="CU54" s="109" t="str">
        <f t="shared" si="21"/>
        <v>N/A</v>
      </c>
      <c r="CV54" s="110" t="str">
        <f t="shared" si="22"/>
        <v>N/A</v>
      </c>
      <c r="CW54" s="109" t="str">
        <f t="shared" si="23"/>
        <v>N/A</v>
      </c>
      <c r="CX54" s="112" t="str">
        <f t="shared" si="24"/>
        <v>N/A</v>
      </c>
      <c r="CY54" s="113" t="str">
        <f t="shared" si="25"/>
        <v>N/A</v>
      </c>
      <c r="CZ54" s="110" t="str">
        <f t="shared" si="26"/>
        <v>N/A</v>
      </c>
      <c r="DA54" s="109" t="str">
        <f t="shared" si="27"/>
        <v>N/A</v>
      </c>
      <c r="DB54" s="115" t="str">
        <f t="shared" si="28"/>
        <v>N/A</v>
      </c>
      <c r="DC54" s="109" t="str">
        <f t="shared" si="29"/>
        <v>N/A</v>
      </c>
      <c r="DD54" s="114" t="str">
        <f t="shared" si="30"/>
        <v>N/A</v>
      </c>
      <c r="DE54" s="109" t="str">
        <f t="shared" si="31"/>
        <v>N/A</v>
      </c>
      <c r="DF54" s="114" t="str">
        <f t="shared" si="32"/>
        <v>N/A</v>
      </c>
      <c r="DG54" s="113" t="str">
        <f t="shared" si="33"/>
        <v>N/A</v>
      </c>
      <c r="DH54" s="114" t="str">
        <f t="shared" si="34"/>
        <v>N/A</v>
      </c>
      <c r="DI54" s="109" t="str">
        <f t="shared" si="35"/>
        <v>N/A</v>
      </c>
      <c r="DJ54" s="114" t="str">
        <f t="shared" si="36"/>
        <v>N/A</v>
      </c>
      <c r="DK54" s="111" t="str">
        <f t="shared" si="37"/>
        <v>N/A</v>
      </c>
    </row>
    <row r="55" spans="11:115" s="78" customFormat="1" x14ac:dyDescent="0.25">
      <c r="K55" s="90"/>
      <c r="R55" s="100" t="e">
        <f t="shared" si="38"/>
        <v>#DIV/0!</v>
      </c>
      <c r="S55" s="83" t="s">
        <v>255</v>
      </c>
      <c r="T55" s="83" t="s">
        <v>256</v>
      </c>
      <c r="U55" s="90"/>
      <c r="AA55" s="100" t="e">
        <f t="shared" si="0"/>
        <v>#DIV/0!</v>
      </c>
      <c r="AB55" s="83" t="s">
        <v>255</v>
      </c>
      <c r="AC55" s="83" t="s">
        <v>256</v>
      </c>
      <c r="AD55" s="91"/>
      <c r="AI55" s="92"/>
      <c r="AJ55" s="100" t="e">
        <f t="shared" si="1"/>
        <v>#DIV/0!</v>
      </c>
      <c r="AK55" s="83" t="s">
        <v>255</v>
      </c>
      <c r="AL55" s="83" t="s">
        <v>256</v>
      </c>
      <c r="AM55" s="91"/>
      <c r="AQ55" s="93"/>
      <c r="AR55" s="101" t="e">
        <f t="shared" si="2"/>
        <v>#DIV/0!</v>
      </c>
      <c r="AU55" s="102">
        <f t="shared" si="3"/>
        <v>0</v>
      </c>
      <c r="AV55" s="101" t="e">
        <f t="shared" si="4"/>
        <v>#DIV/0!</v>
      </c>
      <c r="AW55" s="101" t="e">
        <f t="shared" si="5"/>
        <v>#DIV/0!</v>
      </c>
      <c r="AX55" s="83" t="s">
        <v>255</v>
      </c>
      <c r="AY55" s="83" t="s">
        <v>256</v>
      </c>
      <c r="AZ55" s="91"/>
      <c r="BG55" s="103" t="e">
        <f t="shared" si="6"/>
        <v>#DIV/0!</v>
      </c>
      <c r="BK55" s="103" t="e">
        <f t="shared" si="7"/>
        <v>#DIV/0!</v>
      </c>
      <c r="BL55" s="83" t="s">
        <v>255</v>
      </c>
      <c r="BM55" s="83" t="s">
        <v>256</v>
      </c>
      <c r="BN55" s="106">
        <f t="shared" si="8"/>
        <v>0</v>
      </c>
      <c r="BO55" s="107">
        <f t="shared" si="9"/>
        <v>0</v>
      </c>
      <c r="BP55" s="107">
        <f t="shared" si="10"/>
        <v>0</v>
      </c>
      <c r="BQ55" s="107">
        <f t="shared" si="11"/>
        <v>0</v>
      </c>
      <c r="BR55" s="107">
        <f t="shared" si="12"/>
        <v>0</v>
      </c>
      <c r="BU55" s="94"/>
      <c r="BV55" s="108" t="str" cm="1">
        <f t="array" ref="BV55">IF(OR(($H55+(0.2*$I55))&lt;200, $K55="Not reporting this measure", ISBLANK($O55)),"N/A",
       IF(($O55/($H55+(0.2*$I55)))&lt;
                   (_xlfn.IFS($M55="CCO Medicaid only",Dashboard!$E$33,'Data Reporting Template'!$M55="All-payer",Dashboard!$F$33)),"Low","No Issue"))</f>
        <v>N/A</v>
      </c>
      <c r="BW55" s="109" t="str" cm="1">
        <f t="array" ref="BW55">IFERROR(
IF(OR($H55&lt;200, $U55="Not reporting this measure", ISBLANK($Y55),($I55/$J55)&gt;0.8),"N/A",
       IF(($Y55/$H55)&lt;
                   (_xlfn.IFS($W55="CCO Medicaid only",Dashboard!$E$34,'Data Reporting Template'!$W55="All-payer",Dashboard!$F$34)),"Low","No Issue")), "N/A")</f>
        <v>N/A</v>
      </c>
      <c r="BX55" s="110" t="str" cm="1">
        <f t="array" ref="BX55">IFERROR(
IF(OR($H55&lt;200, $AD55="Not reporting this measure", ISBLANK($AH55),($I55/$J55)&gt;0.8),"N/A",
       IF(($AH55/$H55)&lt;
                   (_xlfn.IFS($AF55="CCO Medicaid only",Dashboard!$E$35,'Data Reporting Template'!$AF55="All-payer",Dashboard!$F$35)),"Low","No Issue")), "N/A")</f>
        <v>N/A</v>
      </c>
      <c r="BY55" s="109" t="str">
        <f>IF(OR(($H55+(0.2*$I55))&lt;50, $AM55="Not reporting this measure", ISBLANK($AQ55)),"N/A",
       IF(($AQ55/($H55+(0.2*$I55)))&lt;Dashboard!$E$36,"Low", "No Issue"))</f>
        <v>N/A</v>
      </c>
      <c r="BZ55" s="110" t="str">
        <f>IF(OR(($H55+(0.2*$I55))&lt;200, $AZ55="Not reporting this measure", ISBLANK($BD55)),"N/A",
       IF(($BD55/($H55+(0.2*$I55)))&lt;Dashboard!$E$37,"Low", "No Issue"))</f>
        <v>N/A</v>
      </c>
      <c r="CA55" s="111" t="str">
        <f>IFERROR(
IF(OR(($H55+(0.2*$I55))&lt;200, $AZ55="Not reporting this measure", ISBLANK($BI55),($I55/$J55)&gt;0.8),"N/A",
       IF(($BI55/($H55+(0.2*$I55)))&lt;Dashboard!$E$38,"Low", "No Issue")),"N/A")</f>
        <v>N/A</v>
      </c>
      <c r="CB55" s="108" t="str" cm="1">
        <f t="array" ref="CB55">IF(OR(($H55+(0.2*$I55))&lt;200, $K55="Not reporting this measure", ISBLANK($O55)),"N/A",
IF(('Data Reporting Template'!$O55/($H55+(0.2*$I55)))&gt;
(_xlfn.IFS($M55="CCO Medicaid only",Dashboard!$E$44,'Data Reporting Template'!$M55="All-payer",Dashboard!$F$44)),"High","No Issue"))</f>
        <v>N/A</v>
      </c>
      <c r="CC55" s="109" t="str" cm="1">
        <f t="array" ref="CC55">IF(OR($H55&lt;200, $U55="Not reporting this measure", ISBLANK($Y55)),"N/A",
IF(('Data Reporting Template'!$Y55/$H55)&gt;
(_xlfn.IFS($W55="CCO Medicaid only",Dashboard!$E$44,'Data Reporting Template'!$W55="All-payer",Dashboard!$F$44)),"High","No Issue"))</f>
        <v>N/A</v>
      </c>
      <c r="CD55" s="110" t="str" cm="1">
        <f t="array" ref="CD55">IF(OR($H55&lt;200, $AD55="Not reporting this measure", ISBLANK($AH55)),"N/A",
       IF(('Data Reporting Template'!$AH55/$H55)&gt;
                   (_xlfn.IFS($AF55="CCO Medicaid only",Dashboard!$E$44,'Data Reporting Template'!$AF55="All-payer",Dashboard!$F$44)),"High","No Issue"))</f>
        <v>N/A</v>
      </c>
      <c r="CE55" s="109" t="str">
        <f>IF(OR(($H55+(0.2*$I55))&lt;50, $AM55="Not reporting this measure", ISBLANK($AQ55)),"N/A",
       IF(('Data Reporting Template'!$AQ55/($H55+(0.2*$I55)))&gt;Dashboard!$E$44,"High","No Issue"))</f>
        <v>N/A</v>
      </c>
      <c r="CF55" s="110" t="str">
        <f>IF(OR(($H55+(0.2*$I55))&lt;200, $AZ55="Not reporting this measure", ISBLANK($BD55)),"N/A",
       IF(('Data Reporting Template'!$BD55/($H55+(0.2*$I55)))&gt;Dashboard!$E$44,"High","No Issue"))</f>
        <v>N/A</v>
      </c>
      <c r="CG55" s="111" t="str">
        <f>IF(OR(($H55+(0.2*$I55))&lt;200, $AZ55="Not reporting this measure", ISBLANK($BI55)),"N/A",
       IF(('Data Reporting Template'!$BI55/($H55+(0.2*$I55)))&gt;Dashboard!$E$44,"High","No Issue"))</f>
        <v>N/A</v>
      </c>
      <c r="CH55" s="108" t="str">
        <f>IFERROR(
IF($O55 &lt; 30, "N/A",
IF((($P55+$Q55)/$O55)&gt; (Dashboard!$D$54), "High Exclusion/Exception Rate", "No Issue")),"N/A")</f>
        <v>N/A</v>
      </c>
      <c r="CI55" s="109" t="str">
        <f>IFERROR(
IF($Y55&lt;30,"N/A",
IF(($Z55/$Y55) &gt; (Dashboard!$D$55), "High Exclusion/Exception Rate", "No Issue")),"N/A")</f>
        <v>N/A</v>
      </c>
      <c r="CJ55" s="110" t="str">
        <f>IFERROR(
IF($AH55 &lt;30, "N/A",
IF(($AI55/$AH55)&gt; (Dashboard!$D$56), "High Exclusion/Exception Rate", "No Issue")),"N/A")</f>
        <v>N/A</v>
      </c>
      <c r="CK55" s="109" t="str">
        <f>IFERROR(
IF($BD55 &lt;30, "N/A",
IF((($BE55 + $BF55)/$BD55) &gt; (Dashboard!$D$58), "High Exclusion/Exception Rate", "No Issue")),"N/A")</f>
        <v>N/A</v>
      </c>
      <c r="CL55" s="112" t="str">
        <f>IFERROR(
IF($BI55 &lt;30, "N/A",
IF(($BJ55/$BI55) &gt; (Dashboard!$D$59), "High Exclusion/Exception Rate", "No Issue")),"N/A")</f>
        <v>N/A</v>
      </c>
      <c r="CM55" s="113" t="str">
        <f t="shared" si="13"/>
        <v>N/A</v>
      </c>
      <c r="CN55" s="110" t="str">
        <f t="shared" si="14"/>
        <v>N/A</v>
      </c>
      <c r="CO55" s="109" t="str">
        <f t="shared" si="15"/>
        <v>N/A</v>
      </c>
      <c r="CP55" s="110" t="str">
        <f t="shared" si="16"/>
        <v>N/A</v>
      </c>
      <c r="CQ55" s="109" t="str">
        <f t="shared" si="17"/>
        <v>N/A</v>
      </c>
      <c r="CR55" s="112" t="str">
        <f t="shared" si="18"/>
        <v>N/A</v>
      </c>
      <c r="CS55" s="113" t="str">
        <f t="shared" si="19"/>
        <v>N/A</v>
      </c>
      <c r="CT55" s="110" t="str">
        <f t="shared" si="20"/>
        <v>N/A</v>
      </c>
      <c r="CU55" s="109" t="str">
        <f t="shared" si="21"/>
        <v>N/A</v>
      </c>
      <c r="CV55" s="110" t="str">
        <f t="shared" si="22"/>
        <v>N/A</v>
      </c>
      <c r="CW55" s="109" t="str">
        <f t="shared" si="23"/>
        <v>N/A</v>
      </c>
      <c r="CX55" s="112" t="str">
        <f t="shared" si="24"/>
        <v>N/A</v>
      </c>
      <c r="CY55" s="113" t="str">
        <f t="shared" si="25"/>
        <v>N/A</v>
      </c>
      <c r="CZ55" s="110" t="str">
        <f t="shared" si="26"/>
        <v>N/A</v>
      </c>
      <c r="DA55" s="109" t="str">
        <f t="shared" si="27"/>
        <v>N/A</v>
      </c>
      <c r="DB55" s="115" t="str">
        <f t="shared" si="28"/>
        <v>N/A</v>
      </c>
      <c r="DC55" s="109" t="str">
        <f t="shared" si="29"/>
        <v>N/A</v>
      </c>
      <c r="DD55" s="114" t="str">
        <f t="shared" si="30"/>
        <v>N/A</v>
      </c>
      <c r="DE55" s="109" t="str">
        <f t="shared" si="31"/>
        <v>N/A</v>
      </c>
      <c r="DF55" s="114" t="str">
        <f t="shared" si="32"/>
        <v>N/A</v>
      </c>
      <c r="DG55" s="113" t="str">
        <f t="shared" si="33"/>
        <v>N/A</v>
      </c>
      <c r="DH55" s="114" t="str">
        <f t="shared" si="34"/>
        <v>N/A</v>
      </c>
      <c r="DI55" s="109" t="str">
        <f t="shared" si="35"/>
        <v>N/A</v>
      </c>
      <c r="DJ55" s="114" t="str">
        <f t="shared" si="36"/>
        <v>N/A</v>
      </c>
      <c r="DK55" s="111" t="str">
        <f t="shared" si="37"/>
        <v>N/A</v>
      </c>
    </row>
    <row r="56" spans="11:115" s="78" customFormat="1" x14ac:dyDescent="0.25">
      <c r="K56" s="90"/>
      <c r="R56" s="100" t="e">
        <f t="shared" si="38"/>
        <v>#DIV/0!</v>
      </c>
      <c r="S56" s="83" t="s">
        <v>255</v>
      </c>
      <c r="T56" s="83" t="s">
        <v>256</v>
      </c>
      <c r="U56" s="90"/>
      <c r="AA56" s="100" t="e">
        <f t="shared" si="0"/>
        <v>#DIV/0!</v>
      </c>
      <c r="AB56" s="83" t="s">
        <v>255</v>
      </c>
      <c r="AC56" s="83" t="s">
        <v>256</v>
      </c>
      <c r="AD56" s="91"/>
      <c r="AI56" s="92"/>
      <c r="AJ56" s="100" t="e">
        <f t="shared" si="1"/>
        <v>#DIV/0!</v>
      </c>
      <c r="AK56" s="83" t="s">
        <v>255</v>
      </c>
      <c r="AL56" s="83" t="s">
        <v>256</v>
      </c>
      <c r="AM56" s="91"/>
      <c r="AQ56" s="93"/>
      <c r="AR56" s="101" t="e">
        <f t="shared" si="2"/>
        <v>#DIV/0!</v>
      </c>
      <c r="AU56" s="102">
        <f t="shared" si="3"/>
        <v>0</v>
      </c>
      <c r="AV56" s="101" t="e">
        <f t="shared" si="4"/>
        <v>#DIV/0!</v>
      </c>
      <c r="AW56" s="101" t="e">
        <f t="shared" si="5"/>
        <v>#DIV/0!</v>
      </c>
      <c r="AX56" s="83" t="s">
        <v>255</v>
      </c>
      <c r="AY56" s="83" t="s">
        <v>256</v>
      </c>
      <c r="AZ56" s="91"/>
      <c r="BG56" s="103" t="e">
        <f t="shared" si="6"/>
        <v>#DIV/0!</v>
      </c>
      <c r="BK56" s="103" t="e">
        <f t="shared" si="7"/>
        <v>#DIV/0!</v>
      </c>
      <c r="BL56" s="83" t="s">
        <v>255</v>
      </c>
      <c r="BM56" s="83" t="s">
        <v>256</v>
      </c>
      <c r="BN56" s="106">
        <f t="shared" si="8"/>
        <v>0</v>
      </c>
      <c r="BO56" s="107">
        <f t="shared" si="9"/>
        <v>0</v>
      </c>
      <c r="BP56" s="107">
        <f t="shared" si="10"/>
        <v>0</v>
      </c>
      <c r="BQ56" s="107">
        <f t="shared" si="11"/>
        <v>0</v>
      </c>
      <c r="BR56" s="107">
        <f t="shared" si="12"/>
        <v>0</v>
      </c>
      <c r="BU56" s="94"/>
      <c r="BV56" s="108" t="str" cm="1">
        <f t="array" ref="BV56">IF(OR(($H56+(0.2*$I56))&lt;200, $K56="Not reporting this measure", ISBLANK($O56)),"N/A",
       IF(($O56/($H56+(0.2*$I56)))&lt;
                   (_xlfn.IFS($M56="CCO Medicaid only",Dashboard!$E$33,'Data Reporting Template'!$M56="All-payer",Dashboard!$F$33)),"Low","No Issue"))</f>
        <v>N/A</v>
      </c>
      <c r="BW56" s="109" t="str" cm="1">
        <f t="array" ref="BW56">IFERROR(
IF(OR($H56&lt;200, $U56="Not reporting this measure", ISBLANK($Y56),($I56/$J56)&gt;0.8),"N/A",
       IF(($Y56/$H56)&lt;
                   (_xlfn.IFS($W56="CCO Medicaid only",Dashboard!$E$34,'Data Reporting Template'!$W56="All-payer",Dashboard!$F$34)),"Low","No Issue")), "N/A")</f>
        <v>N/A</v>
      </c>
      <c r="BX56" s="110" t="str" cm="1">
        <f t="array" ref="BX56">IFERROR(
IF(OR($H56&lt;200, $AD56="Not reporting this measure", ISBLANK($AH56),($I56/$J56)&gt;0.8),"N/A",
       IF(($AH56/$H56)&lt;
                   (_xlfn.IFS($AF56="CCO Medicaid only",Dashboard!$E$35,'Data Reporting Template'!$AF56="All-payer",Dashboard!$F$35)),"Low","No Issue")), "N/A")</f>
        <v>N/A</v>
      </c>
      <c r="BY56" s="109" t="str">
        <f>IF(OR(($H56+(0.2*$I56))&lt;50, $AM56="Not reporting this measure", ISBLANK($AQ56)),"N/A",
       IF(($AQ56/($H56+(0.2*$I56)))&lt;Dashboard!$E$36,"Low", "No Issue"))</f>
        <v>N/A</v>
      </c>
      <c r="BZ56" s="110" t="str">
        <f>IF(OR(($H56+(0.2*$I56))&lt;200, $AZ56="Not reporting this measure", ISBLANK($BD56)),"N/A",
       IF(($BD56/($H56+(0.2*$I56)))&lt;Dashboard!$E$37,"Low", "No Issue"))</f>
        <v>N/A</v>
      </c>
      <c r="CA56" s="111" t="str">
        <f>IFERROR(
IF(OR(($H56+(0.2*$I56))&lt;200, $AZ56="Not reporting this measure", ISBLANK($BI56),($I56/$J56)&gt;0.8),"N/A",
       IF(($BI56/($H56+(0.2*$I56)))&lt;Dashboard!$E$38,"Low", "No Issue")),"N/A")</f>
        <v>N/A</v>
      </c>
      <c r="CB56" s="108" t="str" cm="1">
        <f t="array" ref="CB56">IF(OR(($H56+(0.2*$I56))&lt;200, $K56="Not reporting this measure", ISBLANK($O56)),"N/A",
IF(('Data Reporting Template'!$O56/($H56+(0.2*$I56)))&gt;
(_xlfn.IFS($M56="CCO Medicaid only",Dashboard!$E$44,'Data Reporting Template'!$M56="All-payer",Dashboard!$F$44)),"High","No Issue"))</f>
        <v>N/A</v>
      </c>
      <c r="CC56" s="109" t="str" cm="1">
        <f t="array" ref="CC56">IF(OR($H56&lt;200, $U56="Not reporting this measure", ISBLANK($Y56)),"N/A",
IF(('Data Reporting Template'!$Y56/$H56)&gt;
(_xlfn.IFS($W56="CCO Medicaid only",Dashboard!$E$44,'Data Reporting Template'!$W56="All-payer",Dashboard!$F$44)),"High","No Issue"))</f>
        <v>N/A</v>
      </c>
      <c r="CD56" s="110" t="str" cm="1">
        <f t="array" ref="CD56">IF(OR($H56&lt;200, $AD56="Not reporting this measure", ISBLANK($AH56)),"N/A",
       IF(('Data Reporting Template'!$AH56/$H56)&gt;
                   (_xlfn.IFS($AF56="CCO Medicaid only",Dashboard!$E$44,'Data Reporting Template'!$AF56="All-payer",Dashboard!$F$44)),"High","No Issue"))</f>
        <v>N/A</v>
      </c>
      <c r="CE56" s="109" t="str">
        <f>IF(OR(($H56+(0.2*$I56))&lt;50, $AM56="Not reporting this measure", ISBLANK($AQ56)),"N/A",
       IF(('Data Reporting Template'!$AQ56/($H56+(0.2*$I56)))&gt;Dashboard!$E$44,"High","No Issue"))</f>
        <v>N/A</v>
      </c>
      <c r="CF56" s="110" t="str">
        <f>IF(OR(($H56+(0.2*$I56))&lt;200, $AZ56="Not reporting this measure", ISBLANK($BD56)),"N/A",
       IF(('Data Reporting Template'!$BD56/($H56+(0.2*$I56)))&gt;Dashboard!$E$44,"High","No Issue"))</f>
        <v>N/A</v>
      </c>
      <c r="CG56" s="111" t="str">
        <f>IF(OR(($H56+(0.2*$I56))&lt;200, $AZ56="Not reporting this measure", ISBLANK($BI56)),"N/A",
       IF(('Data Reporting Template'!$BI56/($H56+(0.2*$I56)))&gt;Dashboard!$E$44,"High","No Issue"))</f>
        <v>N/A</v>
      </c>
      <c r="CH56" s="108" t="str">
        <f>IFERROR(
IF($O56 &lt; 30, "N/A",
IF((($P56+$Q56)/$O56)&gt; (Dashboard!$D$54), "High Exclusion/Exception Rate", "No Issue")),"N/A")</f>
        <v>N/A</v>
      </c>
      <c r="CI56" s="109" t="str">
        <f>IFERROR(
IF($Y56&lt;30,"N/A",
IF(($Z56/$Y56) &gt; (Dashboard!$D$55), "High Exclusion/Exception Rate", "No Issue")),"N/A")</f>
        <v>N/A</v>
      </c>
      <c r="CJ56" s="110" t="str">
        <f>IFERROR(
IF($AH56 &lt;30, "N/A",
IF(($AI56/$AH56)&gt; (Dashboard!$D$56), "High Exclusion/Exception Rate", "No Issue")),"N/A")</f>
        <v>N/A</v>
      </c>
      <c r="CK56" s="109" t="str">
        <f>IFERROR(
IF($BD56 &lt;30, "N/A",
IF((($BE56 + $BF56)/$BD56) &gt; (Dashboard!$D$58), "High Exclusion/Exception Rate", "No Issue")),"N/A")</f>
        <v>N/A</v>
      </c>
      <c r="CL56" s="112" t="str">
        <f>IFERROR(
IF($BI56 &lt;30, "N/A",
IF(($BJ56/$BI56) &gt; (Dashboard!$D$59), "High Exclusion/Exception Rate", "No Issue")),"N/A")</f>
        <v>N/A</v>
      </c>
      <c r="CM56" s="113" t="str">
        <f t="shared" si="13"/>
        <v>N/A</v>
      </c>
      <c r="CN56" s="110" t="str">
        <f t="shared" si="14"/>
        <v>N/A</v>
      </c>
      <c r="CO56" s="109" t="str">
        <f t="shared" si="15"/>
        <v>N/A</v>
      </c>
      <c r="CP56" s="110" t="str">
        <f t="shared" si="16"/>
        <v>N/A</v>
      </c>
      <c r="CQ56" s="109" t="str">
        <f t="shared" si="17"/>
        <v>N/A</v>
      </c>
      <c r="CR56" s="112" t="str">
        <f t="shared" si="18"/>
        <v>N/A</v>
      </c>
      <c r="CS56" s="113" t="str">
        <f t="shared" si="19"/>
        <v>N/A</v>
      </c>
      <c r="CT56" s="110" t="str">
        <f t="shared" si="20"/>
        <v>N/A</v>
      </c>
      <c r="CU56" s="109" t="str">
        <f t="shared" si="21"/>
        <v>N/A</v>
      </c>
      <c r="CV56" s="110" t="str">
        <f t="shared" si="22"/>
        <v>N/A</v>
      </c>
      <c r="CW56" s="109" t="str">
        <f t="shared" si="23"/>
        <v>N/A</v>
      </c>
      <c r="CX56" s="112" t="str">
        <f t="shared" si="24"/>
        <v>N/A</v>
      </c>
      <c r="CY56" s="113" t="str">
        <f t="shared" si="25"/>
        <v>N/A</v>
      </c>
      <c r="CZ56" s="110" t="str">
        <f t="shared" si="26"/>
        <v>N/A</v>
      </c>
      <c r="DA56" s="109" t="str">
        <f t="shared" si="27"/>
        <v>N/A</v>
      </c>
      <c r="DB56" s="115" t="str">
        <f t="shared" si="28"/>
        <v>N/A</v>
      </c>
      <c r="DC56" s="109" t="str">
        <f t="shared" si="29"/>
        <v>N/A</v>
      </c>
      <c r="DD56" s="114" t="str">
        <f t="shared" si="30"/>
        <v>N/A</v>
      </c>
      <c r="DE56" s="109" t="str">
        <f t="shared" si="31"/>
        <v>N/A</v>
      </c>
      <c r="DF56" s="114" t="str">
        <f t="shared" si="32"/>
        <v>N/A</v>
      </c>
      <c r="DG56" s="113" t="str">
        <f t="shared" si="33"/>
        <v>N/A</v>
      </c>
      <c r="DH56" s="114" t="str">
        <f t="shared" si="34"/>
        <v>N/A</v>
      </c>
      <c r="DI56" s="109" t="str">
        <f t="shared" si="35"/>
        <v>N/A</v>
      </c>
      <c r="DJ56" s="114" t="str">
        <f t="shared" si="36"/>
        <v>N/A</v>
      </c>
      <c r="DK56" s="111" t="str">
        <f t="shared" si="37"/>
        <v>N/A</v>
      </c>
    </row>
    <row r="57" spans="11:115" s="78" customFormat="1" x14ac:dyDescent="0.25">
      <c r="K57" s="90"/>
      <c r="R57" s="100" t="e">
        <f t="shared" si="38"/>
        <v>#DIV/0!</v>
      </c>
      <c r="S57" s="83" t="s">
        <v>255</v>
      </c>
      <c r="T57" s="83" t="s">
        <v>256</v>
      </c>
      <c r="U57" s="90"/>
      <c r="AA57" s="100" t="e">
        <f t="shared" si="0"/>
        <v>#DIV/0!</v>
      </c>
      <c r="AB57" s="83" t="s">
        <v>255</v>
      </c>
      <c r="AC57" s="83" t="s">
        <v>256</v>
      </c>
      <c r="AD57" s="91"/>
      <c r="AI57" s="92"/>
      <c r="AJ57" s="100" t="e">
        <f t="shared" si="1"/>
        <v>#DIV/0!</v>
      </c>
      <c r="AK57" s="83" t="s">
        <v>255</v>
      </c>
      <c r="AL57" s="83" t="s">
        <v>256</v>
      </c>
      <c r="AM57" s="91"/>
      <c r="AQ57" s="93"/>
      <c r="AR57" s="101" t="e">
        <f t="shared" si="2"/>
        <v>#DIV/0!</v>
      </c>
      <c r="AU57" s="102">
        <f t="shared" si="3"/>
        <v>0</v>
      </c>
      <c r="AV57" s="101" t="e">
        <f t="shared" si="4"/>
        <v>#DIV/0!</v>
      </c>
      <c r="AW57" s="101" t="e">
        <f t="shared" si="5"/>
        <v>#DIV/0!</v>
      </c>
      <c r="AX57" s="83" t="s">
        <v>255</v>
      </c>
      <c r="AY57" s="83" t="s">
        <v>256</v>
      </c>
      <c r="AZ57" s="91"/>
      <c r="BG57" s="103" t="e">
        <f t="shared" si="6"/>
        <v>#DIV/0!</v>
      </c>
      <c r="BK57" s="103" t="e">
        <f t="shared" si="7"/>
        <v>#DIV/0!</v>
      </c>
      <c r="BL57" s="83" t="s">
        <v>255</v>
      </c>
      <c r="BM57" s="83" t="s">
        <v>256</v>
      </c>
      <c r="BN57" s="106">
        <f t="shared" si="8"/>
        <v>0</v>
      </c>
      <c r="BO57" s="107">
        <f t="shared" si="9"/>
        <v>0</v>
      </c>
      <c r="BP57" s="107">
        <f t="shared" si="10"/>
        <v>0</v>
      </c>
      <c r="BQ57" s="107">
        <f t="shared" si="11"/>
        <v>0</v>
      </c>
      <c r="BR57" s="107">
        <f t="shared" si="12"/>
        <v>0</v>
      </c>
      <c r="BU57" s="94"/>
      <c r="BV57" s="108" t="str" cm="1">
        <f t="array" ref="BV57">IF(OR(($H57+(0.2*$I57))&lt;200, $K57="Not reporting this measure", ISBLANK($O57)),"N/A",
       IF(($O57/($H57+(0.2*$I57)))&lt;
                   (_xlfn.IFS($M57="CCO Medicaid only",Dashboard!$E$33,'Data Reporting Template'!$M57="All-payer",Dashboard!$F$33)),"Low","No Issue"))</f>
        <v>N/A</v>
      </c>
      <c r="BW57" s="109" t="str" cm="1">
        <f t="array" ref="BW57">IFERROR(
IF(OR($H57&lt;200, $U57="Not reporting this measure", ISBLANK($Y57),($I57/$J57)&gt;0.8),"N/A",
       IF(($Y57/$H57)&lt;
                   (_xlfn.IFS($W57="CCO Medicaid only",Dashboard!$E$34,'Data Reporting Template'!$W57="All-payer",Dashboard!$F$34)),"Low","No Issue")), "N/A")</f>
        <v>N/A</v>
      </c>
      <c r="BX57" s="110" t="str" cm="1">
        <f t="array" ref="BX57">IFERROR(
IF(OR($H57&lt;200, $AD57="Not reporting this measure", ISBLANK($AH57),($I57/$J57)&gt;0.8),"N/A",
       IF(($AH57/$H57)&lt;
                   (_xlfn.IFS($AF57="CCO Medicaid only",Dashboard!$E$35,'Data Reporting Template'!$AF57="All-payer",Dashboard!$F$35)),"Low","No Issue")), "N/A")</f>
        <v>N/A</v>
      </c>
      <c r="BY57" s="109" t="str">
        <f>IF(OR(($H57+(0.2*$I57))&lt;50, $AM57="Not reporting this measure", ISBLANK($AQ57)),"N/A",
       IF(($AQ57/($H57+(0.2*$I57)))&lt;Dashboard!$E$36,"Low", "No Issue"))</f>
        <v>N/A</v>
      </c>
      <c r="BZ57" s="110" t="str">
        <f>IF(OR(($H57+(0.2*$I57))&lt;200, $AZ57="Not reporting this measure", ISBLANK($BD57)),"N/A",
       IF(($BD57/($H57+(0.2*$I57)))&lt;Dashboard!$E$37,"Low", "No Issue"))</f>
        <v>N/A</v>
      </c>
      <c r="CA57" s="111" t="str">
        <f>IFERROR(
IF(OR(($H57+(0.2*$I57))&lt;200, $AZ57="Not reporting this measure", ISBLANK($BI57),($I57/$J57)&gt;0.8),"N/A",
       IF(($BI57/($H57+(0.2*$I57)))&lt;Dashboard!$E$38,"Low", "No Issue")),"N/A")</f>
        <v>N/A</v>
      </c>
      <c r="CB57" s="108" t="str" cm="1">
        <f t="array" ref="CB57">IF(OR(($H57+(0.2*$I57))&lt;200, $K57="Not reporting this measure", ISBLANK($O57)),"N/A",
IF(('Data Reporting Template'!$O57/($H57+(0.2*$I57)))&gt;
(_xlfn.IFS($M57="CCO Medicaid only",Dashboard!$E$44,'Data Reporting Template'!$M57="All-payer",Dashboard!$F$44)),"High","No Issue"))</f>
        <v>N/A</v>
      </c>
      <c r="CC57" s="109" t="str" cm="1">
        <f t="array" ref="CC57">IF(OR($H57&lt;200, $U57="Not reporting this measure", ISBLANK($Y57)),"N/A",
IF(('Data Reporting Template'!$Y57/$H57)&gt;
(_xlfn.IFS($W57="CCO Medicaid only",Dashboard!$E$44,'Data Reporting Template'!$W57="All-payer",Dashboard!$F$44)),"High","No Issue"))</f>
        <v>N/A</v>
      </c>
      <c r="CD57" s="110" t="str" cm="1">
        <f t="array" ref="CD57">IF(OR($H57&lt;200, $AD57="Not reporting this measure", ISBLANK($AH57)),"N/A",
       IF(('Data Reporting Template'!$AH57/$H57)&gt;
                   (_xlfn.IFS($AF57="CCO Medicaid only",Dashboard!$E$44,'Data Reporting Template'!$AF57="All-payer",Dashboard!$F$44)),"High","No Issue"))</f>
        <v>N/A</v>
      </c>
      <c r="CE57" s="109" t="str">
        <f>IF(OR(($H57+(0.2*$I57))&lt;50, $AM57="Not reporting this measure", ISBLANK($AQ57)),"N/A",
       IF(('Data Reporting Template'!$AQ57/($H57+(0.2*$I57)))&gt;Dashboard!$E$44,"High","No Issue"))</f>
        <v>N/A</v>
      </c>
      <c r="CF57" s="110" t="str">
        <f>IF(OR(($H57+(0.2*$I57))&lt;200, $AZ57="Not reporting this measure", ISBLANK($BD57)),"N/A",
       IF(('Data Reporting Template'!$BD57/($H57+(0.2*$I57)))&gt;Dashboard!$E$44,"High","No Issue"))</f>
        <v>N/A</v>
      </c>
      <c r="CG57" s="111" t="str">
        <f>IF(OR(($H57+(0.2*$I57))&lt;200, $AZ57="Not reporting this measure", ISBLANK($BI57)),"N/A",
       IF(('Data Reporting Template'!$BI57/($H57+(0.2*$I57)))&gt;Dashboard!$E$44,"High","No Issue"))</f>
        <v>N/A</v>
      </c>
      <c r="CH57" s="108" t="str">
        <f>IFERROR(
IF($O57 &lt; 30, "N/A",
IF((($P57+$Q57)/$O57)&gt; (Dashboard!$D$54), "High Exclusion/Exception Rate", "No Issue")),"N/A")</f>
        <v>N/A</v>
      </c>
      <c r="CI57" s="109" t="str">
        <f>IFERROR(
IF($Y57&lt;30,"N/A",
IF(($Z57/$Y57) &gt; (Dashboard!$D$55), "High Exclusion/Exception Rate", "No Issue")),"N/A")</f>
        <v>N/A</v>
      </c>
      <c r="CJ57" s="110" t="str">
        <f>IFERROR(
IF($AH57 &lt;30, "N/A",
IF(($AI57/$AH57)&gt; (Dashboard!$D$56), "High Exclusion/Exception Rate", "No Issue")),"N/A")</f>
        <v>N/A</v>
      </c>
      <c r="CK57" s="109" t="str">
        <f>IFERROR(
IF($BD57 &lt;30, "N/A",
IF((($BE57 + $BF57)/$BD57) &gt; (Dashboard!$D$58), "High Exclusion/Exception Rate", "No Issue")),"N/A")</f>
        <v>N/A</v>
      </c>
      <c r="CL57" s="112" t="str">
        <f>IFERROR(
IF($BI57 &lt;30, "N/A",
IF(($BJ57/$BI57) &gt; (Dashboard!$D$59), "High Exclusion/Exception Rate", "No Issue")),"N/A")</f>
        <v>N/A</v>
      </c>
      <c r="CM57" s="113" t="str">
        <f t="shared" si="13"/>
        <v>N/A</v>
      </c>
      <c r="CN57" s="110" t="str">
        <f t="shared" si="14"/>
        <v>N/A</v>
      </c>
      <c r="CO57" s="109" t="str">
        <f t="shared" si="15"/>
        <v>N/A</v>
      </c>
      <c r="CP57" s="110" t="str">
        <f t="shared" si="16"/>
        <v>N/A</v>
      </c>
      <c r="CQ57" s="109" t="str">
        <f t="shared" si="17"/>
        <v>N/A</v>
      </c>
      <c r="CR57" s="112" t="str">
        <f t="shared" si="18"/>
        <v>N/A</v>
      </c>
      <c r="CS57" s="113" t="str">
        <f t="shared" si="19"/>
        <v>N/A</v>
      </c>
      <c r="CT57" s="110" t="str">
        <f t="shared" si="20"/>
        <v>N/A</v>
      </c>
      <c r="CU57" s="109" t="str">
        <f t="shared" si="21"/>
        <v>N/A</v>
      </c>
      <c r="CV57" s="110" t="str">
        <f t="shared" si="22"/>
        <v>N/A</v>
      </c>
      <c r="CW57" s="109" t="str">
        <f t="shared" si="23"/>
        <v>N/A</v>
      </c>
      <c r="CX57" s="112" t="str">
        <f t="shared" si="24"/>
        <v>N/A</v>
      </c>
      <c r="CY57" s="113" t="str">
        <f t="shared" si="25"/>
        <v>N/A</v>
      </c>
      <c r="CZ57" s="110" t="str">
        <f t="shared" si="26"/>
        <v>N/A</v>
      </c>
      <c r="DA57" s="109" t="str">
        <f t="shared" si="27"/>
        <v>N/A</v>
      </c>
      <c r="DB57" s="115" t="str">
        <f t="shared" si="28"/>
        <v>N/A</v>
      </c>
      <c r="DC57" s="109" t="str">
        <f t="shared" si="29"/>
        <v>N/A</v>
      </c>
      <c r="DD57" s="114" t="str">
        <f t="shared" si="30"/>
        <v>N/A</v>
      </c>
      <c r="DE57" s="109" t="str">
        <f t="shared" si="31"/>
        <v>N/A</v>
      </c>
      <c r="DF57" s="114" t="str">
        <f t="shared" si="32"/>
        <v>N/A</v>
      </c>
      <c r="DG57" s="113" t="str">
        <f t="shared" si="33"/>
        <v>N/A</v>
      </c>
      <c r="DH57" s="114" t="str">
        <f t="shared" si="34"/>
        <v>N/A</v>
      </c>
      <c r="DI57" s="109" t="str">
        <f t="shared" si="35"/>
        <v>N/A</v>
      </c>
      <c r="DJ57" s="114" t="str">
        <f t="shared" si="36"/>
        <v>N/A</v>
      </c>
      <c r="DK57" s="111" t="str">
        <f t="shared" si="37"/>
        <v>N/A</v>
      </c>
    </row>
    <row r="58" spans="11:115" s="78" customFormat="1" x14ac:dyDescent="0.25">
      <c r="K58" s="90"/>
      <c r="R58" s="100" t="e">
        <f t="shared" si="38"/>
        <v>#DIV/0!</v>
      </c>
      <c r="S58" s="83" t="s">
        <v>255</v>
      </c>
      <c r="T58" s="83" t="s">
        <v>256</v>
      </c>
      <c r="U58" s="90"/>
      <c r="AA58" s="100" t="e">
        <f t="shared" si="0"/>
        <v>#DIV/0!</v>
      </c>
      <c r="AB58" s="83" t="s">
        <v>255</v>
      </c>
      <c r="AC58" s="83" t="s">
        <v>256</v>
      </c>
      <c r="AD58" s="91"/>
      <c r="AI58" s="92"/>
      <c r="AJ58" s="100" t="e">
        <f t="shared" si="1"/>
        <v>#DIV/0!</v>
      </c>
      <c r="AK58" s="83" t="s">
        <v>255</v>
      </c>
      <c r="AL58" s="83" t="s">
        <v>256</v>
      </c>
      <c r="AM58" s="91"/>
      <c r="AQ58" s="93"/>
      <c r="AR58" s="101" t="e">
        <f t="shared" si="2"/>
        <v>#DIV/0!</v>
      </c>
      <c r="AU58" s="102">
        <f t="shared" si="3"/>
        <v>0</v>
      </c>
      <c r="AV58" s="101" t="e">
        <f t="shared" si="4"/>
        <v>#DIV/0!</v>
      </c>
      <c r="AW58" s="101" t="e">
        <f t="shared" si="5"/>
        <v>#DIV/0!</v>
      </c>
      <c r="AX58" s="83" t="s">
        <v>255</v>
      </c>
      <c r="AY58" s="83" t="s">
        <v>256</v>
      </c>
      <c r="AZ58" s="91"/>
      <c r="BG58" s="103" t="e">
        <f t="shared" si="6"/>
        <v>#DIV/0!</v>
      </c>
      <c r="BK58" s="103" t="e">
        <f t="shared" si="7"/>
        <v>#DIV/0!</v>
      </c>
      <c r="BL58" s="83" t="s">
        <v>255</v>
      </c>
      <c r="BM58" s="83" t="s">
        <v>256</v>
      </c>
      <c r="BN58" s="106">
        <f t="shared" si="8"/>
        <v>0</v>
      </c>
      <c r="BO58" s="107">
        <f t="shared" si="9"/>
        <v>0</v>
      </c>
      <c r="BP58" s="107">
        <f t="shared" si="10"/>
        <v>0</v>
      </c>
      <c r="BQ58" s="107">
        <f t="shared" si="11"/>
        <v>0</v>
      </c>
      <c r="BR58" s="107">
        <f t="shared" si="12"/>
        <v>0</v>
      </c>
      <c r="BU58" s="94"/>
      <c r="BV58" s="108" t="str" cm="1">
        <f t="array" ref="BV58">IF(OR(($H58+(0.2*$I58))&lt;200, $K58="Not reporting this measure", ISBLANK($O58)),"N/A",
       IF(($O58/($H58+(0.2*$I58)))&lt;
                   (_xlfn.IFS($M58="CCO Medicaid only",Dashboard!$E$33,'Data Reporting Template'!$M58="All-payer",Dashboard!$F$33)),"Low","No Issue"))</f>
        <v>N/A</v>
      </c>
      <c r="BW58" s="109" t="str" cm="1">
        <f t="array" ref="BW58">IFERROR(
IF(OR($H58&lt;200, $U58="Not reporting this measure", ISBLANK($Y58),($I58/$J58)&gt;0.8),"N/A",
       IF(($Y58/$H58)&lt;
                   (_xlfn.IFS($W58="CCO Medicaid only",Dashboard!$E$34,'Data Reporting Template'!$W58="All-payer",Dashboard!$F$34)),"Low","No Issue")), "N/A")</f>
        <v>N/A</v>
      </c>
      <c r="BX58" s="110" t="str" cm="1">
        <f t="array" ref="BX58">IFERROR(
IF(OR($H58&lt;200, $AD58="Not reporting this measure", ISBLANK($AH58),($I58/$J58)&gt;0.8),"N/A",
       IF(($AH58/$H58)&lt;
                   (_xlfn.IFS($AF58="CCO Medicaid only",Dashboard!$E$35,'Data Reporting Template'!$AF58="All-payer",Dashboard!$F$35)),"Low","No Issue")), "N/A")</f>
        <v>N/A</v>
      </c>
      <c r="BY58" s="109" t="str">
        <f>IF(OR(($H58+(0.2*$I58))&lt;50, $AM58="Not reporting this measure", ISBLANK($AQ58)),"N/A",
       IF(($AQ58/($H58+(0.2*$I58)))&lt;Dashboard!$E$36,"Low", "No Issue"))</f>
        <v>N/A</v>
      </c>
      <c r="BZ58" s="110" t="str">
        <f>IF(OR(($H58+(0.2*$I58))&lt;200, $AZ58="Not reporting this measure", ISBLANK($BD58)),"N/A",
       IF(($BD58/($H58+(0.2*$I58)))&lt;Dashboard!$E$37,"Low", "No Issue"))</f>
        <v>N/A</v>
      </c>
      <c r="CA58" s="111" t="str">
        <f>IFERROR(
IF(OR(($H58+(0.2*$I58))&lt;200, $AZ58="Not reporting this measure", ISBLANK($BI58),($I58/$J58)&gt;0.8),"N/A",
       IF(($BI58/($H58+(0.2*$I58)))&lt;Dashboard!$E$38,"Low", "No Issue")),"N/A")</f>
        <v>N/A</v>
      </c>
      <c r="CB58" s="108" t="str" cm="1">
        <f t="array" ref="CB58">IF(OR(($H58+(0.2*$I58))&lt;200, $K58="Not reporting this measure", ISBLANK($O58)),"N/A",
IF(('Data Reporting Template'!$O58/($H58+(0.2*$I58)))&gt;
(_xlfn.IFS($M58="CCO Medicaid only",Dashboard!$E$44,'Data Reporting Template'!$M58="All-payer",Dashboard!$F$44)),"High","No Issue"))</f>
        <v>N/A</v>
      </c>
      <c r="CC58" s="109" t="str" cm="1">
        <f t="array" ref="CC58">IF(OR($H58&lt;200, $U58="Not reporting this measure", ISBLANK($Y58)),"N/A",
IF(('Data Reporting Template'!$Y58/$H58)&gt;
(_xlfn.IFS($W58="CCO Medicaid only",Dashboard!$E$44,'Data Reporting Template'!$W58="All-payer",Dashboard!$F$44)),"High","No Issue"))</f>
        <v>N/A</v>
      </c>
      <c r="CD58" s="110" t="str" cm="1">
        <f t="array" ref="CD58">IF(OR($H58&lt;200, $AD58="Not reporting this measure", ISBLANK($AH58)),"N/A",
       IF(('Data Reporting Template'!$AH58/$H58)&gt;
                   (_xlfn.IFS($AF58="CCO Medicaid only",Dashboard!$E$44,'Data Reporting Template'!$AF58="All-payer",Dashboard!$F$44)),"High","No Issue"))</f>
        <v>N/A</v>
      </c>
      <c r="CE58" s="109" t="str">
        <f>IF(OR(($H58+(0.2*$I58))&lt;50, $AM58="Not reporting this measure", ISBLANK($AQ58)),"N/A",
       IF(('Data Reporting Template'!$AQ58/($H58+(0.2*$I58)))&gt;Dashboard!$E$44,"High","No Issue"))</f>
        <v>N/A</v>
      </c>
      <c r="CF58" s="110" t="str">
        <f>IF(OR(($H58+(0.2*$I58))&lt;200, $AZ58="Not reporting this measure", ISBLANK($BD58)),"N/A",
       IF(('Data Reporting Template'!$BD58/($H58+(0.2*$I58)))&gt;Dashboard!$E$44,"High","No Issue"))</f>
        <v>N/A</v>
      </c>
      <c r="CG58" s="111" t="str">
        <f>IF(OR(($H58+(0.2*$I58))&lt;200, $AZ58="Not reporting this measure", ISBLANK($BI58)),"N/A",
       IF(('Data Reporting Template'!$BI58/($H58+(0.2*$I58)))&gt;Dashboard!$E$44,"High","No Issue"))</f>
        <v>N/A</v>
      </c>
      <c r="CH58" s="108" t="str">
        <f>IFERROR(
IF($O58 &lt; 30, "N/A",
IF((($P58+$Q58)/$O58)&gt; (Dashboard!$D$54), "High Exclusion/Exception Rate", "No Issue")),"N/A")</f>
        <v>N/A</v>
      </c>
      <c r="CI58" s="109" t="str">
        <f>IFERROR(
IF($Y58&lt;30,"N/A",
IF(($Z58/$Y58) &gt; (Dashboard!$D$55), "High Exclusion/Exception Rate", "No Issue")),"N/A")</f>
        <v>N/A</v>
      </c>
      <c r="CJ58" s="110" t="str">
        <f>IFERROR(
IF($AH58 &lt;30, "N/A",
IF(($AI58/$AH58)&gt; (Dashboard!$D$56), "High Exclusion/Exception Rate", "No Issue")),"N/A")</f>
        <v>N/A</v>
      </c>
      <c r="CK58" s="109" t="str">
        <f>IFERROR(
IF($BD58 &lt;30, "N/A",
IF((($BE58 + $BF58)/$BD58) &gt; (Dashboard!$D$58), "High Exclusion/Exception Rate", "No Issue")),"N/A")</f>
        <v>N/A</v>
      </c>
      <c r="CL58" s="112" t="str">
        <f>IFERROR(
IF($BI58 &lt;30, "N/A",
IF(($BJ58/$BI58) &gt; (Dashboard!$D$59), "High Exclusion/Exception Rate", "No Issue")),"N/A")</f>
        <v>N/A</v>
      </c>
      <c r="CM58" s="113" t="str">
        <f t="shared" si="13"/>
        <v>N/A</v>
      </c>
      <c r="CN58" s="110" t="str">
        <f t="shared" si="14"/>
        <v>N/A</v>
      </c>
      <c r="CO58" s="109" t="str">
        <f t="shared" si="15"/>
        <v>N/A</v>
      </c>
      <c r="CP58" s="110" t="str">
        <f t="shared" si="16"/>
        <v>N/A</v>
      </c>
      <c r="CQ58" s="109" t="str">
        <f t="shared" si="17"/>
        <v>N/A</v>
      </c>
      <c r="CR58" s="112" t="str">
        <f t="shared" si="18"/>
        <v>N/A</v>
      </c>
      <c r="CS58" s="113" t="str">
        <f t="shared" si="19"/>
        <v>N/A</v>
      </c>
      <c r="CT58" s="110" t="str">
        <f t="shared" si="20"/>
        <v>N/A</v>
      </c>
      <c r="CU58" s="109" t="str">
        <f t="shared" si="21"/>
        <v>N/A</v>
      </c>
      <c r="CV58" s="110" t="str">
        <f t="shared" si="22"/>
        <v>N/A</v>
      </c>
      <c r="CW58" s="109" t="str">
        <f t="shared" si="23"/>
        <v>N/A</v>
      </c>
      <c r="CX58" s="112" t="str">
        <f t="shared" si="24"/>
        <v>N/A</v>
      </c>
      <c r="CY58" s="113" t="str">
        <f t="shared" si="25"/>
        <v>N/A</v>
      </c>
      <c r="CZ58" s="110" t="str">
        <f t="shared" si="26"/>
        <v>N/A</v>
      </c>
      <c r="DA58" s="109" t="str">
        <f t="shared" si="27"/>
        <v>N/A</v>
      </c>
      <c r="DB58" s="115" t="str">
        <f t="shared" si="28"/>
        <v>N/A</v>
      </c>
      <c r="DC58" s="109" t="str">
        <f t="shared" si="29"/>
        <v>N/A</v>
      </c>
      <c r="DD58" s="114" t="str">
        <f t="shared" si="30"/>
        <v>N/A</v>
      </c>
      <c r="DE58" s="109" t="str">
        <f t="shared" si="31"/>
        <v>N/A</v>
      </c>
      <c r="DF58" s="114" t="str">
        <f t="shared" si="32"/>
        <v>N/A</v>
      </c>
      <c r="DG58" s="113" t="str">
        <f t="shared" si="33"/>
        <v>N/A</v>
      </c>
      <c r="DH58" s="114" t="str">
        <f t="shared" si="34"/>
        <v>N/A</v>
      </c>
      <c r="DI58" s="109" t="str">
        <f t="shared" si="35"/>
        <v>N/A</v>
      </c>
      <c r="DJ58" s="114" t="str">
        <f t="shared" si="36"/>
        <v>N/A</v>
      </c>
      <c r="DK58" s="111" t="str">
        <f t="shared" si="37"/>
        <v>N/A</v>
      </c>
    </row>
    <row r="59" spans="11:115" s="78" customFormat="1" x14ac:dyDescent="0.25">
      <c r="K59" s="90"/>
      <c r="R59" s="100" t="e">
        <f t="shared" si="38"/>
        <v>#DIV/0!</v>
      </c>
      <c r="S59" s="83" t="s">
        <v>255</v>
      </c>
      <c r="T59" s="83" t="s">
        <v>256</v>
      </c>
      <c r="U59" s="90"/>
      <c r="AA59" s="100" t="e">
        <f t="shared" si="0"/>
        <v>#DIV/0!</v>
      </c>
      <c r="AB59" s="83" t="s">
        <v>255</v>
      </c>
      <c r="AC59" s="83" t="s">
        <v>256</v>
      </c>
      <c r="AD59" s="91"/>
      <c r="AI59" s="92"/>
      <c r="AJ59" s="100" t="e">
        <f t="shared" si="1"/>
        <v>#DIV/0!</v>
      </c>
      <c r="AK59" s="83" t="s">
        <v>255</v>
      </c>
      <c r="AL59" s="83" t="s">
        <v>256</v>
      </c>
      <c r="AM59" s="91"/>
      <c r="AQ59" s="93"/>
      <c r="AR59" s="101" t="e">
        <f t="shared" si="2"/>
        <v>#DIV/0!</v>
      </c>
      <c r="AU59" s="102">
        <f t="shared" si="3"/>
        <v>0</v>
      </c>
      <c r="AV59" s="101" t="e">
        <f t="shared" si="4"/>
        <v>#DIV/0!</v>
      </c>
      <c r="AW59" s="101" t="e">
        <f t="shared" si="5"/>
        <v>#DIV/0!</v>
      </c>
      <c r="AX59" s="83" t="s">
        <v>255</v>
      </c>
      <c r="AY59" s="83" t="s">
        <v>256</v>
      </c>
      <c r="AZ59" s="91"/>
      <c r="BG59" s="103" t="e">
        <f t="shared" si="6"/>
        <v>#DIV/0!</v>
      </c>
      <c r="BK59" s="103" t="e">
        <f t="shared" si="7"/>
        <v>#DIV/0!</v>
      </c>
      <c r="BL59" s="83" t="s">
        <v>255</v>
      </c>
      <c r="BM59" s="83" t="s">
        <v>256</v>
      </c>
      <c r="BN59" s="106">
        <f t="shared" si="8"/>
        <v>0</v>
      </c>
      <c r="BO59" s="107">
        <f t="shared" si="9"/>
        <v>0</v>
      </c>
      <c r="BP59" s="107">
        <f t="shared" si="10"/>
        <v>0</v>
      </c>
      <c r="BQ59" s="107">
        <f t="shared" si="11"/>
        <v>0</v>
      </c>
      <c r="BR59" s="107">
        <f t="shared" si="12"/>
        <v>0</v>
      </c>
      <c r="BU59" s="94"/>
      <c r="BV59" s="108" t="str" cm="1">
        <f t="array" ref="BV59">IF(OR(($H59+(0.2*$I59))&lt;200, $K59="Not reporting this measure", ISBLANK($O59)),"N/A",
       IF(($O59/($H59+(0.2*$I59)))&lt;
                   (_xlfn.IFS($M59="CCO Medicaid only",Dashboard!$E$33,'Data Reporting Template'!$M59="All-payer",Dashboard!$F$33)),"Low","No Issue"))</f>
        <v>N/A</v>
      </c>
      <c r="BW59" s="109" t="str" cm="1">
        <f t="array" ref="BW59">IFERROR(
IF(OR($H59&lt;200, $U59="Not reporting this measure", ISBLANK($Y59),($I59/$J59)&gt;0.8),"N/A",
       IF(($Y59/$H59)&lt;
                   (_xlfn.IFS($W59="CCO Medicaid only",Dashboard!$E$34,'Data Reporting Template'!$W59="All-payer",Dashboard!$F$34)),"Low","No Issue")), "N/A")</f>
        <v>N/A</v>
      </c>
      <c r="BX59" s="110" t="str" cm="1">
        <f t="array" ref="BX59">IFERROR(
IF(OR($H59&lt;200, $AD59="Not reporting this measure", ISBLANK($AH59),($I59/$J59)&gt;0.8),"N/A",
       IF(($AH59/$H59)&lt;
                   (_xlfn.IFS($AF59="CCO Medicaid only",Dashboard!$E$35,'Data Reporting Template'!$AF59="All-payer",Dashboard!$F$35)),"Low","No Issue")), "N/A")</f>
        <v>N/A</v>
      </c>
      <c r="BY59" s="109" t="str">
        <f>IF(OR(($H59+(0.2*$I59))&lt;50, $AM59="Not reporting this measure", ISBLANK($AQ59)),"N/A",
       IF(($AQ59/($H59+(0.2*$I59)))&lt;Dashboard!$E$36,"Low", "No Issue"))</f>
        <v>N/A</v>
      </c>
      <c r="BZ59" s="110" t="str">
        <f>IF(OR(($H59+(0.2*$I59))&lt;200, $AZ59="Not reporting this measure", ISBLANK($BD59)),"N/A",
       IF(($BD59/($H59+(0.2*$I59)))&lt;Dashboard!$E$37,"Low", "No Issue"))</f>
        <v>N/A</v>
      </c>
      <c r="CA59" s="111" t="str">
        <f>IFERROR(
IF(OR(($H59+(0.2*$I59))&lt;200, $AZ59="Not reporting this measure", ISBLANK($BI59),($I59/$J59)&gt;0.8),"N/A",
       IF(($BI59/($H59+(0.2*$I59)))&lt;Dashboard!$E$38,"Low", "No Issue")),"N/A")</f>
        <v>N/A</v>
      </c>
      <c r="CB59" s="108" t="str" cm="1">
        <f t="array" ref="CB59">IF(OR(($H59+(0.2*$I59))&lt;200, $K59="Not reporting this measure", ISBLANK($O59)),"N/A",
IF(('Data Reporting Template'!$O59/($H59+(0.2*$I59)))&gt;
(_xlfn.IFS($M59="CCO Medicaid only",Dashboard!$E$44,'Data Reporting Template'!$M59="All-payer",Dashboard!$F$44)),"High","No Issue"))</f>
        <v>N/A</v>
      </c>
      <c r="CC59" s="109" t="str" cm="1">
        <f t="array" ref="CC59">IF(OR($H59&lt;200, $U59="Not reporting this measure", ISBLANK($Y59)),"N/A",
IF(('Data Reporting Template'!$Y59/$H59)&gt;
(_xlfn.IFS($W59="CCO Medicaid only",Dashboard!$E$44,'Data Reporting Template'!$W59="All-payer",Dashboard!$F$44)),"High","No Issue"))</f>
        <v>N/A</v>
      </c>
      <c r="CD59" s="110" t="str" cm="1">
        <f t="array" ref="CD59">IF(OR($H59&lt;200, $AD59="Not reporting this measure", ISBLANK($AH59)),"N/A",
       IF(('Data Reporting Template'!$AH59/$H59)&gt;
                   (_xlfn.IFS($AF59="CCO Medicaid only",Dashboard!$E$44,'Data Reporting Template'!$AF59="All-payer",Dashboard!$F$44)),"High","No Issue"))</f>
        <v>N/A</v>
      </c>
      <c r="CE59" s="109" t="str">
        <f>IF(OR(($H59+(0.2*$I59))&lt;50, $AM59="Not reporting this measure", ISBLANK($AQ59)),"N/A",
       IF(('Data Reporting Template'!$AQ59/($H59+(0.2*$I59)))&gt;Dashboard!$E$44,"High","No Issue"))</f>
        <v>N/A</v>
      </c>
      <c r="CF59" s="110" t="str">
        <f>IF(OR(($H59+(0.2*$I59))&lt;200, $AZ59="Not reporting this measure", ISBLANK($BD59)),"N/A",
       IF(('Data Reporting Template'!$BD59/($H59+(0.2*$I59)))&gt;Dashboard!$E$44,"High","No Issue"))</f>
        <v>N/A</v>
      </c>
      <c r="CG59" s="111" t="str">
        <f>IF(OR(($H59+(0.2*$I59))&lt;200, $AZ59="Not reporting this measure", ISBLANK($BI59)),"N/A",
       IF(('Data Reporting Template'!$BI59/($H59+(0.2*$I59)))&gt;Dashboard!$E$44,"High","No Issue"))</f>
        <v>N/A</v>
      </c>
      <c r="CH59" s="108" t="str">
        <f>IFERROR(
IF($O59 &lt; 30, "N/A",
IF((($P59+$Q59)/$O59)&gt; (Dashboard!$D$54), "High Exclusion/Exception Rate", "No Issue")),"N/A")</f>
        <v>N/A</v>
      </c>
      <c r="CI59" s="109" t="str">
        <f>IFERROR(
IF($Y59&lt;30,"N/A",
IF(($Z59/$Y59) &gt; (Dashboard!$D$55), "High Exclusion/Exception Rate", "No Issue")),"N/A")</f>
        <v>N/A</v>
      </c>
      <c r="CJ59" s="110" t="str">
        <f>IFERROR(
IF($AH59 &lt;30, "N/A",
IF(($AI59/$AH59)&gt; (Dashboard!$D$56), "High Exclusion/Exception Rate", "No Issue")),"N/A")</f>
        <v>N/A</v>
      </c>
      <c r="CK59" s="109" t="str">
        <f>IFERROR(
IF($BD59 &lt;30, "N/A",
IF((($BE59 + $BF59)/$BD59) &gt; (Dashboard!$D$58), "High Exclusion/Exception Rate", "No Issue")),"N/A")</f>
        <v>N/A</v>
      </c>
      <c r="CL59" s="112" t="str">
        <f>IFERROR(
IF($BI59 &lt;30, "N/A",
IF(($BJ59/$BI59) &gt; (Dashboard!$D$59), "High Exclusion/Exception Rate", "No Issue")),"N/A")</f>
        <v>N/A</v>
      </c>
      <c r="CM59" s="113" t="str">
        <f t="shared" si="13"/>
        <v>N/A</v>
      </c>
      <c r="CN59" s="110" t="str">
        <f t="shared" si="14"/>
        <v>N/A</v>
      </c>
      <c r="CO59" s="109" t="str">
        <f t="shared" si="15"/>
        <v>N/A</v>
      </c>
      <c r="CP59" s="110" t="str">
        <f t="shared" si="16"/>
        <v>N/A</v>
      </c>
      <c r="CQ59" s="109" t="str">
        <f t="shared" si="17"/>
        <v>N/A</v>
      </c>
      <c r="CR59" s="112" t="str">
        <f t="shared" si="18"/>
        <v>N/A</v>
      </c>
      <c r="CS59" s="113" t="str">
        <f t="shared" si="19"/>
        <v>N/A</v>
      </c>
      <c r="CT59" s="110" t="str">
        <f t="shared" si="20"/>
        <v>N/A</v>
      </c>
      <c r="CU59" s="109" t="str">
        <f t="shared" si="21"/>
        <v>N/A</v>
      </c>
      <c r="CV59" s="110" t="str">
        <f t="shared" si="22"/>
        <v>N/A</v>
      </c>
      <c r="CW59" s="109" t="str">
        <f t="shared" si="23"/>
        <v>N/A</v>
      </c>
      <c r="CX59" s="112" t="str">
        <f t="shared" si="24"/>
        <v>N/A</v>
      </c>
      <c r="CY59" s="113" t="str">
        <f t="shared" si="25"/>
        <v>N/A</v>
      </c>
      <c r="CZ59" s="110" t="str">
        <f t="shared" si="26"/>
        <v>N/A</v>
      </c>
      <c r="DA59" s="109" t="str">
        <f t="shared" si="27"/>
        <v>N/A</v>
      </c>
      <c r="DB59" s="115" t="str">
        <f t="shared" si="28"/>
        <v>N/A</v>
      </c>
      <c r="DC59" s="109" t="str">
        <f t="shared" si="29"/>
        <v>N/A</v>
      </c>
      <c r="DD59" s="114" t="str">
        <f t="shared" si="30"/>
        <v>N/A</v>
      </c>
      <c r="DE59" s="109" t="str">
        <f t="shared" si="31"/>
        <v>N/A</v>
      </c>
      <c r="DF59" s="114" t="str">
        <f t="shared" si="32"/>
        <v>N/A</v>
      </c>
      <c r="DG59" s="113" t="str">
        <f t="shared" si="33"/>
        <v>N/A</v>
      </c>
      <c r="DH59" s="114" t="str">
        <f t="shared" si="34"/>
        <v>N/A</v>
      </c>
      <c r="DI59" s="109" t="str">
        <f t="shared" si="35"/>
        <v>N/A</v>
      </c>
      <c r="DJ59" s="114" t="str">
        <f t="shared" si="36"/>
        <v>N/A</v>
      </c>
      <c r="DK59" s="111" t="str">
        <f t="shared" si="37"/>
        <v>N/A</v>
      </c>
    </row>
    <row r="60" spans="11:115" s="78" customFormat="1" x14ac:dyDescent="0.25">
      <c r="K60" s="90"/>
      <c r="R60" s="100" t="e">
        <f t="shared" si="38"/>
        <v>#DIV/0!</v>
      </c>
      <c r="S60" s="83" t="s">
        <v>255</v>
      </c>
      <c r="T60" s="83" t="s">
        <v>256</v>
      </c>
      <c r="U60" s="90"/>
      <c r="AA60" s="100" t="e">
        <f t="shared" si="0"/>
        <v>#DIV/0!</v>
      </c>
      <c r="AB60" s="83" t="s">
        <v>255</v>
      </c>
      <c r="AC60" s="83" t="s">
        <v>256</v>
      </c>
      <c r="AD60" s="91"/>
      <c r="AI60" s="92"/>
      <c r="AJ60" s="100" t="e">
        <f t="shared" si="1"/>
        <v>#DIV/0!</v>
      </c>
      <c r="AK60" s="83" t="s">
        <v>255</v>
      </c>
      <c r="AL60" s="83" t="s">
        <v>256</v>
      </c>
      <c r="AM60" s="91"/>
      <c r="AQ60" s="93"/>
      <c r="AR60" s="101" t="e">
        <f t="shared" si="2"/>
        <v>#DIV/0!</v>
      </c>
      <c r="AU60" s="102">
        <f t="shared" si="3"/>
        <v>0</v>
      </c>
      <c r="AV60" s="101" t="e">
        <f t="shared" si="4"/>
        <v>#DIV/0!</v>
      </c>
      <c r="AW60" s="101" t="e">
        <f t="shared" si="5"/>
        <v>#DIV/0!</v>
      </c>
      <c r="AX60" s="83" t="s">
        <v>255</v>
      </c>
      <c r="AY60" s="83" t="s">
        <v>256</v>
      </c>
      <c r="AZ60" s="91"/>
      <c r="BG60" s="103" t="e">
        <f t="shared" si="6"/>
        <v>#DIV/0!</v>
      </c>
      <c r="BK60" s="103" t="e">
        <f t="shared" si="7"/>
        <v>#DIV/0!</v>
      </c>
      <c r="BL60" s="83" t="s">
        <v>255</v>
      </c>
      <c r="BM60" s="83" t="s">
        <v>256</v>
      </c>
      <c r="BN60" s="106">
        <f t="shared" si="8"/>
        <v>0</v>
      </c>
      <c r="BO60" s="107">
        <f t="shared" si="9"/>
        <v>0</v>
      </c>
      <c r="BP60" s="107">
        <f t="shared" si="10"/>
        <v>0</v>
      </c>
      <c r="BQ60" s="107">
        <f t="shared" si="11"/>
        <v>0</v>
      </c>
      <c r="BR60" s="107">
        <f t="shared" si="12"/>
        <v>0</v>
      </c>
      <c r="BU60" s="94"/>
      <c r="BV60" s="108" t="str" cm="1">
        <f t="array" ref="BV60">IF(OR(($H60+(0.2*$I60))&lt;200, $K60="Not reporting this measure", ISBLANK($O60)),"N/A",
       IF(($O60/($H60+(0.2*$I60)))&lt;
                   (_xlfn.IFS($M60="CCO Medicaid only",Dashboard!$E$33,'Data Reporting Template'!$M60="All-payer",Dashboard!$F$33)),"Low","No Issue"))</f>
        <v>N/A</v>
      </c>
      <c r="BW60" s="109" t="str" cm="1">
        <f t="array" ref="BW60">IFERROR(
IF(OR($H60&lt;200, $U60="Not reporting this measure", ISBLANK($Y60),($I60/$J60)&gt;0.8),"N/A",
       IF(($Y60/$H60)&lt;
                   (_xlfn.IFS($W60="CCO Medicaid only",Dashboard!$E$34,'Data Reporting Template'!$W60="All-payer",Dashboard!$F$34)),"Low","No Issue")), "N/A")</f>
        <v>N/A</v>
      </c>
      <c r="BX60" s="110" t="str" cm="1">
        <f t="array" ref="BX60">IFERROR(
IF(OR($H60&lt;200, $AD60="Not reporting this measure", ISBLANK($AH60),($I60/$J60)&gt;0.8),"N/A",
       IF(($AH60/$H60)&lt;
                   (_xlfn.IFS($AF60="CCO Medicaid only",Dashboard!$E$35,'Data Reporting Template'!$AF60="All-payer",Dashboard!$F$35)),"Low","No Issue")), "N/A")</f>
        <v>N/A</v>
      </c>
      <c r="BY60" s="109" t="str">
        <f>IF(OR(($H60+(0.2*$I60))&lt;50, $AM60="Not reporting this measure", ISBLANK($AQ60)),"N/A",
       IF(($AQ60/($H60+(0.2*$I60)))&lt;Dashboard!$E$36,"Low", "No Issue"))</f>
        <v>N/A</v>
      </c>
      <c r="BZ60" s="110" t="str">
        <f>IF(OR(($H60+(0.2*$I60))&lt;200, $AZ60="Not reporting this measure", ISBLANK($BD60)),"N/A",
       IF(($BD60/($H60+(0.2*$I60)))&lt;Dashboard!$E$37,"Low", "No Issue"))</f>
        <v>N/A</v>
      </c>
      <c r="CA60" s="111" t="str">
        <f>IFERROR(
IF(OR(($H60+(0.2*$I60))&lt;200, $AZ60="Not reporting this measure", ISBLANK($BI60),($I60/$J60)&gt;0.8),"N/A",
       IF(($BI60/($H60+(0.2*$I60)))&lt;Dashboard!$E$38,"Low", "No Issue")),"N/A")</f>
        <v>N/A</v>
      </c>
      <c r="CB60" s="108" t="str" cm="1">
        <f t="array" ref="CB60">IF(OR(($H60+(0.2*$I60))&lt;200, $K60="Not reporting this measure", ISBLANK($O60)),"N/A",
IF(('Data Reporting Template'!$O60/($H60+(0.2*$I60)))&gt;
(_xlfn.IFS($M60="CCO Medicaid only",Dashboard!$E$44,'Data Reporting Template'!$M60="All-payer",Dashboard!$F$44)),"High","No Issue"))</f>
        <v>N/A</v>
      </c>
      <c r="CC60" s="109" t="str" cm="1">
        <f t="array" ref="CC60">IF(OR($H60&lt;200, $U60="Not reporting this measure", ISBLANK($Y60)),"N/A",
IF(('Data Reporting Template'!$Y60/$H60)&gt;
(_xlfn.IFS($W60="CCO Medicaid only",Dashboard!$E$44,'Data Reporting Template'!$W60="All-payer",Dashboard!$F$44)),"High","No Issue"))</f>
        <v>N/A</v>
      </c>
      <c r="CD60" s="110" t="str" cm="1">
        <f t="array" ref="CD60">IF(OR($H60&lt;200, $AD60="Not reporting this measure", ISBLANK($AH60)),"N/A",
       IF(('Data Reporting Template'!$AH60/$H60)&gt;
                   (_xlfn.IFS($AF60="CCO Medicaid only",Dashboard!$E$44,'Data Reporting Template'!$AF60="All-payer",Dashboard!$F$44)),"High","No Issue"))</f>
        <v>N/A</v>
      </c>
      <c r="CE60" s="109" t="str">
        <f>IF(OR(($H60+(0.2*$I60))&lt;50, $AM60="Not reporting this measure", ISBLANK($AQ60)),"N/A",
       IF(('Data Reporting Template'!$AQ60/($H60+(0.2*$I60)))&gt;Dashboard!$E$44,"High","No Issue"))</f>
        <v>N/A</v>
      </c>
      <c r="CF60" s="110" t="str">
        <f>IF(OR(($H60+(0.2*$I60))&lt;200, $AZ60="Not reporting this measure", ISBLANK($BD60)),"N/A",
       IF(('Data Reporting Template'!$BD60/($H60+(0.2*$I60)))&gt;Dashboard!$E$44,"High","No Issue"))</f>
        <v>N/A</v>
      </c>
      <c r="CG60" s="111" t="str">
        <f>IF(OR(($H60+(0.2*$I60))&lt;200, $AZ60="Not reporting this measure", ISBLANK($BI60)),"N/A",
       IF(('Data Reporting Template'!$BI60/($H60+(0.2*$I60)))&gt;Dashboard!$E$44,"High","No Issue"))</f>
        <v>N/A</v>
      </c>
      <c r="CH60" s="108" t="str">
        <f>IFERROR(
IF($O60 &lt; 30, "N/A",
IF((($P60+$Q60)/$O60)&gt; (Dashboard!$D$54), "High Exclusion/Exception Rate", "No Issue")),"N/A")</f>
        <v>N/A</v>
      </c>
      <c r="CI60" s="109" t="str">
        <f>IFERROR(
IF($Y60&lt;30,"N/A",
IF(($Z60/$Y60) &gt; (Dashboard!$D$55), "High Exclusion/Exception Rate", "No Issue")),"N/A")</f>
        <v>N/A</v>
      </c>
      <c r="CJ60" s="110" t="str">
        <f>IFERROR(
IF($AH60 &lt;30, "N/A",
IF(($AI60/$AH60)&gt; (Dashboard!$D$56), "High Exclusion/Exception Rate", "No Issue")),"N/A")</f>
        <v>N/A</v>
      </c>
      <c r="CK60" s="109" t="str">
        <f>IFERROR(
IF($BD60 &lt;30, "N/A",
IF((($BE60 + $BF60)/$BD60) &gt; (Dashboard!$D$58), "High Exclusion/Exception Rate", "No Issue")),"N/A")</f>
        <v>N/A</v>
      </c>
      <c r="CL60" s="112" t="str">
        <f>IFERROR(
IF($BI60 &lt;30, "N/A",
IF(($BJ60/$BI60) &gt; (Dashboard!$D$59), "High Exclusion/Exception Rate", "No Issue")),"N/A")</f>
        <v>N/A</v>
      </c>
      <c r="CM60" s="113" t="str">
        <f t="shared" si="13"/>
        <v>N/A</v>
      </c>
      <c r="CN60" s="110" t="str">
        <f t="shared" si="14"/>
        <v>N/A</v>
      </c>
      <c r="CO60" s="109" t="str">
        <f t="shared" si="15"/>
        <v>N/A</v>
      </c>
      <c r="CP60" s="110" t="str">
        <f t="shared" si="16"/>
        <v>N/A</v>
      </c>
      <c r="CQ60" s="109" t="str">
        <f t="shared" si="17"/>
        <v>N/A</v>
      </c>
      <c r="CR60" s="112" t="str">
        <f t="shared" si="18"/>
        <v>N/A</v>
      </c>
      <c r="CS60" s="113" t="str">
        <f t="shared" si="19"/>
        <v>N/A</v>
      </c>
      <c r="CT60" s="110" t="str">
        <f t="shared" si="20"/>
        <v>N/A</v>
      </c>
      <c r="CU60" s="109" t="str">
        <f t="shared" si="21"/>
        <v>N/A</v>
      </c>
      <c r="CV60" s="110" t="str">
        <f t="shared" si="22"/>
        <v>N/A</v>
      </c>
      <c r="CW60" s="109" t="str">
        <f t="shared" si="23"/>
        <v>N/A</v>
      </c>
      <c r="CX60" s="112" t="str">
        <f t="shared" si="24"/>
        <v>N/A</v>
      </c>
      <c r="CY60" s="113" t="str">
        <f t="shared" si="25"/>
        <v>N/A</v>
      </c>
      <c r="CZ60" s="110" t="str">
        <f t="shared" si="26"/>
        <v>N/A</v>
      </c>
      <c r="DA60" s="109" t="str">
        <f t="shared" si="27"/>
        <v>N/A</v>
      </c>
      <c r="DB60" s="115" t="str">
        <f t="shared" si="28"/>
        <v>N/A</v>
      </c>
      <c r="DC60" s="109" t="str">
        <f t="shared" si="29"/>
        <v>N/A</v>
      </c>
      <c r="DD60" s="114" t="str">
        <f t="shared" si="30"/>
        <v>N/A</v>
      </c>
      <c r="DE60" s="109" t="str">
        <f t="shared" si="31"/>
        <v>N/A</v>
      </c>
      <c r="DF60" s="114" t="str">
        <f t="shared" si="32"/>
        <v>N/A</v>
      </c>
      <c r="DG60" s="113" t="str">
        <f t="shared" si="33"/>
        <v>N/A</v>
      </c>
      <c r="DH60" s="114" t="str">
        <f t="shared" si="34"/>
        <v>N/A</v>
      </c>
      <c r="DI60" s="109" t="str">
        <f t="shared" si="35"/>
        <v>N/A</v>
      </c>
      <c r="DJ60" s="114" t="str">
        <f t="shared" si="36"/>
        <v>N/A</v>
      </c>
      <c r="DK60" s="111" t="str">
        <f t="shared" si="37"/>
        <v>N/A</v>
      </c>
    </row>
    <row r="61" spans="11:115" s="78" customFormat="1" x14ac:dyDescent="0.25">
      <c r="K61" s="90"/>
      <c r="R61" s="100" t="e">
        <f t="shared" si="38"/>
        <v>#DIV/0!</v>
      </c>
      <c r="S61" s="83" t="s">
        <v>255</v>
      </c>
      <c r="T61" s="83" t="s">
        <v>256</v>
      </c>
      <c r="U61" s="90"/>
      <c r="AA61" s="100" t="e">
        <f t="shared" si="0"/>
        <v>#DIV/0!</v>
      </c>
      <c r="AB61" s="83" t="s">
        <v>255</v>
      </c>
      <c r="AC61" s="83" t="s">
        <v>256</v>
      </c>
      <c r="AD61" s="91"/>
      <c r="AI61" s="92"/>
      <c r="AJ61" s="100" t="e">
        <f t="shared" si="1"/>
        <v>#DIV/0!</v>
      </c>
      <c r="AK61" s="83" t="s">
        <v>255</v>
      </c>
      <c r="AL61" s="83" t="s">
        <v>256</v>
      </c>
      <c r="AM61" s="91"/>
      <c r="AQ61" s="93"/>
      <c r="AR61" s="101" t="e">
        <f t="shared" si="2"/>
        <v>#DIV/0!</v>
      </c>
      <c r="AU61" s="102">
        <f t="shared" si="3"/>
        <v>0</v>
      </c>
      <c r="AV61" s="101" t="e">
        <f t="shared" si="4"/>
        <v>#DIV/0!</v>
      </c>
      <c r="AW61" s="101" t="e">
        <f t="shared" si="5"/>
        <v>#DIV/0!</v>
      </c>
      <c r="AX61" s="83" t="s">
        <v>255</v>
      </c>
      <c r="AY61" s="83" t="s">
        <v>256</v>
      </c>
      <c r="AZ61" s="91"/>
      <c r="BG61" s="103" t="e">
        <f t="shared" si="6"/>
        <v>#DIV/0!</v>
      </c>
      <c r="BK61" s="103" t="e">
        <f t="shared" si="7"/>
        <v>#DIV/0!</v>
      </c>
      <c r="BL61" s="83" t="s">
        <v>255</v>
      </c>
      <c r="BM61" s="83" t="s">
        <v>256</v>
      </c>
      <c r="BN61" s="106">
        <f t="shared" si="8"/>
        <v>0</v>
      </c>
      <c r="BO61" s="107">
        <f t="shared" si="9"/>
        <v>0</v>
      </c>
      <c r="BP61" s="107">
        <f t="shared" si="10"/>
        <v>0</v>
      </c>
      <c r="BQ61" s="107">
        <f t="shared" si="11"/>
        <v>0</v>
      </c>
      <c r="BR61" s="107">
        <f t="shared" si="12"/>
        <v>0</v>
      </c>
      <c r="BU61" s="94"/>
      <c r="BV61" s="108" t="str" cm="1">
        <f t="array" ref="BV61">IF(OR(($H61+(0.2*$I61))&lt;200, $K61="Not reporting this measure", ISBLANK($O61)),"N/A",
       IF(($O61/($H61+(0.2*$I61)))&lt;
                   (_xlfn.IFS($M61="CCO Medicaid only",Dashboard!$E$33,'Data Reporting Template'!$M61="All-payer",Dashboard!$F$33)),"Low","No Issue"))</f>
        <v>N/A</v>
      </c>
      <c r="BW61" s="109" t="str" cm="1">
        <f t="array" ref="BW61">IFERROR(
IF(OR($H61&lt;200, $U61="Not reporting this measure", ISBLANK($Y61),($I61/$J61)&gt;0.8),"N/A",
       IF(($Y61/$H61)&lt;
                   (_xlfn.IFS($W61="CCO Medicaid only",Dashboard!$E$34,'Data Reporting Template'!$W61="All-payer",Dashboard!$F$34)),"Low","No Issue")), "N/A")</f>
        <v>N/A</v>
      </c>
      <c r="BX61" s="110" t="str" cm="1">
        <f t="array" ref="BX61">IFERROR(
IF(OR($H61&lt;200, $AD61="Not reporting this measure", ISBLANK($AH61),($I61/$J61)&gt;0.8),"N/A",
       IF(($AH61/$H61)&lt;
                   (_xlfn.IFS($AF61="CCO Medicaid only",Dashboard!$E$35,'Data Reporting Template'!$AF61="All-payer",Dashboard!$F$35)),"Low","No Issue")), "N/A")</f>
        <v>N/A</v>
      </c>
      <c r="BY61" s="109" t="str">
        <f>IF(OR(($H61+(0.2*$I61))&lt;50, $AM61="Not reporting this measure", ISBLANK($AQ61)),"N/A",
       IF(($AQ61/($H61+(0.2*$I61)))&lt;Dashboard!$E$36,"Low", "No Issue"))</f>
        <v>N/A</v>
      </c>
      <c r="BZ61" s="110" t="str">
        <f>IF(OR(($H61+(0.2*$I61))&lt;200, $AZ61="Not reporting this measure", ISBLANK($BD61)),"N/A",
       IF(($BD61/($H61+(0.2*$I61)))&lt;Dashboard!$E$37,"Low", "No Issue"))</f>
        <v>N/A</v>
      </c>
      <c r="CA61" s="111" t="str">
        <f>IFERROR(
IF(OR(($H61+(0.2*$I61))&lt;200, $AZ61="Not reporting this measure", ISBLANK($BI61),($I61/$J61)&gt;0.8),"N/A",
       IF(($BI61/($H61+(0.2*$I61)))&lt;Dashboard!$E$38,"Low", "No Issue")),"N/A")</f>
        <v>N/A</v>
      </c>
      <c r="CB61" s="108" t="str" cm="1">
        <f t="array" ref="CB61">IF(OR(($H61+(0.2*$I61))&lt;200, $K61="Not reporting this measure", ISBLANK($O61)),"N/A",
IF(('Data Reporting Template'!$O61/($H61+(0.2*$I61)))&gt;
(_xlfn.IFS($M61="CCO Medicaid only",Dashboard!$E$44,'Data Reporting Template'!$M61="All-payer",Dashboard!$F$44)),"High","No Issue"))</f>
        <v>N/A</v>
      </c>
      <c r="CC61" s="109" t="str" cm="1">
        <f t="array" ref="CC61">IF(OR($H61&lt;200, $U61="Not reporting this measure", ISBLANK($Y61)),"N/A",
IF(('Data Reporting Template'!$Y61/$H61)&gt;
(_xlfn.IFS($W61="CCO Medicaid only",Dashboard!$E$44,'Data Reporting Template'!$W61="All-payer",Dashboard!$F$44)),"High","No Issue"))</f>
        <v>N/A</v>
      </c>
      <c r="CD61" s="110" t="str" cm="1">
        <f t="array" ref="CD61">IF(OR($H61&lt;200, $AD61="Not reporting this measure", ISBLANK($AH61)),"N/A",
       IF(('Data Reporting Template'!$AH61/$H61)&gt;
                   (_xlfn.IFS($AF61="CCO Medicaid only",Dashboard!$E$44,'Data Reporting Template'!$AF61="All-payer",Dashboard!$F$44)),"High","No Issue"))</f>
        <v>N/A</v>
      </c>
      <c r="CE61" s="109" t="str">
        <f>IF(OR(($H61+(0.2*$I61))&lt;50, $AM61="Not reporting this measure", ISBLANK($AQ61)),"N/A",
       IF(('Data Reporting Template'!$AQ61/($H61+(0.2*$I61)))&gt;Dashboard!$E$44,"High","No Issue"))</f>
        <v>N/A</v>
      </c>
      <c r="CF61" s="110" t="str">
        <f>IF(OR(($H61+(0.2*$I61))&lt;200, $AZ61="Not reporting this measure", ISBLANK($BD61)),"N/A",
       IF(('Data Reporting Template'!$BD61/($H61+(0.2*$I61)))&gt;Dashboard!$E$44,"High","No Issue"))</f>
        <v>N/A</v>
      </c>
      <c r="CG61" s="111" t="str">
        <f>IF(OR(($H61+(0.2*$I61))&lt;200, $AZ61="Not reporting this measure", ISBLANK($BI61)),"N/A",
       IF(('Data Reporting Template'!$BI61/($H61+(0.2*$I61)))&gt;Dashboard!$E$44,"High","No Issue"))</f>
        <v>N/A</v>
      </c>
      <c r="CH61" s="108" t="str">
        <f>IFERROR(
IF($O61 &lt; 30, "N/A",
IF((($P61+$Q61)/$O61)&gt; (Dashboard!$D$54), "High Exclusion/Exception Rate", "No Issue")),"N/A")</f>
        <v>N/A</v>
      </c>
      <c r="CI61" s="109" t="str">
        <f>IFERROR(
IF($Y61&lt;30,"N/A",
IF(($Z61/$Y61) &gt; (Dashboard!$D$55), "High Exclusion/Exception Rate", "No Issue")),"N/A")</f>
        <v>N/A</v>
      </c>
      <c r="CJ61" s="110" t="str">
        <f>IFERROR(
IF($AH61 &lt;30, "N/A",
IF(($AI61/$AH61)&gt; (Dashboard!$D$56), "High Exclusion/Exception Rate", "No Issue")),"N/A")</f>
        <v>N/A</v>
      </c>
      <c r="CK61" s="109" t="str">
        <f>IFERROR(
IF($BD61 &lt;30, "N/A",
IF((($BE61 + $BF61)/$BD61) &gt; (Dashboard!$D$58), "High Exclusion/Exception Rate", "No Issue")),"N/A")</f>
        <v>N/A</v>
      </c>
      <c r="CL61" s="112" t="str">
        <f>IFERROR(
IF($BI61 &lt;30, "N/A",
IF(($BJ61/$BI61) &gt; (Dashboard!$D$59), "High Exclusion/Exception Rate", "No Issue")),"N/A")</f>
        <v>N/A</v>
      </c>
      <c r="CM61" s="113" t="str">
        <f t="shared" si="13"/>
        <v>N/A</v>
      </c>
      <c r="CN61" s="110" t="str">
        <f t="shared" si="14"/>
        <v>N/A</v>
      </c>
      <c r="CO61" s="109" t="str">
        <f t="shared" si="15"/>
        <v>N/A</v>
      </c>
      <c r="CP61" s="110" t="str">
        <f t="shared" si="16"/>
        <v>N/A</v>
      </c>
      <c r="CQ61" s="109" t="str">
        <f t="shared" si="17"/>
        <v>N/A</v>
      </c>
      <c r="CR61" s="112" t="str">
        <f t="shared" si="18"/>
        <v>N/A</v>
      </c>
      <c r="CS61" s="113" t="str">
        <f t="shared" si="19"/>
        <v>N/A</v>
      </c>
      <c r="CT61" s="110" t="str">
        <f t="shared" si="20"/>
        <v>N/A</v>
      </c>
      <c r="CU61" s="109" t="str">
        <f t="shared" si="21"/>
        <v>N/A</v>
      </c>
      <c r="CV61" s="110" t="str">
        <f t="shared" si="22"/>
        <v>N/A</v>
      </c>
      <c r="CW61" s="109" t="str">
        <f t="shared" si="23"/>
        <v>N/A</v>
      </c>
      <c r="CX61" s="112" t="str">
        <f t="shared" si="24"/>
        <v>N/A</v>
      </c>
      <c r="CY61" s="113" t="str">
        <f t="shared" si="25"/>
        <v>N/A</v>
      </c>
      <c r="CZ61" s="110" t="str">
        <f t="shared" si="26"/>
        <v>N/A</v>
      </c>
      <c r="DA61" s="109" t="str">
        <f t="shared" si="27"/>
        <v>N/A</v>
      </c>
      <c r="DB61" s="115" t="str">
        <f t="shared" si="28"/>
        <v>N/A</v>
      </c>
      <c r="DC61" s="109" t="str">
        <f t="shared" si="29"/>
        <v>N/A</v>
      </c>
      <c r="DD61" s="114" t="str">
        <f t="shared" si="30"/>
        <v>N/A</v>
      </c>
      <c r="DE61" s="109" t="str">
        <f t="shared" si="31"/>
        <v>N/A</v>
      </c>
      <c r="DF61" s="114" t="str">
        <f t="shared" si="32"/>
        <v>N/A</v>
      </c>
      <c r="DG61" s="113" t="str">
        <f t="shared" si="33"/>
        <v>N/A</v>
      </c>
      <c r="DH61" s="114" t="str">
        <f t="shared" si="34"/>
        <v>N/A</v>
      </c>
      <c r="DI61" s="109" t="str">
        <f t="shared" si="35"/>
        <v>N/A</v>
      </c>
      <c r="DJ61" s="114" t="str">
        <f t="shared" si="36"/>
        <v>N/A</v>
      </c>
      <c r="DK61" s="111" t="str">
        <f t="shared" si="37"/>
        <v>N/A</v>
      </c>
    </row>
    <row r="62" spans="11:115" s="78" customFormat="1" x14ac:dyDescent="0.25">
      <c r="K62" s="90"/>
      <c r="R62" s="100" t="e">
        <f t="shared" si="38"/>
        <v>#DIV/0!</v>
      </c>
      <c r="S62" s="83" t="s">
        <v>255</v>
      </c>
      <c r="T62" s="83" t="s">
        <v>256</v>
      </c>
      <c r="U62" s="90"/>
      <c r="AA62" s="100" t="e">
        <f t="shared" si="0"/>
        <v>#DIV/0!</v>
      </c>
      <c r="AB62" s="83" t="s">
        <v>255</v>
      </c>
      <c r="AC62" s="83" t="s">
        <v>256</v>
      </c>
      <c r="AD62" s="91"/>
      <c r="AI62" s="92"/>
      <c r="AJ62" s="100" t="e">
        <f t="shared" si="1"/>
        <v>#DIV/0!</v>
      </c>
      <c r="AK62" s="83" t="s">
        <v>255</v>
      </c>
      <c r="AL62" s="83" t="s">
        <v>256</v>
      </c>
      <c r="AM62" s="91"/>
      <c r="AQ62" s="93"/>
      <c r="AR62" s="101" t="e">
        <f t="shared" si="2"/>
        <v>#DIV/0!</v>
      </c>
      <c r="AU62" s="102">
        <f t="shared" si="3"/>
        <v>0</v>
      </c>
      <c r="AV62" s="101" t="e">
        <f t="shared" si="4"/>
        <v>#DIV/0!</v>
      </c>
      <c r="AW62" s="101" t="e">
        <f t="shared" si="5"/>
        <v>#DIV/0!</v>
      </c>
      <c r="AX62" s="83" t="s">
        <v>255</v>
      </c>
      <c r="AY62" s="83" t="s">
        <v>256</v>
      </c>
      <c r="AZ62" s="91"/>
      <c r="BG62" s="103" t="e">
        <f t="shared" si="6"/>
        <v>#DIV/0!</v>
      </c>
      <c r="BK62" s="103" t="e">
        <f t="shared" si="7"/>
        <v>#DIV/0!</v>
      </c>
      <c r="BL62" s="83" t="s">
        <v>255</v>
      </c>
      <c r="BM62" s="83" t="s">
        <v>256</v>
      </c>
      <c r="BN62" s="106">
        <f t="shared" si="8"/>
        <v>0</v>
      </c>
      <c r="BO62" s="107">
        <f t="shared" si="9"/>
        <v>0</v>
      </c>
      <c r="BP62" s="107">
        <f t="shared" si="10"/>
        <v>0</v>
      </c>
      <c r="BQ62" s="107">
        <f t="shared" si="11"/>
        <v>0</v>
      </c>
      <c r="BR62" s="107">
        <f t="shared" si="12"/>
        <v>0</v>
      </c>
      <c r="BU62" s="94"/>
      <c r="BV62" s="108" t="str" cm="1">
        <f t="array" ref="BV62">IF(OR(($H62+(0.2*$I62))&lt;200, $K62="Not reporting this measure", ISBLANK($O62)),"N/A",
       IF(($O62/($H62+(0.2*$I62)))&lt;
                   (_xlfn.IFS($M62="CCO Medicaid only",Dashboard!$E$33,'Data Reporting Template'!$M62="All-payer",Dashboard!$F$33)),"Low","No Issue"))</f>
        <v>N/A</v>
      </c>
      <c r="BW62" s="109" t="str" cm="1">
        <f t="array" ref="BW62">IFERROR(
IF(OR($H62&lt;200, $U62="Not reporting this measure", ISBLANK($Y62),($I62/$J62)&gt;0.8),"N/A",
       IF(($Y62/$H62)&lt;
                   (_xlfn.IFS($W62="CCO Medicaid only",Dashboard!$E$34,'Data Reporting Template'!$W62="All-payer",Dashboard!$F$34)),"Low","No Issue")), "N/A")</f>
        <v>N/A</v>
      </c>
      <c r="BX62" s="110" t="str" cm="1">
        <f t="array" ref="BX62">IFERROR(
IF(OR($H62&lt;200, $AD62="Not reporting this measure", ISBLANK($AH62),($I62/$J62)&gt;0.8),"N/A",
       IF(($AH62/$H62)&lt;
                   (_xlfn.IFS($AF62="CCO Medicaid only",Dashboard!$E$35,'Data Reporting Template'!$AF62="All-payer",Dashboard!$F$35)),"Low","No Issue")), "N/A")</f>
        <v>N/A</v>
      </c>
      <c r="BY62" s="109" t="str">
        <f>IF(OR(($H62+(0.2*$I62))&lt;50, $AM62="Not reporting this measure", ISBLANK($AQ62)),"N/A",
       IF(($AQ62/($H62+(0.2*$I62)))&lt;Dashboard!$E$36,"Low", "No Issue"))</f>
        <v>N/A</v>
      </c>
      <c r="BZ62" s="110" t="str">
        <f>IF(OR(($H62+(0.2*$I62))&lt;200, $AZ62="Not reporting this measure", ISBLANK($BD62)),"N/A",
       IF(($BD62/($H62+(0.2*$I62)))&lt;Dashboard!$E$37,"Low", "No Issue"))</f>
        <v>N/A</v>
      </c>
      <c r="CA62" s="111" t="str">
        <f>IFERROR(
IF(OR(($H62+(0.2*$I62))&lt;200, $AZ62="Not reporting this measure", ISBLANK($BI62),($I62/$J62)&gt;0.8),"N/A",
       IF(($BI62/($H62+(0.2*$I62)))&lt;Dashboard!$E$38,"Low", "No Issue")),"N/A")</f>
        <v>N/A</v>
      </c>
      <c r="CB62" s="108" t="str" cm="1">
        <f t="array" ref="CB62">IF(OR(($H62+(0.2*$I62))&lt;200, $K62="Not reporting this measure", ISBLANK($O62)),"N/A",
IF(('Data Reporting Template'!$O62/($H62+(0.2*$I62)))&gt;
(_xlfn.IFS($M62="CCO Medicaid only",Dashboard!$E$44,'Data Reporting Template'!$M62="All-payer",Dashboard!$F$44)),"High","No Issue"))</f>
        <v>N/A</v>
      </c>
      <c r="CC62" s="109" t="str" cm="1">
        <f t="array" ref="CC62">IF(OR($H62&lt;200, $U62="Not reporting this measure", ISBLANK($Y62)),"N/A",
IF(('Data Reporting Template'!$Y62/$H62)&gt;
(_xlfn.IFS($W62="CCO Medicaid only",Dashboard!$E$44,'Data Reporting Template'!$W62="All-payer",Dashboard!$F$44)),"High","No Issue"))</f>
        <v>N/A</v>
      </c>
      <c r="CD62" s="110" t="str" cm="1">
        <f t="array" ref="CD62">IF(OR($H62&lt;200, $AD62="Not reporting this measure", ISBLANK($AH62)),"N/A",
       IF(('Data Reporting Template'!$AH62/$H62)&gt;
                   (_xlfn.IFS($AF62="CCO Medicaid only",Dashboard!$E$44,'Data Reporting Template'!$AF62="All-payer",Dashboard!$F$44)),"High","No Issue"))</f>
        <v>N/A</v>
      </c>
      <c r="CE62" s="109" t="str">
        <f>IF(OR(($H62+(0.2*$I62))&lt;50, $AM62="Not reporting this measure", ISBLANK($AQ62)),"N/A",
       IF(('Data Reporting Template'!$AQ62/($H62+(0.2*$I62)))&gt;Dashboard!$E$44,"High","No Issue"))</f>
        <v>N/A</v>
      </c>
      <c r="CF62" s="110" t="str">
        <f>IF(OR(($H62+(0.2*$I62))&lt;200, $AZ62="Not reporting this measure", ISBLANK($BD62)),"N/A",
       IF(('Data Reporting Template'!$BD62/($H62+(0.2*$I62)))&gt;Dashboard!$E$44,"High","No Issue"))</f>
        <v>N/A</v>
      </c>
      <c r="CG62" s="111" t="str">
        <f>IF(OR(($H62+(0.2*$I62))&lt;200, $AZ62="Not reporting this measure", ISBLANK($BI62)),"N/A",
       IF(('Data Reporting Template'!$BI62/($H62+(0.2*$I62)))&gt;Dashboard!$E$44,"High","No Issue"))</f>
        <v>N/A</v>
      </c>
      <c r="CH62" s="108" t="str">
        <f>IFERROR(
IF($O62 &lt; 30, "N/A",
IF((($P62+$Q62)/$O62)&gt; (Dashboard!$D$54), "High Exclusion/Exception Rate", "No Issue")),"N/A")</f>
        <v>N/A</v>
      </c>
      <c r="CI62" s="109" t="str">
        <f>IFERROR(
IF($Y62&lt;30,"N/A",
IF(($Z62/$Y62) &gt; (Dashboard!$D$55), "High Exclusion/Exception Rate", "No Issue")),"N/A")</f>
        <v>N/A</v>
      </c>
      <c r="CJ62" s="110" t="str">
        <f>IFERROR(
IF($AH62 &lt;30, "N/A",
IF(($AI62/$AH62)&gt; (Dashboard!$D$56), "High Exclusion/Exception Rate", "No Issue")),"N/A")</f>
        <v>N/A</v>
      </c>
      <c r="CK62" s="109" t="str">
        <f>IFERROR(
IF($BD62 &lt;30, "N/A",
IF((($BE62 + $BF62)/$BD62) &gt; (Dashboard!$D$58), "High Exclusion/Exception Rate", "No Issue")),"N/A")</f>
        <v>N/A</v>
      </c>
      <c r="CL62" s="112" t="str">
        <f>IFERROR(
IF($BI62 &lt;30, "N/A",
IF(($BJ62/$BI62) &gt; (Dashboard!$D$59), "High Exclusion/Exception Rate", "No Issue")),"N/A")</f>
        <v>N/A</v>
      </c>
      <c r="CM62" s="113" t="str">
        <f t="shared" si="13"/>
        <v>N/A</v>
      </c>
      <c r="CN62" s="110" t="str">
        <f t="shared" si="14"/>
        <v>N/A</v>
      </c>
      <c r="CO62" s="109" t="str">
        <f t="shared" si="15"/>
        <v>N/A</v>
      </c>
      <c r="CP62" s="110" t="str">
        <f t="shared" si="16"/>
        <v>N/A</v>
      </c>
      <c r="CQ62" s="109" t="str">
        <f t="shared" si="17"/>
        <v>N/A</v>
      </c>
      <c r="CR62" s="112" t="str">
        <f t="shared" si="18"/>
        <v>N/A</v>
      </c>
      <c r="CS62" s="113" t="str">
        <f t="shared" si="19"/>
        <v>N/A</v>
      </c>
      <c r="CT62" s="110" t="str">
        <f t="shared" si="20"/>
        <v>N/A</v>
      </c>
      <c r="CU62" s="109" t="str">
        <f t="shared" si="21"/>
        <v>N/A</v>
      </c>
      <c r="CV62" s="110" t="str">
        <f t="shared" si="22"/>
        <v>N/A</v>
      </c>
      <c r="CW62" s="109" t="str">
        <f t="shared" si="23"/>
        <v>N/A</v>
      </c>
      <c r="CX62" s="112" t="str">
        <f t="shared" si="24"/>
        <v>N/A</v>
      </c>
      <c r="CY62" s="113" t="str">
        <f t="shared" si="25"/>
        <v>N/A</v>
      </c>
      <c r="CZ62" s="110" t="str">
        <f t="shared" si="26"/>
        <v>N/A</v>
      </c>
      <c r="DA62" s="109" t="str">
        <f t="shared" si="27"/>
        <v>N/A</v>
      </c>
      <c r="DB62" s="115" t="str">
        <f t="shared" si="28"/>
        <v>N/A</v>
      </c>
      <c r="DC62" s="109" t="str">
        <f t="shared" si="29"/>
        <v>N/A</v>
      </c>
      <c r="DD62" s="114" t="str">
        <f t="shared" si="30"/>
        <v>N/A</v>
      </c>
      <c r="DE62" s="109" t="str">
        <f t="shared" si="31"/>
        <v>N/A</v>
      </c>
      <c r="DF62" s="114" t="str">
        <f t="shared" si="32"/>
        <v>N/A</v>
      </c>
      <c r="DG62" s="113" t="str">
        <f t="shared" si="33"/>
        <v>N/A</v>
      </c>
      <c r="DH62" s="114" t="str">
        <f t="shared" si="34"/>
        <v>N/A</v>
      </c>
      <c r="DI62" s="109" t="str">
        <f t="shared" si="35"/>
        <v>N/A</v>
      </c>
      <c r="DJ62" s="114" t="str">
        <f t="shared" si="36"/>
        <v>N/A</v>
      </c>
      <c r="DK62" s="111" t="str">
        <f t="shared" si="37"/>
        <v>N/A</v>
      </c>
    </row>
    <row r="63" spans="11:115" s="78" customFormat="1" x14ac:dyDescent="0.25">
      <c r="K63" s="90"/>
      <c r="R63" s="100" t="e">
        <f t="shared" si="38"/>
        <v>#DIV/0!</v>
      </c>
      <c r="S63" s="83" t="s">
        <v>255</v>
      </c>
      <c r="T63" s="83" t="s">
        <v>256</v>
      </c>
      <c r="U63" s="90"/>
      <c r="AA63" s="100" t="e">
        <f t="shared" si="0"/>
        <v>#DIV/0!</v>
      </c>
      <c r="AB63" s="83" t="s">
        <v>255</v>
      </c>
      <c r="AC63" s="83" t="s">
        <v>256</v>
      </c>
      <c r="AD63" s="91"/>
      <c r="AI63" s="92"/>
      <c r="AJ63" s="100" t="e">
        <f t="shared" si="1"/>
        <v>#DIV/0!</v>
      </c>
      <c r="AK63" s="83" t="s">
        <v>255</v>
      </c>
      <c r="AL63" s="83" t="s">
        <v>256</v>
      </c>
      <c r="AM63" s="91"/>
      <c r="AQ63" s="93"/>
      <c r="AR63" s="101" t="e">
        <f t="shared" si="2"/>
        <v>#DIV/0!</v>
      </c>
      <c r="AU63" s="102">
        <f t="shared" si="3"/>
        <v>0</v>
      </c>
      <c r="AV63" s="101" t="e">
        <f t="shared" si="4"/>
        <v>#DIV/0!</v>
      </c>
      <c r="AW63" s="101" t="e">
        <f t="shared" si="5"/>
        <v>#DIV/0!</v>
      </c>
      <c r="AX63" s="83" t="s">
        <v>255</v>
      </c>
      <c r="AY63" s="83" t="s">
        <v>256</v>
      </c>
      <c r="AZ63" s="91"/>
      <c r="BG63" s="103" t="e">
        <f t="shared" si="6"/>
        <v>#DIV/0!</v>
      </c>
      <c r="BK63" s="103" t="e">
        <f t="shared" si="7"/>
        <v>#DIV/0!</v>
      </c>
      <c r="BL63" s="83" t="s">
        <v>255</v>
      </c>
      <c r="BM63" s="83" t="s">
        <v>256</v>
      </c>
      <c r="BN63" s="106">
        <f t="shared" si="8"/>
        <v>0</v>
      </c>
      <c r="BO63" s="107">
        <f t="shared" si="9"/>
        <v>0</v>
      </c>
      <c r="BP63" s="107">
        <f t="shared" si="10"/>
        <v>0</v>
      </c>
      <c r="BQ63" s="107">
        <f t="shared" si="11"/>
        <v>0</v>
      </c>
      <c r="BR63" s="107">
        <f t="shared" si="12"/>
        <v>0</v>
      </c>
      <c r="BU63" s="94"/>
      <c r="BV63" s="108" t="str" cm="1">
        <f t="array" ref="BV63">IF(OR(($H63+(0.2*$I63))&lt;200, $K63="Not reporting this measure", ISBLANK($O63)),"N/A",
       IF(($O63/($H63+(0.2*$I63)))&lt;
                   (_xlfn.IFS($M63="CCO Medicaid only",Dashboard!$E$33,'Data Reporting Template'!$M63="All-payer",Dashboard!$F$33)),"Low","No Issue"))</f>
        <v>N/A</v>
      </c>
      <c r="BW63" s="109" t="str" cm="1">
        <f t="array" ref="BW63">IFERROR(
IF(OR($H63&lt;200, $U63="Not reporting this measure", ISBLANK($Y63),($I63/$J63)&gt;0.8),"N/A",
       IF(($Y63/$H63)&lt;
                   (_xlfn.IFS($W63="CCO Medicaid only",Dashboard!$E$34,'Data Reporting Template'!$W63="All-payer",Dashboard!$F$34)),"Low","No Issue")), "N/A")</f>
        <v>N/A</v>
      </c>
      <c r="BX63" s="110" t="str" cm="1">
        <f t="array" ref="BX63">IFERROR(
IF(OR($H63&lt;200, $AD63="Not reporting this measure", ISBLANK($AH63),($I63/$J63)&gt;0.8),"N/A",
       IF(($AH63/$H63)&lt;
                   (_xlfn.IFS($AF63="CCO Medicaid only",Dashboard!$E$35,'Data Reporting Template'!$AF63="All-payer",Dashboard!$F$35)),"Low","No Issue")), "N/A")</f>
        <v>N/A</v>
      </c>
      <c r="BY63" s="109" t="str">
        <f>IF(OR(($H63+(0.2*$I63))&lt;50, $AM63="Not reporting this measure", ISBLANK($AQ63)),"N/A",
       IF(($AQ63/($H63+(0.2*$I63)))&lt;Dashboard!$E$36,"Low", "No Issue"))</f>
        <v>N/A</v>
      </c>
      <c r="BZ63" s="110" t="str">
        <f>IF(OR(($H63+(0.2*$I63))&lt;200, $AZ63="Not reporting this measure", ISBLANK($BD63)),"N/A",
       IF(($BD63/($H63+(0.2*$I63)))&lt;Dashboard!$E$37,"Low", "No Issue"))</f>
        <v>N/A</v>
      </c>
      <c r="CA63" s="111" t="str">
        <f>IFERROR(
IF(OR(($H63+(0.2*$I63))&lt;200, $AZ63="Not reporting this measure", ISBLANK($BI63),($I63/$J63)&gt;0.8),"N/A",
       IF(($BI63/($H63+(0.2*$I63)))&lt;Dashboard!$E$38,"Low", "No Issue")),"N/A")</f>
        <v>N/A</v>
      </c>
      <c r="CB63" s="108" t="str" cm="1">
        <f t="array" ref="CB63">IF(OR(($H63+(0.2*$I63))&lt;200, $K63="Not reporting this measure", ISBLANK($O63)),"N/A",
IF(('Data Reporting Template'!$O63/($H63+(0.2*$I63)))&gt;
(_xlfn.IFS($M63="CCO Medicaid only",Dashboard!$E$44,'Data Reporting Template'!$M63="All-payer",Dashboard!$F$44)),"High","No Issue"))</f>
        <v>N/A</v>
      </c>
      <c r="CC63" s="109" t="str" cm="1">
        <f t="array" ref="CC63">IF(OR($H63&lt;200, $U63="Not reporting this measure", ISBLANK($Y63)),"N/A",
IF(('Data Reporting Template'!$Y63/$H63)&gt;
(_xlfn.IFS($W63="CCO Medicaid only",Dashboard!$E$44,'Data Reporting Template'!$W63="All-payer",Dashboard!$F$44)),"High","No Issue"))</f>
        <v>N/A</v>
      </c>
      <c r="CD63" s="110" t="str" cm="1">
        <f t="array" ref="CD63">IF(OR($H63&lt;200, $AD63="Not reporting this measure", ISBLANK($AH63)),"N/A",
       IF(('Data Reporting Template'!$AH63/$H63)&gt;
                   (_xlfn.IFS($AF63="CCO Medicaid only",Dashboard!$E$44,'Data Reporting Template'!$AF63="All-payer",Dashboard!$F$44)),"High","No Issue"))</f>
        <v>N/A</v>
      </c>
      <c r="CE63" s="109" t="str">
        <f>IF(OR(($H63+(0.2*$I63))&lt;50, $AM63="Not reporting this measure", ISBLANK($AQ63)),"N/A",
       IF(('Data Reporting Template'!$AQ63/($H63+(0.2*$I63)))&gt;Dashboard!$E$44,"High","No Issue"))</f>
        <v>N/A</v>
      </c>
      <c r="CF63" s="110" t="str">
        <f>IF(OR(($H63+(0.2*$I63))&lt;200, $AZ63="Not reporting this measure", ISBLANK($BD63)),"N/A",
       IF(('Data Reporting Template'!$BD63/($H63+(0.2*$I63)))&gt;Dashboard!$E$44,"High","No Issue"))</f>
        <v>N/A</v>
      </c>
      <c r="CG63" s="111" t="str">
        <f>IF(OR(($H63+(0.2*$I63))&lt;200, $AZ63="Not reporting this measure", ISBLANK($BI63)),"N/A",
       IF(('Data Reporting Template'!$BI63/($H63+(0.2*$I63)))&gt;Dashboard!$E$44,"High","No Issue"))</f>
        <v>N/A</v>
      </c>
      <c r="CH63" s="108" t="str">
        <f>IFERROR(
IF($O63 &lt; 30, "N/A",
IF((($P63+$Q63)/$O63)&gt; (Dashboard!$D$54), "High Exclusion/Exception Rate", "No Issue")),"N/A")</f>
        <v>N/A</v>
      </c>
      <c r="CI63" s="109" t="str">
        <f>IFERROR(
IF($Y63&lt;30,"N/A",
IF(($Z63/$Y63) &gt; (Dashboard!$D$55), "High Exclusion/Exception Rate", "No Issue")),"N/A")</f>
        <v>N/A</v>
      </c>
      <c r="CJ63" s="110" t="str">
        <f>IFERROR(
IF($AH63 &lt;30, "N/A",
IF(($AI63/$AH63)&gt; (Dashboard!$D$56), "High Exclusion/Exception Rate", "No Issue")),"N/A")</f>
        <v>N/A</v>
      </c>
      <c r="CK63" s="109" t="str">
        <f>IFERROR(
IF($BD63 &lt;30, "N/A",
IF((($BE63 + $BF63)/$BD63) &gt; (Dashboard!$D$58), "High Exclusion/Exception Rate", "No Issue")),"N/A")</f>
        <v>N/A</v>
      </c>
      <c r="CL63" s="112" t="str">
        <f>IFERROR(
IF($BI63 &lt;30, "N/A",
IF(($BJ63/$BI63) &gt; (Dashboard!$D$59), "High Exclusion/Exception Rate", "No Issue")),"N/A")</f>
        <v>N/A</v>
      </c>
      <c r="CM63" s="113" t="str">
        <f t="shared" si="13"/>
        <v>N/A</v>
      </c>
      <c r="CN63" s="110" t="str">
        <f t="shared" si="14"/>
        <v>N/A</v>
      </c>
      <c r="CO63" s="109" t="str">
        <f t="shared" si="15"/>
        <v>N/A</v>
      </c>
      <c r="CP63" s="110" t="str">
        <f t="shared" si="16"/>
        <v>N/A</v>
      </c>
      <c r="CQ63" s="109" t="str">
        <f t="shared" si="17"/>
        <v>N/A</v>
      </c>
      <c r="CR63" s="112" t="str">
        <f t="shared" si="18"/>
        <v>N/A</v>
      </c>
      <c r="CS63" s="113" t="str">
        <f t="shared" si="19"/>
        <v>N/A</v>
      </c>
      <c r="CT63" s="110" t="str">
        <f t="shared" si="20"/>
        <v>N/A</v>
      </c>
      <c r="CU63" s="109" t="str">
        <f t="shared" si="21"/>
        <v>N/A</v>
      </c>
      <c r="CV63" s="110" t="str">
        <f t="shared" si="22"/>
        <v>N/A</v>
      </c>
      <c r="CW63" s="109" t="str">
        <f t="shared" si="23"/>
        <v>N/A</v>
      </c>
      <c r="CX63" s="112" t="str">
        <f t="shared" si="24"/>
        <v>N/A</v>
      </c>
      <c r="CY63" s="113" t="str">
        <f t="shared" si="25"/>
        <v>N/A</v>
      </c>
      <c r="CZ63" s="110" t="str">
        <f t="shared" si="26"/>
        <v>N/A</v>
      </c>
      <c r="DA63" s="109" t="str">
        <f t="shared" si="27"/>
        <v>N/A</v>
      </c>
      <c r="DB63" s="115" t="str">
        <f t="shared" si="28"/>
        <v>N/A</v>
      </c>
      <c r="DC63" s="109" t="str">
        <f t="shared" si="29"/>
        <v>N/A</v>
      </c>
      <c r="DD63" s="114" t="str">
        <f t="shared" si="30"/>
        <v>N/A</v>
      </c>
      <c r="DE63" s="109" t="str">
        <f t="shared" si="31"/>
        <v>N/A</v>
      </c>
      <c r="DF63" s="114" t="str">
        <f t="shared" si="32"/>
        <v>N/A</v>
      </c>
      <c r="DG63" s="113" t="str">
        <f t="shared" si="33"/>
        <v>N/A</v>
      </c>
      <c r="DH63" s="114" t="str">
        <f t="shared" si="34"/>
        <v>N/A</v>
      </c>
      <c r="DI63" s="109" t="str">
        <f t="shared" si="35"/>
        <v>N/A</v>
      </c>
      <c r="DJ63" s="114" t="str">
        <f t="shared" si="36"/>
        <v>N/A</v>
      </c>
      <c r="DK63" s="111" t="str">
        <f t="shared" si="37"/>
        <v>N/A</v>
      </c>
    </row>
    <row r="64" spans="11:115" s="78" customFormat="1" x14ac:dyDescent="0.25">
      <c r="K64" s="90"/>
      <c r="R64" s="100" t="e">
        <f t="shared" si="38"/>
        <v>#DIV/0!</v>
      </c>
      <c r="S64" s="83" t="s">
        <v>255</v>
      </c>
      <c r="T64" s="83" t="s">
        <v>256</v>
      </c>
      <c r="U64" s="90"/>
      <c r="AA64" s="100" t="e">
        <f t="shared" si="0"/>
        <v>#DIV/0!</v>
      </c>
      <c r="AB64" s="83" t="s">
        <v>255</v>
      </c>
      <c r="AC64" s="83" t="s">
        <v>256</v>
      </c>
      <c r="AD64" s="91"/>
      <c r="AI64" s="92"/>
      <c r="AJ64" s="100" t="e">
        <f t="shared" si="1"/>
        <v>#DIV/0!</v>
      </c>
      <c r="AK64" s="83" t="s">
        <v>255</v>
      </c>
      <c r="AL64" s="83" t="s">
        <v>256</v>
      </c>
      <c r="AM64" s="91"/>
      <c r="AQ64" s="93"/>
      <c r="AR64" s="101" t="e">
        <f t="shared" si="2"/>
        <v>#DIV/0!</v>
      </c>
      <c r="AU64" s="102">
        <f t="shared" si="3"/>
        <v>0</v>
      </c>
      <c r="AV64" s="101" t="e">
        <f t="shared" si="4"/>
        <v>#DIV/0!</v>
      </c>
      <c r="AW64" s="101" t="e">
        <f t="shared" si="5"/>
        <v>#DIV/0!</v>
      </c>
      <c r="AX64" s="83" t="s">
        <v>255</v>
      </c>
      <c r="AY64" s="83" t="s">
        <v>256</v>
      </c>
      <c r="AZ64" s="91"/>
      <c r="BG64" s="103" t="e">
        <f t="shared" si="6"/>
        <v>#DIV/0!</v>
      </c>
      <c r="BK64" s="103" t="e">
        <f t="shared" si="7"/>
        <v>#DIV/0!</v>
      </c>
      <c r="BL64" s="83" t="s">
        <v>255</v>
      </c>
      <c r="BM64" s="83" t="s">
        <v>256</v>
      </c>
      <c r="BN64" s="106">
        <f t="shared" si="8"/>
        <v>0</v>
      </c>
      <c r="BO64" s="107">
        <f t="shared" si="9"/>
        <v>0</v>
      </c>
      <c r="BP64" s="107">
        <f t="shared" si="10"/>
        <v>0</v>
      </c>
      <c r="BQ64" s="107">
        <f t="shared" si="11"/>
        <v>0</v>
      </c>
      <c r="BR64" s="107">
        <f t="shared" si="12"/>
        <v>0</v>
      </c>
      <c r="BU64" s="94"/>
      <c r="BV64" s="108" t="str" cm="1">
        <f t="array" ref="BV64">IF(OR(($H64+(0.2*$I64))&lt;200, $K64="Not reporting this measure", ISBLANK($O64)),"N/A",
       IF(($O64/($H64+(0.2*$I64)))&lt;
                   (_xlfn.IFS($M64="CCO Medicaid only",Dashboard!$E$33,'Data Reporting Template'!$M64="All-payer",Dashboard!$F$33)),"Low","No Issue"))</f>
        <v>N/A</v>
      </c>
      <c r="BW64" s="109" t="str" cm="1">
        <f t="array" ref="BW64">IFERROR(
IF(OR($H64&lt;200, $U64="Not reporting this measure", ISBLANK($Y64),($I64/$J64)&gt;0.8),"N/A",
       IF(($Y64/$H64)&lt;
                   (_xlfn.IFS($W64="CCO Medicaid only",Dashboard!$E$34,'Data Reporting Template'!$W64="All-payer",Dashboard!$F$34)),"Low","No Issue")), "N/A")</f>
        <v>N/A</v>
      </c>
      <c r="BX64" s="110" t="str" cm="1">
        <f t="array" ref="BX64">IFERROR(
IF(OR($H64&lt;200, $AD64="Not reporting this measure", ISBLANK($AH64),($I64/$J64)&gt;0.8),"N/A",
       IF(($AH64/$H64)&lt;
                   (_xlfn.IFS($AF64="CCO Medicaid only",Dashboard!$E$35,'Data Reporting Template'!$AF64="All-payer",Dashboard!$F$35)),"Low","No Issue")), "N/A")</f>
        <v>N/A</v>
      </c>
      <c r="BY64" s="109" t="str">
        <f>IF(OR(($H64+(0.2*$I64))&lt;50, $AM64="Not reporting this measure", ISBLANK($AQ64)),"N/A",
       IF(($AQ64/($H64+(0.2*$I64)))&lt;Dashboard!$E$36,"Low", "No Issue"))</f>
        <v>N/A</v>
      </c>
      <c r="BZ64" s="110" t="str">
        <f>IF(OR(($H64+(0.2*$I64))&lt;200, $AZ64="Not reporting this measure", ISBLANK($BD64)),"N/A",
       IF(($BD64/($H64+(0.2*$I64)))&lt;Dashboard!$E$37,"Low", "No Issue"))</f>
        <v>N/A</v>
      </c>
      <c r="CA64" s="111" t="str">
        <f>IFERROR(
IF(OR(($H64+(0.2*$I64))&lt;200, $AZ64="Not reporting this measure", ISBLANK($BI64),($I64/$J64)&gt;0.8),"N/A",
       IF(($BI64/($H64+(0.2*$I64)))&lt;Dashboard!$E$38,"Low", "No Issue")),"N/A")</f>
        <v>N/A</v>
      </c>
      <c r="CB64" s="108" t="str" cm="1">
        <f t="array" ref="CB64">IF(OR(($H64+(0.2*$I64))&lt;200, $K64="Not reporting this measure", ISBLANK($O64)),"N/A",
IF(('Data Reporting Template'!$O64/($H64+(0.2*$I64)))&gt;
(_xlfn.IFS($M64="CCO Medicaid only",Dashboard!$E$44,'Data Reporting Template'!$M64="All-payer",Dashboard!$F$44)),"High","No Issue"))</f>
        <v>N/A</v>
      </c>
      <c r="CC64" s="109" t="str" cm="1">
        <f t="array" ref="CC64">IF(OR($H64&lt;200, $U64="Not reporting this measure", ISBLANK($Y64)),"N/A",
IF(('Data Reporting Template'!$Y64/$H64)&gt;
(_xlfn.IFS($W64="CCO Medicaid only",Dashboard!$E$44,'Data Reporting Template'!$W64="All-payer",Dashboard!$F$44)),"High","No Issue"))</f>
        <v>N/A</v>
      </c>
      <c r="CD64" s="110" t="str" cm="1">
        <f t="array" ref="CD64">IF(OR($H64&lt;200, $AD64="Not reporting this measure", ISBLANK($AH64)),"N/A",
       IF(('Data Reporting Template'!$AH64/$H64)&gt;
                   (_xlfn.IFS($AF64="CCO Medicaid only",Dashboard!$E$44,'Data Reporting Template'!$AF64="All-payer",Dashboard!$F$44)),"High","No Issue"))</f>
        <v>N/A</v>
      </c>
      <c r="CE64" s="109" t="str">
        <f>IF(OR(($H64+(0.2*$I64))&lt;50, $AM64="Not reporting this measure", ISBLANK($AQ64)),"N/A",
       IF(('Data Reporting Template'!$AQ64/($H64+(0.2*$I64)))&gt;Dashboard!$E$44,"High","No Issue"))</f>
        <v>N/A</v>
      </c>
      <c r="CF64" s="110" t="str">
        <f>IF(OR(($H64+(0.2*$I64))&lt;200, $AZ64="Not reporting this measure", ISBLANK($BD64)),"N/A",
       IF(('Data Reporting Template'!$BD64/($H64+(0.2*$I64)))&gt;Dashboard!$E$44,"High","No Issue"))</f>
        <v>N/A</v>
      </c>
      <c r="CG64" s="111" t="str">
        <f>IF(OR(($H64+(0.2*$I64))&lt;200, $AZ64="Not reporting this measure", ISBLANK($BI64)),"N/A",
       IF(('Data Reporting Template'!$BI64/($H64+(0.2*$I64)))&gt;Dashboard!$E$44,"High","No Issue"))</f>
        <v>N/A</v>
      </c>
      <c r="CH64" s="108" t="str">
        <f>IFERROR(
IF($O64 &lt; 30, "N/A",
IF((($P64+$Q64)/$O64)&gt; (Dashboard!$D$54), "High Exclusion/Exception Rate", "No Issue")),"N/A")</f>
        <v>N/A</v>
      </c>
      <c r="CI64" s="109" t="str">
        <f>IFERROR(
IF($Y64&lt;30,"N/A",
IF(($Z64/$Y64) &gt; (Dashboard!$D$55), "High Exclusion/Exception Rate", "No Issue")),"N/A")</f>
        <v>N/A</v>
      </c>
      <c r="CJ64" s="110" t="str">
        <f>IFERROR(
IF($AH64 &lt;30, "N/A",
IF(($AI64/$AH64)&gt; (Dashboard!$D$56), "High Exclusion/Exception Rate", "No Issue")),"N/A")</f>
        <v>N/A</v>
      </c>
      <c r="CK64" s="109" t="str">
        <f>IFERROR(
IF($BD64 &lt;30, "N/A",
IF((($BE64 + $BF64)/$BD64) &gt; (Dashboard!$D$58), "High Exclusion/Exception Rate", "No Issue")),"N/A")</f>
        <v>N/A</v>
      </c>
      <c r="CL64" s="112" t="str">
        <f>IFERROR(
IF($BI64 &lt;30, "N/A",
IF(($BJ64/$BI64) &gt; (Dashboard!$D$59), "High Exclusion/Exception Rate", "No Issue")),"N/A")</f>
        <v>N/A</v>
      </c>
      <c r="CM64" s="113" t="str">
        <f t="shared" si="13"/>
        <v>N/A</v>
      </c>
      <c r="CN64" s="110" t="str">
        <f t="shared" si="14"/>
        <v>N/A</v>
      </c>
      <c r="CO64" s="109" t="str">
        <f t="shared" si="15"/>
        <v>N/A</v>
      </c>
      <c r="CP64" s="110" t="str">
        <f t="shared" si="16"/>
        <v>N/A</v>
      </c>
      <c r="CQ64" s="109" t="str">
        <f t="shared" si="17"/>
        <v>N/A</v>
      </c>
      <c r="CR64" s="112" t="str">
        <f t="shared" si="18"/>
        <v>N/A</v>
      </c>
      <c r="CS64" s="113" t="str">
        <f t="shared" si="19"/>
        <v>N/A</v>
      </c>
      <c r="CT64" s="110" t="str">
        <f t="shared" si="20"/>
        <v>N/A</v>
      </c>
      <c r="CU64" s="109" t="str">
        <f t="shared" si="21"/>
        <v>N/A</v>
      </c>
      <c r="CV64" s="110" t="str">
        <f t="shared" si="22"/>
        <v>N/A</v>
      </c>
      <c r="CW64" s="109" t="str">
        <f t="shared" si="23"/>
        <v>N/A</v>
      </c>
      <c r="CX64" s="112" t="str">
        <f t="shared" si="24"/>
        <v>N/A</v>
      </c>
      <c r="CY64" s="113" t="str">
        <f t="shared" si="25"/>
        <v>N/A</v>
      </c>
      <c r="CZ64" s="110" t="str">
        <f t="shared" si="26"/>
        <v>N/A</v>
      </c>
      <c r="DA64" s="109" t="str">
        <f t="shared" si="27"/>
        <v>N/A</v>
      </c>
      <c r="DB64" s="115" t="str">
        <f t="shared" si="28"/>
        <v>N/A</v>
      </c>
      <c r="DC64" s="109" t="str">
        <f t="shared" si="29"/>
        <v>N/A</v>
      </c>
      <c r="DD64" s="114" t="str">
        <f t="shared" si="30"/>
        <v>N/A</v>
      </c>
      <c r="DE64" s="109" t="str">
        <f t="shared" si="31"/>
        <v>N/A</v>
      </c>
      <c r="DF64" s="114" t="str">
        <f t="shared" si="32"/>
        <v>N/A</v>
      </c>
      <c r="DG64" s="113" t="str">
        <f t="shared" si="33"/>
        <v>N/A</v>
      </c>
      <c r="DH64" s="114" t="str">
        <f t="shared" si="34"/>
        <v>N/A</v>
      </c>
      <c r="DI64" s="109" t="str">
        <f t="shared" si="35"/>
        <v>N/A</v>
      </c>
      <c r="DJ64" s="114" t="str">
        <f t="shared" si="36"/>
        <v>N/A</v>
      </c>
      <c r="DK64" s="111" t="str">
        <f t="shared" si="37"/>
        <v>N/A</v>
      </c>
    </row>
    <row r="65" spans="11:115" s="78" customFormat="1" x14ac:dyDescent="0.25">
      <c r="K65" s="90"/>
      <c r="R65" s="100" t="e">
        <f t="shared" si="38"/>
        <v>#DIV/0!</v>
      </c>
      <c r="S65" s="83" t="s">
        <v>255</v>
      </c>
      <c r="T65" s="83" t="s">
        <v>256</v>
      </c>
      <c r="U65" s="90"/>
      <c r="AA65" s="100" t="e">
        <f t="shared" si="0"/>
        <v>#DIV/0!</v>
      </c>
      <c r="AB65" s="83" t="s">
        <v>255</v>
      </c>
      <c r="AC65" s="83" t="s">
        <v>256</v>
      </c>
      <c r="AD65" s="91"/>
      <c r="AI65" s="92"/>
      <c r="AJ65" s="100" t="e">
        <f t="shared" si="1"/>
        <v>#DIV/0!</v>
      </c>
      <c r="AK65" s="83" t="s">
        <v>255</v>
      </c>
      <c r="AL65" s="83" t="s">
        <v>256</v>
      </c>
      <c r="AM65" s="91"/>
      <c r="AQ65" s="93"/>
      <c r="AR65" s="101" t="e">
        <f t="shared" si="2"/>
        <v>#DIV/0!</v>
      </c>
      <c r="AU65" s="102">
        <f t="shared" si="3"/>
        <v>0</v>
      </c>
      <c r="AV65" s="101" t="e">
        <f t="shared" si="4"/>
        <v>#DIV/0!</v>
      </c>
      <c r="AW65" s="101" t="e">
        <f t="shared" si="5"/>
        <v>#DIV/0!</v>
      </c>
      <c r="AX65" s="83" t="s">
        <v>255</v>
      </c>
      <c r="AY65" s="83" t="s">
        <v>256</v>
      </c>
      <c r="AZ65" s="91"/>
      <c r="BG65" s="103" t="e">
        <f t="shared" si="6"/>
        <v>#DIV/0!</v>
      </c>
      <c r="BK65" s="103" t="e">
        <f t="shared" si="7"/>
        <v>#DIV/0!</v>
      </c>
      <c r="BL65" s="83" t="s">
        <v>255</v>
      </c>
      <c r="BM65" s="83" t="s">
        <v>256</v>
      </c>
      <c r="BN65" s="106">
        <f t="shared" si="8"/>
        <v>0</v>
      </c>
      <c r="BO65" s="107">
        <f t="shared" si="9"/>
        <v>0</v>
      </c>
      <c r="BP65" s="107">
        <f t="shared" si="10"/>
        <v>0</v>
      </c>
      <c r="BQ65" s="107">
        <f t="shared" si="11"/>
        <v>0</v>
      </c>
      <c r="BR65" s="107">
        <f t="shared" si="12"/>
        <v>0</v>
      </c>
      <c r="BU65" s="94"/>
      <c r="BV65" s="108" t="str" cm="1">
        <f t="array" ref="BV65">IF(OR(($H65+(0.2*$I65))&lt;200, $K65="Not reporting this measure", ISBLANK($O65)),"N/A",
       IF(($O65/($H65+(0.2*$I65)))&lt;
                   (_xlfn.IFS($M65="CCO Medicaid only",Dashboard!$E$33,'Data Reporting Template'!$M65="All-payer",Dashboard!$F$33)),"Low","No Issue"))</f>
        <v>N/A</v>
      </c>
      <c r="BW65" s="109" t="str" cm="1">
        <f t="array" ref="BW65">IFERROR(
IF(OR($H65&lt;200, $U65="Not reporting this measure", ISBLANK($Y65),($I65/$J65)&gt;0.8),"N/A",
       IF(($Y65/$H65)&lt;
                   (_xlfn.IFS($W65="CCO Medicaid only",Dashboard!$E$34,'Data Reporting Template'!$W65="All-payer",Dashboard!$F$34)),"Low","No Issue")), "N/A")</f>
        <v>N/A</v>
      </c>
      <c r="BX65" s="110" t="str" cm="1">
        <f t="array" ref="BX65">IFERROR(
IF(OR($H65&lt;200, $AD65="Not reporting this measure", ISBLANK($AH65),($I65/$J65)&gt;0.8),"N/A",
       IF(($AH65/$H65)&lt;
                   (_xlfn.IFS($AF65="CCO Medicaid only",Dashboard!$E$35,'Data Reporting Template'!$AF65="All-payer",Dashboard!$F$35)),"Low","No Issue")), "N/A")</f>
        <v>N/A</v>
      </c>
      <c r="BY65" s="109" t="str">
        <f>IF(OR(($H65+(0.2*$I65))&lt;50, $AM65="Not reporting this measure", ISBLANK($AQ65)),"N/A",
       IF(($AQ65/($H65+(0.2*$I65)))&lt;Dashboard!$E$36,"Low", "No Issue"))</f>
        <v>N/A</v>
      </c>
      <c r="BZ65" s="110" t="str">
        <f>IF(OR(($H65+(0.2*$I65))&lt;200, $AZ65="Not reporting this measure", ISBLANK($BD65)),"N/A",
       IF(($BD65/($H65+(0.2*$I65)))&lt;Dashboard!$E$37,"Low", "No Issue"))</f>
        <v>N/A</v>
      </c>
      <c r="CA65" s="111" t="str">
        <f>IFERROR(
IF(OR(($H65+(0.2*$I65))&lt;200, $AZ65="Not reporting this measure", ISBLANK($BI65),($I65/$J65)&gt;0.8),"N/A",
       IF(($BI65/($H65+(0.2*$I65)))&lt;Dashboard!$E$38,"Low", "No Issue")),"N/A")</f>
        <v>N/A</v>
      </c>
      <c r="CB65" s="108" t="str" cm="1">
        <f t="array" ref="CB65">IF(OR(($H65+(0.2*$I65))&lt;200, $K65="Not reporting this measure", ISBLANK($O65)),"N/A",
IF(('Data Reporting Template'!$O65/($H65+(0.2*$I65)))&gt;
(_xlfn.IFS($M65="CCO Medicaid only",Dashboard!$E$44,'Data Reporting Template'!$M65="All-payer",Dashboard!$F$44)),"High","No Issue"))</f>
        <v>N/A</v>
      </c>
      <c r="CC65" s="109" t="str" cm="1">
        <f t="array" ref="CC65">IF(OR($H65&lt;200, $U65="Not reporting this measure", ISBLANK($Y65)),"N/A",
IF(('Data Reporting Template'!$Y65/$H65)&gt;
(_xlfn.IFS($W65="CCO Medicaid only",Dashboard!$E$44,'Data Reporting Template'!$W65="All-payer",Dashboard!$F$44)),"High","No Issue"))</f>
        <v>N/A</v>
      </c>
      <c r="CD65" s="110" t="str" cm="1">
        <f t="array" ref="CD65">IF(OR($H65&lt;200, $AD65="Not reporting this measure", ISBLANK($AH65)),"N/A",
       IF(('Data Reporting Template'!$AH65/$H65)&gt;
                   (_xlfn.IFS($AF65="CCO Medicaid only",Dashboard!$E$44,'Data Reporting Template'!$AF65="All-payer",Dashboard!$F$44)),"High","No Issue"))</f>
        <v>N/A</v>
      </c>
      <c r="CE65" s="109" t="str">
        <f>IF(OR(($H65+(0.2*$I65))&lt;50, $AM65="Not reporting this measure", ISBLANK($AQ65)),"N/A",
       IF(('Data Reporting Template'!$AQ65/($H65+(0.2*$I65)))&gt;Dashboard!$E$44,"High","No Issue"))</f>
        <v>N/A</v>
      </c>
      <c r="CF65" s="110" t="str">
        <f>IF(OR(($H65+(0.2*$I65))&lt;200, $AZ65="Not reporting this measure", ISBLANK($BD65)),"N/A",
       IF(('Data Reporting Template'!$BD65/($H65+(0.2*$I65)))&gt;Dashboard!$E$44,"High","No Issue"))</f>
        <v>N/A</v>
      </c>
      <c r="CG65" s="111" t="str">
        <f>IF(OR(($H65+(0.2*$I65))&lt;200, $AZ65="Not reporting this measure", ISBLANK($BI65)),"N/A",
       IF(('Data Reporting Template'!$BI65/($H65+(0.2*$I65)))&gt;Dashboard!$E$44,"High","No Issue"))</f>
        <v>N/A</v>
      </c>
      <c r="CH65" s="108" t="str">
        <f>IFERROR(
IF($O65 &lt; 30, "N/A",
IF((($P65+$Q65)/$O65)&gt; (Dashboard!$D$54), "High Exclusion/Exception Rate", "No Issue")),"N/A")</f>
        <v>N/A</v>
      </c>
      <c r="CI65" s="109" t="str">
        <f>IFERROR(
IF($Y65&lt;30,"N/A",
IF(($Z65/$Y65) &gt; (Dashboard!$D$55), "High Exclusion/Exception Rate", "No Issue")),"N/A")</f>
        <v>N/A</v>
      </c>
      <c r="CJ65" s="110" t="str">
        <f>IFERROR(
IF($AH65 &lt;30, "N/A",
IF(($AI65/$AH65)&gt; (Dashboard!$D$56), "High Exclusion/Exception Rate", "No Issue")),"N/A")</f>
        <v>N/A</v>
      </c>
      <c r="CK65" s="109" t="str">
        <f>IFERROR(
IF($BD65 &lt;30, "N/A",
IF((($BE65 + $BF65)/$BD65) &gt; (Dashboard!$D$58), "High Exclusion/Exception Rate", "No Issue")),"N/A")</f>
        <v>N/A</v>
      </c>
      <c r="CL65" s="112" t="str">
        <f>IFERROR(
IF($BI65 &lt;30, "N/A",
IF(($BJ65/$BI65) &gt; (Dashboard!$D$59), "High Exclusion/Exception Rate", "No Issue")),"N/A")</f>
        <v>N/A</v>
      </c>
      <c r="CM65" s="113" t="str">
        <f t="shared" si="13"/>
        <v>N/A</v>
      </c>
      <c r="CN65" s="110" t="str">
        <f t="shared" si="14"/>
        <v>N/A</v>
      </c>
      <c r="CO65" s="109" t="str">
        <f t="shared" si="15"/>
        <v>N/A</v>
      </c>
      <c r="CP65" s="110" t="str">
        <f t="shared" si="16"/>
        <v>N/A</v>
      </c>
      <c r="CQ65" s="109" t="str">
        <f t="shared" si="17"/>
        <v>N/A</v>
      </c>
      <c r="CR65" s="112" t="str">
        <f t="shared" si="18"/>
        <v>N/A</v>
      </c>
      <c r="CS65" s="113" t="str">
        <f t="shared" si="19"/>
        <v>N/A</v>
      </c>
      <c r="CT65" s="110" t="str">
        <f t="shared" si="20"/>
        <v>N/A</v>
      </c>
      <c r="CU65" s="109" t="str">
        <f t="shared" si="21"/>
        <v>N/A</v>
      </c>
      <c r="CV65" s="110" t="str">
        <f t="shared" si="22"/>
        <v>N/A</v>
      </c>
      <c r="CW65" s="109" t="str">
        <f t="shared" si="23"/>
        <v>N/A</v>
      </c>
      <c r="CX65" s="112" t="str">
        <f t="shared" si="24"/>
        <v>N/A</v>
      </c>
      <c r="CY65" s="113" t="str">
        <f t="shared" si="25"/>
        <v>N/A</v>
      </c>
      <c r="CZ65" s="110" t="str">
        <f t="shared" si="26"/>
        <v>N/A</v>
      </c>
      <c r="DA65" s="109" t="str">
        <f t="shared" si="27"/>
        <v>N/A</v>
      </c>
      <c r="DB65" s="115" t="str">
        <f t="shared" si="28"/>
        <v>N/A</v>
      </c>
      <c r="DC65" s="109" t="str">
        <f t="shared" si="29"/>
        <v>N/A</v>
      </c>
      <c r="DD65" s="114" t="str">
        <f t="shared" si="30"/>
        <v>N/A</v>
      </c>
      <c r="DE65" s="109" t="str">
        <f t="shared" si="31"/>
        <v>N/A</v>
      </c>
      <c r="DF65" s="114" t="str">
        <f t="shared" si="32"/>
        <v>N/A</v>
      </c>
      <c r="DG65" s="113" t="str">
        <f t="shared" si="33"/>
        <v>N/A</v>
      </c>
      <c r="DH65" s="114" t="str">
        <f t="shared" si="34"/>
        <v>N/A</v>
      </c>
      <c r="DI65" s="109" t="str">
        <f t="shared" si="35"/>
        <v>N/A</v>
      </c>
      <c r="DJ65" s="114" t="str">
        <f t="shared" si="36"/>
        <v>N/A</v>
      </c>
      <c r="DK65" s="111" t="str">
        <f t="shared" si="37"/>
        <v>N/A</v>
      </c>
    </row>
    <row r="66" spans="11:115" s="78" customFormat="1" x14ac:dyDescent="0.25">
      <c r="K66" s="90"/>
      <c r="R66" s="100" t="e">
        <f t="shared" si="38"/>
        <v>#DIV/0!</v>
      </c>
      <c r="S66" s="83" t="s">
        <v>255</v>
      </c>
      <c r="T66" s="83" t="s">
        <v>256</v>
      </c>
      <c r="U66" s="90"/>
      <c r="AA66" s="100" t="e">
        <f t="shared" si="0"/>
        <v>#DIV/0!</v>
      </c>
      <c r="AB66" s="83" t="s">
        <v>255</v>
      </c>
      <c r="AC66" s="83" t="s">
        <v>256</v>
      </c>
      <c r="AD66" s="91"/>
      <c r="AI66" s="92"/>
      <c r="AJ66" s="100" t="e">
        <f t="shared" si="1"/>
        <v>#DIV/0!</v>
      </c>
      <c r="AK66" s="83" t="s">
        <v>255</v>
      </c>
      <c r="AL66" s="83" t="s">
        <v>256</v>
      </c>
      <c r="AM66" s="91"/>
      <c r="AQ66" s="93"/>
      <c r="AR66" s="101" t="e">
        <f t="shared" si="2"/>
        <v>#DIV/0!</v>
      </c>
      <c r="AU66" s="102">
        <f t="shared" si="3"/>
        <v>0</v>
      </c>
      <c r="AV66" s="101" t="e">
        <f t="shared" si="4"/>
        <v>#DIV/0!</v>
      </c>
      <c r="AW66" s="101" t="e">
        <f t="shared" si="5"/>
        <v>#DIV/0!</v>
      </c>
      <c r="AX66" s="83" t="s">
        <v>255</v>
      </c>
      <c r="AY66" s="83" t="s">
        <v>256</v>
      </c>
      <c r="AZ66" s="91"/>
      <c r="BG66" s="103" t="e">
        <f t="shared" si="6"/>
        <v>#DIV/0!</v>
      </c>
      <c r="BK66" s="103" t="e">
        <f t="shared" si="7"/>
        <v>#DIV/0!</v>
      </c>
      <c r="BL66" s="83" t="s">
        <v>255</v>
      </c>
      <c r="BM66" s="83" t="s">
        <v>256</v>
      </c>
      <c r="BN66" s="106">
        <f t="shared" si="8"/>
        <v>0</v>
      </c>
      <c r="BO66" s="107">
        <f t="shared" si="9"/>
        <v>0</v>
      </c>
      <c r="BP66" s="107">
        <f t="shared" si="10"/>
        <v>0</v>
      </c>
      <c r="BQ66" s="107">
        <f t="shared" si="11"/>
        <v>0</v>
      </c>
      <c r="BR66" s="107">
        <f t="shared" si="12"/>
        <v>0</v>
      </c>
      <c r="BU66" s="94"/>
      <c r="BV66" s="108" t="str" cm="1">
        <f t="array" ref="BV66">IF(OR(($H66+(0.2*$I66))&lt;200, $K66="Not reporting this measure", ISBLANK($O66)),"N/A",
       IF(($O66/($H66+(0.2*$I66)))&lt;
                   (_xlfn.IFS($M66="CCO Medicaid only",Dashboard!$E$33,'Data Reporting Template'!$M66="All-payer",Dashboard!$F$33)),"Low","No Issue"))</f>
        <v>N/A</v>
      </c>
      <c r="BW66" s="109" t="str" cm="1">
        <f t="array" ref="BW66">IFERROR(
IF(OR($H66&lt;200, $U66="Not reporting this measure", ISBLANK($Y66),($I66/$J66)&gt;0.8),"N/A",
       IF(($Y66/$H66)&lt;
                   (_xlfn.IFS($W66="CCO Medicaid only",Dashboard!$E$34,'Data Reporting Template'!$W66="All-payer",Dashboard!$F$34)),"Low","No Issue")), "N/A")</f>
        <v>N/A</v>
      </c>
      <c r="BX66" s="110" t="str" cm="1">
        <f t="array" ref="BX66">IFERROR(
IF(OR($H66&lt;200, $AD66="Not reporting this measure", ISBLANK($AH66),($I66/$J66)&gt;0.8),"N/A",
       IF(($AH66/$H66)&lt;
                   (_xlfn.IFS($AF66="CCO Medicaid only",Dashboard!$E$35,'Data Reporting Template'!$AF66="All-payer",Dashboard!$F$35)),"Low","No Issue")), "N/A")</f>
        <v>N/A</v>
      </c>
      <c r="BY66" s="109" t="str">
        <f>IF(OR(($H66+(0.2*$I66))&lt;50, $AM66="Not reporting this measure", ISBLANK($AQ66)),"N/A",
       IF(($AQ66/($H66+(0.2*$I66)))&lt;Dashboard!$E$36,"Low", "No Issue"))</f>
        <v>N/A</v>
      </c>
      <c r="BZ66" s="110" t="str">
        <f>IF(OR(($H66+(0.2*$I66))&lt;200, $AZ66="Not reporting this measure", ISBLANK($BD66)),"N/A",
       IF(($BD66/($H66+(0.2*$I66)))&lt;Dashboard!$E$37,"Low", "No Issue"))</f>
        <v>N/A</v>
      </c>
      <c r="CA66" s="111" t="str">
        <f>IFERROR(
IF(OR(($H66+(0.2*$I66))&lt;200, $AZ66="Not reporting this measure", ISBLANK($BI66),($I66/$J66)&gt;0.8),"N/A",
       IF(($BI66/($H66+(0.2*$I66)))&lt;Dashboard!$E$38,"Low", "No Issue")),"N/A")</f>
        <v>N/A</v>
      </c>
      <c r="CB66" s="108" t="str" cm="1">
        <f t="array" ref="CB66">IF(OR(($H66+(0.2*$I66))&lt;200, $K66="Not reporting this measure", ISBLANK($O66)),"N/A",
IF(('Data Reporting Template'!$O66/($H66+(0.2*$I66)))&gt;
(_xlfn.IFS($M66="CCO Medicaid only",Dashboard!$E$44,'Data Reporting Template'!$M66="All-payer",Dashboard!$F$44)),"High","No Issue"))</f>
        <v>N/A</v>
      </c>
      <c r="CC66" s="109" t="str" cm="1">
        <f t="array" ref="CC66">IF(OR($H66&lt;200, $U66="Not reporting this measure", ISBLANK($Y66)),"N/A",
IF(('Data Reporting Template'!$Y66/$H66)&gt;
(_xlfn.IFS($W66="CCO Medicaid only",Dashboard!$E$44,'Data Reporting Template'!$W66="All-payer",Dashboard!$F$44)),"High","No Issue"))</f>
        <v>N/A</v>
      </c>
      <c r="CD66" s="110" t="str" cm="1">
        <f t="array" ref="CD66">IF(OR($H66&lt;200, $AD66="Not reporting this measure", ISBLANK($AH66)),"N/A",
       IF(('Data Reporting Template'!$AH66/$H66)&gt;
                   (_xlfn.IFS($AF66="CCO Medicaid only",Dashboard!$E$44,'Data Reporting Template'!$AF66="All-payer",Dashboard!$F$44)),"High","No Issue"))</f>
        <v>N/A</v>
      </c>
      <c r="CE66" s="109" t="str">
        <f>IF(OR(($H66+(0.2*$I66))&lt;50, $AM66="Not reporting this measure", ISBLANK($AQ66)),"N/A",
       IF(('Data Reporting Template'!$AQ66/($H66+(0.2*$I66)))&gt;Dashboard!$E$44,"High","No Issue"))</f>
        <v>N/A</v>
      </c>
      <c r="CF66" s="110" t="str">
        <f>IF(OR(($H66+(0.2*$I66))&lt;200, $AZ66="Not reporting this measure", ISBLANK($BD66)),"N/A",
       IF(('Data Reporting Template'!$BD66/($H66+(0.2*$I66)))&gt;Dashboard!$E$44,"High","No Issue"))</f>
        <v>N/A</v>
      </c>
      <c r="CG66" s="111" t="str">
        <f>IF(OR(($H66+(0.2*$I66))&lt;200, $AZ66="Not reporting this measure", ISBLANK($BI66)),"N/A",
       IF(('Data Reporting Template'!$BI66/($H66+(0.2*$I66)))&gt;Dashboard!$E$44,"High","No Issue"))</f>
        <v>N/A</v>
      </c>
      <c r="CH66" s="108" t="str">
        <f>IFERROR(
IF($O66 &lt; 30, "N/A",
IF((($P66+$Q66)/$O66)&gt; (Dashboard!$D$54), "High Exclusion/Exception Rate", "No Issue")),"N/A")</f>
        <v>N/A</v>
      </c>
      <c r="CI66" s="109" t="str">
        <f>IFERROR(
IF($Y66&lt;30,"N/A",
IF(($Z66/$Y66) &gt; (Dashboard!$D$55), "High Exclusion/Exception Rate", "No Issue")),"N/A")</f>
        <v>N/A</v>
      </c>
      <c r="CJ66" s="110" t="str">
        <f>IFERROR(
IF($AH66 &lt;30, "N/A",
IF(($AI66/$AH66)&gt; (Dashboard!$D$56), "High Exclusion/Exception Rate", "No Issue")),"N/A")</f>
        <v>N/A</v>
      </c>
      <c r="CK66" s="109" t="str">
        <f>IFERROR(
IF($BD66 &lt;30, "N/A",
IF((($BE66 + $BF66)/$BD66) &gt; (Dashboard!$D$58), "High Exclusion/Exception Rate", "No Issue")),"N/A")</f>
        <v>N/A</v>
      </c>
      <c r="CL66" s="112" t="str">
        <f>IFERROR(
IF($BI66 &lt;30, "N/A",
IF(($BJ66/$BI66) &gt; (Dashboard!$D$59), "High Exclusion/Exception Rate", "No Issue")),"N/A")</f>
        <v>N/A</v>
      </c>
      <c r="CM66" s="113" t="str">
        <f t="shared" si="13"/>
        <v>N/A</v>
      </c>
      <c r="CN66" s="110" t="str">
        <f t="shared" si="14"/>
        <v>N/A</v>
      </c>
      <c r="CO66" s="109" t="str">
        <f t="shared" si="15"/>
        <v>N/A</v>
      </c>
      <c r="CP66" s="110" t="str">
        <f t="shared" si="16"/>
        <v>N/A</v>
      </c>
      <c r="CQ66" s="109" t="str">
        <f t="shared" si="17"/>
        <v>N/A</v>
      </c>
      <c r="CR66" s="112" t="str">
        <f t="shared" si="18"/>
        <v>N/A</v>
      </c>
      <c r="CS66" s="113" t="str">
        <f t="shared" si="19"/>
        <v>N/A</v>
      </c>
      <c r="CT66" s="110" t="str">
        <f t="shared" si="20"/>
        <v>N/A</v>
      </c>
      <c r="CU66" s="109" t="str">
        <f t="shared" si="21"/>
        <v>N/A</v>
      </c>
      <c r="CV66" s="110" t="str">
        <f t="shared" si="22"/>
        <v>N/A</v>
      </c>
      <c r="CW66" s="109" t="str">
        <f t="shared" si="23"/>
        <v>N/A</v>
      </c>
      <c r="CX66" s="112" t="str">
        <f t="shared" si="24"/>
        <v>N/A</v>
      </c>
      <c r="CY66" s="113" t="str">
        <f t="shared" si="25"/>
        <v>N/A</v>
      </c>
      <c r="CZ66" s="110" t="str">
        <f t="shared" si="26"/>
        <v>N/A</v>
      </c>
      <c r="DA66" s="109" t="str">
        <f t="shared" si="27"/>
        <v>N/A</v>
      </c>
      <c r="DB66" s="115" t="str">
        <f t="shared" si="28"/>
        <v>N/A</v>
      </c>
      <c r="DC66" s="109" t="str">
        <f t="shared" si="29"/>
        <v>N/A</v>
      </c>
      <c r="DD66" s="114" t="str">
        <f t="shared" si="30"/>
        <v>N/A</v>
      </c>
      <c r="DE66" s="109" t="str">
        <f t="shared" si="31"/>
        <v>N/A</v>
      </c>
      <c r="DF66" s="114" t="str">
        <f t="shared" si="32"/>
        <v>N/A</v>
      </c>
      <c r="DG66" s="113" t="str">
        <f t="shared" si="33"/>
        <v>N/A</v>
      </c>
      <c r="DH66" s="114" t="str">
        <f t="shared" si="34"/>
        <v>N/A</v>
      </c>
      <c r="DI66" s="109" t="str">
        <f t="shared" si="35"/>
        <v>N/A</v>
      </c>
      <c r="DJ66" s="114" t="str">
        <f t="shared" si="36"/>
        <v>N/A</v>
      </c>
      <c r="DK66" s="111" t="str">
        <f t="shared" si="37"/>
        <v>N/A</v>
      </c>
    </row>
    <row r="67" spans="11:115" s="78" customFormat="1" x14ac:dyDescent="0.25">
      <c r="K67" s="90"/>
      <c r="R67" s="100" t="e">
        <f t="shared" si="38"/>
        <v>#DIV/0!</v>
      </c>
      <c r="S67" s="83" t="s">
        <v>255</v>
      </c>
      <c r="T67" s="83" t="s">
        <v>256</v>
      </c>
      <c r="U67" s="90"/>
      <c r="AA67" s="100" t="e">
        <f t="shared" si="0"/>
        <v>#DIV/0!</v>
      </c>
      <c r="AB67" s="83" t="s">
        <v>255</v>
      </c>
      <c r="AC67" s="83" t="s">
        <v>256</v>
      </c>
      <c r="AD67" s="91"/>
      <c r="AI67" s="92"/>
      <c r="AJ67" s="100" t="e">
        <f t="shared" si="1"/>
        <v>#DIV/0!</v>
      </c>
      <c r="AK67" s="83" t="s">
        <v>255</v>
      </c>
      <c r="AL67" s="83" t="s">
        <v>256</v>
      </c>
      <c r="AM67" s="91"/>
      <c r="AQ67" s="93"/>
      <c r="AR67" s="101" t="e">
        <f t="shared" si="2"/>
        <v>#DIV/0!</v>
      </c>
      <c r="AU67" s="102">
        <f t="shared" si="3"/>
        <v>0</v>
      </c>
      <c r="AV67" s="101" t="e">
        <f t="shared" si="4"/>
        <v>#DIV/0!</v>
      </c>
      <c r="AW67" s="101" t="e">
        <f t="shared" si="5"/>
        <v>#DIV/0!</v>
      </c>
      <c r="AX67" s="83" t="s">
        <v>255</v>
      </c>
      <c r="AY67" s="83" t="s">
        <v>256</v>
      </c>
      <c r="AZ67" s="91"/>
      <c r="BG67" s="103" t="e">
        <f t="shared" si="6"/>
        <v>#DIV/0!</v>
      </c>
      <c r="BK67" s="103" t="e">
        <f t="shared" si="7"/>
        <v>#DIV/0!</v>
      </c>
      <c r="BL67" s="83" t="s">
        <v>255</v>
      </c>
      <c r="BM67" s="83" t="s">
        <v>256</v>
      </c>
      <c r="BN67" s="106">
        <f t="shared" si="8"/>
        <v>0</v>
      </c>
      <c r="BO67" s="107">
        <f t="shared" si="9"/>
        <v>0</v>
      </c>
      <c r="BP67" s="107">
        <f t="shared" si="10"/>
        <v>0</v>
      </c>
      <c r="BQ67" s="107">
        <f t="shared" si="11"/>
        <v>0</v>
      </c>
      <c r="BR67" s="107">
        <f t="shared" si="12"/>
        <v>0</v>
      </c>
      <c r="BU67" s="94"/>
      <c r="BV67" s="108" t="str" cm="1">
        <f t="array" ref="BV67">IF(OR(($H67+(0.2*$I67))&lt;200, $K67="Not reporting this measure", ISBLANK($O67)),"N/A",
       IF(($O67/($H67+(0.2*$I67)))&lt;
                   (_xlfn.IFS($M67="CCO Medicaid only",Dashboard!$E$33,'Data Reporting Template'!$M67="All-payer",Dashboard!$F$33)),"Low","No Issue"))</f>
        <v>N/A</v>
      </c>
      <c r="BW67" s="109" t="str" cm="1">
        <f t="array" ref="BW67">IFERROR(
IF(OR($H67&lt;200, $U67="Not reporting this measure", ISBLANK($Y67),($I67/$J67)&gt;0.8),"N/A",
       IF(($Y67/$H67)&lt;
                   (_xlfn.IFS($W67="CCO Medicaid only",Dashboard!$E$34,'Data Reporting Template'!$W67="All-payer",Dashboard!$F$34)),"Low","No Issue")), "N/A")</f>
        <v>N/A</v>
      </c>
      <c r="BX67" s="110" t="str" cm="1">
        <f t="array" ref="BX67">IFERROR(
IF(OR($H67&lt;200, $AD67="Not reporting this measure", ISBLANK($AH67),($I67/$J67)&gt;0.8),"N/A",
       IF(($AH67/$H67)&lt;
                   (_xlfn.IFS($AF67="CCO Medicaid only",Dashboard!$E$35,'Data Reporting Template'!$AF67="All-payer",Dashboard!$F$35)),"Low","No Issue")), "N/A")</f>
        <v>N/A</v>
      </c>
      <c r="BY67" s="109" t="str">
        <f>IF(OR(($H67+(0.2*$I67))&lt;50, $AM67="Not reporting this measure", ISBLANK($AQ67)),"N/A",
       IF(($AQ67/($H67+(0.2*$I67)))&lt;Dashboard!$E$36,"Low", "No Issue"))</f>
        <v>N/A</v>
      </c>
      <c r="BZ67" s="110" t="str">
        <f>IF(OR(($H67+(0.2*$I67))&lt;200, $AZ67="Not reporting this measure", ISBLANK($BD67)),"N/A",
       IF(($BD67/($H67+(0.2*$I67)))&lt;Dashboard!$E$37,"Low", "No Issue"))</f>
        <v>N/A</v>
      </c>
      <c r="CA67" s="111" t="str">
        <f>IFERROR(
IF(OR(($H67+(0.2*$I67))&lt;200, $AZ67="Not reporting this measure", ISBLANK($BI67),($I67/$J67)&gt;0.8),"N/A",
       IF(($BI67/($H67+(0.2*$I67)))&lt;Dashboard!$E$38,"Low", "No Issue")),"N/A")</f>
        <v>N/A</v>
      </c>
      <c r="CB67" s="108" t="str" cm="1">
        <f t="array" ref="CB67">IF(OR(($H67+(0.2*$I67))&lt;200, $K67="Not reporting this measure", ISBLANK($O67)),"N/A",
IF(('Data Reporting Template'!$O67/($H67+(0.2*$I67)))&gt;
(_xlfn.IFS($M67="CCO Medicaid only",Dashboard!$E$44,'Data Reporting Template'!$M67="All-payer",Dashboard!$F$44)),"High","No Issue"))</f>
        <v>N/A</v>
      </c>
      <c r="CC67" s="109" t="str" cm="1">
        <f t="array" ref="CC67">IF(OR($H67&lt;200, $U67="Not reporting this measure", ISBLANK($Y67)),"N/A",
IF(('Data Reporting Template'!$Y67/$H67)&gt;
(_xlfn.IFS($W67="CCO Medicaid only",Dashboard!$E$44,'Data Reporting Template'!$W67="All-payer",Dashboard!$F$44)),"High","No Issue"))</f>
        <v>N/A</v>
      </c>
      <c r="CD67" s="110" t="str" cm="1">
        <f t="array" ref="CD67">IF(OR($H67&lt;200, $AD67="Not reporting this measure", ISBLANK($AH67)),"N/A",
       IF(('Data Reporting Template'!$AH67/$H67)&gt;
                   (_xlfn.IFS($AF67="CCO Medicaid only",Dashboard!$E$44,'Data Reporting Template'!$AF67="All-payer",Dashboard!$F$44)),"High","No Issue"))</f>
        <v>N/A</v>
      </c>
      <c r="CE67" s="109" t="str">
        <f>IF(OR(($H67+(0.2*$I67))&lt;50, $AM67="Not reporting this measure", ISBLANK($AQ67)),"N/A",
       IF(('Data Reporting Template'!$AQ67/($H67+(0.2*$I67)))&gt;Dashboard!$E$44,"High","No Issue"))</f>
        <v>N/A</v>
      </c>
      <c r="CF67" s="110" t="str">
        <f>IF(OR(($H67+(0.2*$I67))&lt;200, $AZ67="Not reporting this measure", ISBLANK($BD67)),"N/A",
       IF(('Data Reporting Template'!$BD67/($H67+(0.2*$I67)))&gt;Dashboard!$E$44,"High","No Issue"))</f>
        <v>N/A</v>
      </c>
      <c r="CG67" s="111" t="str">
        <f>IF(OR(($H67+(0.2*$I67))&lt;200, $AZ67="Not reporting this measure", ISBLANK($BI67)),"N/A",
       IF(('Data Reporting Template'!$BI67/($H67+(0.2*$I67)))&gt;Dashboard!$E$44,"High","No Issue"))</f>
        <v>N/A</v>
      </c>
      <c r="CH67" s="108" t="str">
        <f>IFERROR(
IF($O67 &lt; 30, "N/A",
IF((($P67+$Q67)/$O67)&gt; (Dashboard!$D$54), "High Exclusion/Exception Rate", "No Issue")),"N/A")</f>
        <v>N/A</v>
      </c>
      <c r="CI67" s="109" t="str">
        <f>IFERROR(
IF($Y67&lt;30,"N/A",
IF(($Z67/$Y67) &gt; (Dashboard!$D$55), "High Exclusion/Exception Rate", "No Issue")),"N/A")</f>
        <v>N/A</v>
      </c>
      <c r="CJ67" s="110" t="str">
        <f>IFERROR(
IF($AH67 &lt;30, "N/A",
IF(($AI67/$AH67)&gt; (Dashboard!$D$56), "High Exclusion/Exception Rate", "No Issue")),"N/A")</f>
        <v>N/A</v>
      </c>
      <c r="CK67" s="109" t="str">
        <f>IFERROR(
IF($BD67 &lt;30, "N/A",
IF((($BE67 + $BF67)/$BD67) &gt; (Dashboard!$D$58), "High Exclusion/Exception Rate", "No Issue")),"N/A")</f>
        <v>N/A</v>
      </c>
      <c r="CL67" s="112" t="str">
        <f>IFERROR(
IF($BI67 &lt;30, "N/A",
IF(($BJ67/$BI67) &gt; (Dashboard!$D$59), "High Exclusion/Exception Rate", "No Issue")),"N/A")</f>
        <v>N/A</v>
      </c>
      <c r="CM67" s="113" t="str">
        <f t="shared" si="13"/>
        <v>N/A</v>
      </c>
      <c r="CN67" s="110" t="str">
        <f t="shared" si="14"/>
        <v>N/A</v>
      </c>
      <c r="CO67" s="109" t="str">
        <f t="shared" si="15"/>
        <v>N/A</v>
      </c>
      <c r="CP67" s="110" t="str">
        <f t="shared" si="16"/>
        <v>N/A</v>
      </c>
      <c r="CQ67" s="109" t="str">
        <f t="shared" si="17"/>
        <v>N/A</v>
      </c>
      <c r="CR67" s="112" t="str">
        <f t="shared" si="18"/>
        <v>N/A</v>
      </c>
      <c r="CS67" s="113" t="str">
        <f t="shared" si="19"/>
        <v>N/A</v>
      </c>
      <c r="CT67" s="110" t="str">
        <f t="shared" si="20"/>
        <v>N/A</v>
      </c>
      <c r="CU67" s="109" t="str">
        <f t="shared" si="21"/>
        <v>N/A</v>
      </c>
      <c r="CV67" s="110" t="str">
        <f t="shared" si="22"/>
        <v>N/A</v>
      </c>
      <c r="CW67" s="109" t="str">
        <f t="shared" si="23"/>
        <v>N/A</v>
      </c>
      <c r="CX67" s="112" t="str">
        <f t="shared" si="24"/>
        <v>N/A</v>
      </c>
      <c r="CY67" s="113" t="str">
        <f t="shared" si="25"/>
        <v>N/A</v>
      </c>
      <c r="CZ67" s="110" t="str">
        <f t="shared" si="26"/>
        <v>N/A</v>
      </c>
      <c r="DA67" s="109" t="str">
        <f t="shared" si="27"/>
        <v>N/A</v>
      </c>
      <c r="DB67" s="115" t="str">
        <f t="shared" si="28"/>
        <v>N/A</v>
      </c>
      <c r="DC67" s="109" t="str">
        <f t="shared" si="29"/>
        <v>N/A</v>
      </c>
      <c r="DD67" s="114" t="str">
        <f t="shared" si="30"/>
        <v>N/A</v>
      </c>
      <c r="DE67" s="109" t="str">
        <f t="shared" si="31"/>
        <v>N/A</v>
      </c>
      <c r="DF67" s="114" t="str">
        <f t="shared" si="32"/>
        <v>N/A</v>
      </c>
      <c r="DG67" s="113" t="str">
        <f t="shared" si="33"/>
        <v>N/A</v>
      </c>
      <c r="DH67" s="114" t="str">
        <f t="shared" si="34"/>
        <v>N/A</v>
      </c>
      <c r="DI67" s="109" t="str">
        <f t="shared" si="35"/>
        <v>N/A</v>
      </c>
      <c r="DJ67" s="114" t="str">
        <f t="shared" si="36"/>
        <v>N/A</v>
      </c>
      <c r="DK67" s="111" t="str">
        <f t="shared" si="37"/>
        <v>N/A</v>
      </c>
    </row>
    <row r="68" spans="11:115" s="78" customFormat="1" x14ac:dyDescent="0.25">
      <c r="K68" s="90"/>
      <c r="R68" s="100" t="e">
        <f t="shared" ref="R68:R131" si="39">N68/(O68-P68-Q68)</f>
        <v>#DIV/0!</v>
      </c>
      <c r="S68" s="83" t="s">
        <v>255</v>
      </c>
      <c r="T68" s="83" t="s">
        <v>256</v>
      </c>
      <c r="U68" s="90"/>
      <c r="AA68" s="100" t="e">
        <f t="shared" ref="AA68:AA131" si="40">X68/(Y68-Z68)</f>
        <v>#DIV/0!</v>
      </c>
      <c r="AB68" s="83" t="s">
        <v>255</v>
      </c>
      <c r="AC68" s="83" t="s">
        <v>256</v>
      </c>
      <c r="AD68" s="91"/>
      <c r="AI68" s="92"/>
      <c r="AJ68" s="100" t="e">
        <f t="shared" ref="AJ68:AJ131" si="41">AG68/(AH68-AI68)</f>
        <v>#DIV/0!</v>
      </c>
      <c r="AK68" s="83" t="s">
        <v>255</v>
      </c>
      <c r="AL68" s="83" t="s">
        <v>256</v>
      </c>
      <c r="AM68" s="91"/>
      <c r="AQ68" s="93"/>
      <c r="AR68" s="101" t="e">
        <f t="shared" ref="AR68:AR131" si="42">AP68/AQ68</f>
        <v>#DIV/0!</v>
      </c>
      <c r="AU68" s="102">
        <f t="shared" ref="AU68:AU131" si="43">AP68</f>
        <v>0</v>
      </c>
      <c r="AV68" s="101" t="e">
        <f t="shared" ref="AV68:AV131" si="44">AS68/AU68</f>
        <v>#DIV/0!</v>
      </c>
      <c r="AW68" s="101" t="e">
        <f t="shared" ref="AW68:AW131" si="45">AT68/AU68</f>
        <v>#DIV/0!</v>
      </c>
      <c r="AX68" s="83" t="s">
        <v>255</v>
      </c>
      <c r="AY68" s="83" t="s">
        <v>256</v>
      </c>
      <c r="AZ68" s="91"/>
      <c r="BG68" s="103" t="e">
        <f t="shared" ref="BG68:BG131" si="46">BC68/(BD68-BE68-BF68)</f>
        <v>#DIV/0!</v>
      </c>
      <c r="BK68" s="103" t="e">
        <f t="shared" ref="BK68:BK131" si="47">BH68/(BI68-BJ68)</f>
        <v>#DIV/0!</v>
      </c>
      <c r="BL68" s="83" t="s">
        <v>255</v>
      </c>
      <c r="BM68" s="83" t="s">
        <v>256</v>
      </c>
      <c r="BN68" s="106">
        <f t="shared" ref="BN68:BN131" si="48">IF(K68 &lt;&gt; "Not reporting this measure",$J68,0)</f>
        <v>0</v>
      </c>
      <c r="BO68" s="107">
        <f t="shared" ref="BO68:BO131" si="49">IF(U68&lt;&gt;"Not reporting this measure",$J68,0)</f>
        <v>0</v>
      </c>
      <c r="BP68" s="107">
        <f t="shared" ref="BP68:BP131" si="50">IF(AD68&lt;&gt;"Not reporting this measure",$J68,0)</f>
        <v>0</v>
      </c>
      <c r="BQ68" s="107">
        <f t="shared" ref="BQ68:BQ131" si="51">IF(AM68&lt;&gt;"Not reporting this measure",$J68,0)</f>
        <v>0</v>
      </c>
      <c r="BR68" s="107">
        <f t="shared" ref="BR68:BR131" si="52">IF(AZ68&lt;&gt;"Not reporting this measure",$J68,0)</f>
        <v>0</v>
      </c>
      <c r="BU68" s="94"/>
      <c r="BV68" s="108" t="str" cm="1">
        <f t="array" ref="BV68">IF(OR(($H68+(0.2*$I68))&lt;200, $K68="Not reporting this measure", ISBLANK($O68)),"N/A",
       IF(($O68/($H68+(0.2*$I68)))&lt;
                   (_xlfn.IFS($M68="CCO Medicaid only",Dashboard!$E$33,'Data Reporting Template'!$M68="All-payer",Dashboard!$F$33)),"Low","No Issue"))</f>
        <v>N/A</v>
      </c>
      <c r="BW68" s="109" t="str" cm="1">
        <f t="array" ref="BW68">IFERROR(
IF(OR($H68&lt;200, $U68="Not reporting this measure", ISBLANK($Y68),($I68/$J68)&gt;0.8),"N/A",
       IF(($Y68/$H68)&lt;
                   (_xlfn.IFS($W68="CCO Medicaid only",Dashboard!$E$34,'Data Reporting Template'!$W68="All-payer",Dashboard!$F$34)),"Low","No Issue")), "N/A")</f>
        <v>N/A</v>
      </c>
      <c r="BX68" s="110" t="str" cm="1">
        <f t="array" ref="BX68">IFERROR(
IF(OR($H68&lt;200, $AD68="Not reporting this measure", ISBLANK($AH68),($I68/$J68)&gt;0.8),"N/A",
       IF(($AH68/$H68)&lt;
                   (_xlfn.IFS($AF68="CCO Medicaid only",Dashboard!$E$35,'Data Reporting Template'!$AF68="All-payer",Dashboard!$F$35)),"Low","No Issue")), "N/A")</f>
        <v>N/A</v>
      </c>
      <c r="BY68" s="109" t="str">
        <f>IF(OR(($H68+(0.2*$I68))&lt;50, $AM68="Not reporting this measure", ISBLANK($AQ68)),"N/A",
       IF(($AQ68/($H68+(0.2*$I68)))&lt;Dashboard!$E$36,"Low", "No Issue"))</f>
        <v>N/A</v>
      </c>
      <c r="BZ68" s="110" t="str">
        <f>IF(OR(($H68+(0.2*$I68))&lt;200, $AZ68="Not reporting this measure", ISBLANK($BD68)),"N/A",
       IF(($BD68/($H68+(0.2*$I68)))&lt;Dashboard!$E$37,"Low", "No Issue"))</f>
        <v>N/A</v>
      </c>
      <c r="CA68" s="111" t="str">
        <f>IFERROR(
IF(OR(($H68+(0.2*$I68))&lt;200, $AZ68="Not reporting this measure", ISBLANK($BI68),($I68/$J68)&gt;0.8),"N/A",
       IF(($BI68/($H68+(0.2*$I68)))&lt;Dashboard!$E$38,"Low", "No Issue")),"N/A")</f>
        <v>N/A</v>
      </c>
      <c r="CB68" s="108" t="str" cm="1">
        <f t="array" ref="CB68">IF(OR(($H68+(0.2*$I68))&lt;200, $K68="Not reporting this measure", ISBLANK($O68)),"N/A",
IF(('Data Reporting Template'!$O68/($H68+(0.2*$I68)))&gt;
(_xlfn.IFS($M68="CCO Medicaid only",Dashboard!$E$44,'Data Reporting Template'!$M68="All-payer",Dashboard!$F$44)),"High","No Issue"))</f>
        <v>N/A</v>
      </c>
      <c r="CC68" s="109" t="str" cm="1">
        <f t="array" ref="CC68">IF(OR($H68&lt;200, $U68="Not reporting this measure", ISBLANK($Y68)),"N/A",
IF(('Data Reporting Template'!$Y68/$H68)&gt;
(_xlfn.IFS($W68="CCO Medicaid only",Dashboard!$E$44,'Data Reporting Template'!$W68="All-payer",Dashboard!$F$44)),"High","No Issue"))</f>
        <v>N/A</v>
      </c>
      <c r="CD68" s="110" t="str" cm="1">
        <f t="array" ref="CD68">IF(OR($H68&lt;200, $AD68="Not reporting this measure", ISBLANK($AH68)),"N/A",
       IF(('Data Reporting Template'!$AH68/$H68)&gt;
                   (_xlfn.IFS($AF68="CCO Medicaid only",Dashboard!$E$44,'Data Reporting Template'!$AF68="All-payer",Dashboard!$F$44)),"High","No Issue"))</f>
        <v>N/A</v>
      </c>
      <c r="CE68" s="109" t="str">
        <f>IF(OR(($H68+(0.2*$I68))&lt;50, $AM68="Not reporting this measure", ISBLANK($AQ68)),"N/A",
       IF(('Data Reporting Template'!$AQ68/($H68+(0.2*$I68)))&gt;Dashboard!$E$44,"High","No Issue"))</f>
        <v>N/A</v>
      </c>
      <c r="CF68" s="110" t="str">
        <f>IF(OR(($H68+(0.2*$I68))&lt;200, $AZ68="Not reporting this measure", ISBLANK($BD68)),"N/A",
       IF(('Data Reporting Template'!$BD68/($H68+(0.2*$I68)))&gt;Dashboard!$E$44,"High","No Issue"))</f>
        <v>N/A</v>
      </c>
      <c r="CG68" s="111" t="str">
        <f>IF(OR(($H68+(0.2*$I68))&lt;200, $AZ68="Not reporting this measure", ISBLANK($BI68)),"N/A",
       IF(('Data Reporting Template'!$BI68/($H68+(0.2*$I68)))&gt;Dashboard!$E$44,"High","No Issue"))</f>
        <v>N/A</v>
      </c>
      <c r="CH68" s="108" t="str">
        <f>IFERROR(
IF($O68 &lt; 30, "N/A",
IF((($P68+$Q68)/$O68)&gt; (Dashboard!$D$54), "High Exclusion/Exception Rate", "No Issue")),"N/A")</f>
        <v>N/A</v>
      </c>
      <c r="CI68" s="109" t="str">
        <f>IFERROR(
IF($Y68&lt;30,"N/A",
IF(($Z68/$Y68) &gt; (Dashboard!$D$55), "High Exclusion/Exception Rate", "No Issue")),"N/A")</f>
        <v>N/A</v>
      </c>
      <c r="CJ68" s="110" t="str">
        <f>IFERROR(
IF($AH68 &lt;30, "N/A",
IF(($AI68/$AH68)&gt; (Dashboard!$D$56), "High Exclusion/Exception Rate", "No Issue")),"N/A")</f>
        <v>N/A</v>
      </c>
      <c r="CK68" s="109" t="str">
        <f>IFERROR(
IF($BD68 &lt;30, "N/A",
IF((($BE68 + $BF68)/$BD68) &gt; (Dashboard!$D$58), "High Exclusion/Exception Rate", "No Issue")),"N/A")</f>
        <v>N/A</v>
      </c>
      <c r="CL68" s="112" t="str">
        <f>IFERROR(
IF($BI68 &lt;30, "N/A",
IF(($BJ68/$BI68) &gt; (Dashboard!$D$59), "High Exclusion/Exception Rate", "No Issue")),"N/A")</f>
        <v>N/A</v>
      </c>
      <c r="CM68" s="113" t="str">
        <f t="shared" ref="CM68:CM131" si="53">IFERROR(IF($R68&gt;1, "Too High", IF($R68&lt;0, "Too Low", "No Issue")),"N/A")</f>
        <v>N/A</v>
      </c>
      <c r="CN68" s="110" t="str">
        <f t="shared" ref="CN68:CN131" si="54">IFERROR(IF($AA68&gt;1, "Too High", IF($AA68&lt;0, "Too Low", "No Issue")),"N/A")</f>
        <v>N/A</v>
      </c>
      <c r="CO68" s="109" t="str">
        <f t="shared" ref="CO68:CO131" si="55">IFERROR(IF($AJ68&gt;1, "Too High", IF($AJ68&lt;0, "Too Low", "No Issue")),"N/A")</f>
        <v>N/A</v>
      </c>
      <c r="CP68" s="110" t="str">
        <f t="shared" ref="CP68:CP131" si="56">IFERROR(IF($AV68&gt;1, "Too High", IF($AV68&lt;0, "Too Low", "No Issue")),"N/A")</f>
        <v>N/A</v>
      </c>
      <c r="CQ68" s="109" t="str">
        <f t="shared" ref="CQ68:CQ131" si="57">IFERROR(IF($BG68&gt;1, "Too High", IF($BG68&lt;0, "Too Low", "No Issue")),"N/A")</f>
        <v>N/A</v>
      </c>
      <c r="CR68" s="112" t="str">
        <f t="shared" ref="CR68:CR131" si="58">IFERROR(IF($BK68&gt;1, "Too High", IF($BK68&lt;0, "Too Low", "No Issue")),"N/A")</f>
        <v>N/A</v>
      </c>
      <c r="CS68" s="113" t="str">
        <f t="shared" ref="CS68:CS131" si="59">IF(($H68+(0.2*$I68))&gt;200,
IF($R68 &lt;=0,
IF($N68 =0, "Numerator Zero", "Low Numerator" ), "No Issue"),"N/A")</f>
        <v>N/A</v>
      </c>
      <c r="CT68" s="110" t="str">
        <f t="shared" ref="CT68:CT131" si="60">IFERROR(
IF(($I68/$J68)&gt;0.8, "N/A",
IF($H68&gt;200,
IF($AA68 &lt;=0,
IF($X68 =0, "Numerator Zero", "Low Numerator" ), "No Issue"),"N/A")),"N/A")</f>
        <v>N/A</v>
      </c>
      <c r="CU68" s="109" t="str">
        <f t="shared" ref="CU68:CU131" si="61">IFERROR(
IF(($I68/$J68)&gt;0.8, "N/A",
IF($H68&gt;200,
IF($AJ68 &lt;=0,
IF($AG68 =0, "Numerator Zero", "Low Numerator" ), "No Issue"),"N/A")),"N/A")</f>
        <v>N/A</v>
      </c>
      <c r="CV68" s="110" t="str">
        <f t="shared" ref="CV68:CV131" si="62">IFERROR(
IF(($I68/$J68)&gt;0.8, "N/A",
IF(($H68+(0.2*$I68))&gt;50,
IF($AV68 &lt;=0,
IF($AS68 =0, "Numerator Zero", "Low Numerator" ), "No Issue"),"N/A")),"N/A")</f>
        <v>N/A</v>
      </c>
      <c r="CW68" s="109" t="str">
        <f t="shared" ref="CW68:CW131" si="63">IF(($H68+(0.2*$I68))&gt;200,
IF($BG68 &lt;=0,
IF($BC68 =0, "Numerator Zero", "Low Numerator" ), "No Issue"),"N/A")</f>
        <v>N/A</v>
      </c>
      <c r="CX68" s="112" t="str">
        <f t="shared" ref="CX68:CX131" si="64">IFERROR(
IF(($I68/$J68)&gt;0.8, "N/A",
IF(($H68+(0.2*$I68))&gt;200,
IF($BK68 &lt;=0,
IF($BH68 =0, "Numerator Zero", "Low Numerator" ), "No Issue"),"N/A")),"N/A")</f>
        <v>N/A</v>
      </c>
      <c r="CY68" s="113" t="str">
        <f t="shared" ref="CY68:CY131" si="65">IF(ISBLANK($O68),"N/A",
IF(AND($M68="CCO Medicaid Only",$BB68="CCO Medicaid Only"),
IF(OR($O68&lt;($BD68-10), $O68&gt;($BD68 +10)),"Check Denominators","No Issue"), "N/A"))</f>
        <v>N/A</v>
      </c>
      <c r="CZ68" s="110" t="str">
        <f t="shared" ref="CZ68:CZ131" si="66">IF(ISBLANK($BI68),"N/A",
IF($BI68&gt;($BD68), "Check Denominators", "No Issue"))</f>
        <v>N/A</v>
      </c>
      <c r="DA68" s="109" t="str">
        <f t="shared" ref="DA68:DA131" si="67">IF($BI68=0,"N/A",
IF($BI68 &gt; $BC68, "Check SBIRT values", "No Issue"))</f>
        <v>N/A</v>
      </c>
      <c r="DB68" s="115" t="str">
        <f t="shared" ref="DB68:DB131" si="68">IF(ISBLANK($BC68), "N/A",
       IF($BC68&lt;5, "N/A",
             IF($BI68=$BC68, "Check SBIRT values", "No Issue")))</f>
        <v>N/A</v>
      </c>
      <c r="DC68" s="109" t="str">
        <f t="shared" ref="DC68:DC131" si="69">IF(ISBLANK($AP68),"N/A",
IF($AU68&gt;$AQ68,"Check Denominators","No Issue"))</f>
        <v>N/A</v>
      </c>
      <c r="DD68" s="114" t="str">
        <f t="shared" ref="DD68:DD131" si="70">IF(ISBLANK($AP68), "N/A",
IF($AP68 &lt;&gt; $AU68, "Check Smoking values", "No issue"))</f>
        <v>N/A</v>
      </c>
      <c r="DE68" s="109" t="str">
        <f t="shared" ref="DE68:DE131" si="71">IF(ISBLANK($AT68), "N/A",
IF($AT68 &lt; $AS68, "Check Smoking values", "No Issue"))</f>
        <v>N/A</v>
      </c>
      <c r="DF68" s="114" t="str">
        <f t="shared" ref="DF68:DF131" si="72">IF(ISBLANK($AP68), "N/A",
IF(($AP68/$AQ68) &lt; 0.75, "Check Smoking values", "No Issue"))</f>
        <v>N/A</v>
      </c>
      <c r="DG68" s="113" t="str">
        <f t="shared" ref="DG68:DG131" si="73">IFERROR(
IF(($I68/$J68)&gt;0.8, "N/A",
IF(ISBLANK($Y68),"N/A",
IF(OR($H68&lt;200, $AF68&lt;&gt;$W68), "N/A",
IF($Y68 &lt;= $AH68,"Check Denominators", "No Issue")))),"N/A")</f>
        <v>N/A</v>
      </c>
      <c r="DH68" s="114" t="str">
        <f t="shared" ref="DH68:DH131" si="74">IF(ISBLANK($Y68), "N/A",
IF(OR($H68&lt;200, ($H68 +(0.2*$I68))&lt;200,$W68&lt;&gt;$M68),"N/A",
IF( $Y68&gt;$O68,"Check Denominators", "No Issue")))</f>
        <v>N/A</v>
      </c>
      <c r="DI68" s="109" t="str">
        <f t="shared" ref="DI68:DI131" si="75">IF(ISBLANK($O68), "N/A",
IF(OR($H68&lt;200, ($H68+(0.2*$I68))&lt;200, $AF68&lt;&gt;$M68),"N/A",
IF($AH68&gt;$O68,"Check Denominators", "No Issue")))</f>
        <v>N/A</v>
      </c>
      <c r="DJ68" s="114" t="str">
        <f t="shared" ref="DJ68:DJ131" si="76">IF(ISBLANK($Y68), "N/A",
IF(OR($H68&lt;200, ($H68 +(0.2*$I68))&lt;200,$W68&lt;&gt;$BB68),"N/A",
IF( $Y68&gt;$BD68,"Check Denominators", "No Issue")))</f>
        <v>N/A</v>
      </c>
      <c r="DK68" s="111" t="str">
        <f t="shared" ref="DK68:DK131" si="77">IF(ISBLANK($AH68), "N/A",
IF(OR($H68&lt;200, ($H68+(0.2*$I68))&lt;200, $AF68&lt;&gt;$BB68),"N/A",
IF($AH68&gt;$BD68,"Check Denominators", "No Issue")))</f>
        <v>N/A</v>
      </c>
    </row>
    <row r="69" spans="11:115" s="78" customFormat="1" x14ac:dyDescent="0.25">
      <c r="K69" s="90"/>
      <c r="R69" s="100" t="e">
        <f t="shared" si="39"/>
        <v>#DIV/0!</v>
      </c>
      <c r="S69" s="83" t="s">
        <v>255</v>
      </c>
      <c r="T69" s="83" t="s">
        <v>256</v>
      </c>
      <c r="U69" s="90"/>
      <c r="AA69" s="100" t="e">
        <f t="shared" si="40"/>
        <v>#DIV/0!</v>
      </c>
      <c r="AB69" s="83" t="s">
        <v>255</v>
      </c>
      <c r="AC69" s="83" t="s">
        <v>256</v>
      </c>
      <c r="AD69" s="91"/>
      <c r="AI69" s="92"/>
      <c r="AJ69" s="100" t="e">
        <f t="shared" si="41"/>
        <v>#DIV/0!</v>
      </c>
      <c r="AK69" s="83" t="s">
        <v>255</v>
      </c>
      <c r="AL69" s="83" t="s">
        <v>256</v>
      </c>
      <c r="AM69" s="91"/>
      <c r="AQ69" s="93"/>
      <c r="AR69" s="101" t="e">
        <f t="shared" si="42"/>
        <v>#DIV/0!</v>
      </c>
      <c r="AU69" s="102">
        <f t="shared" si="43"/>
        <v>0</v>
      </c>
      <c r="AV69" s="101" t="e">
        <f t="shared" si="44"/>
        <v>#DIV/0!</v>
      </c>
      <c r="AW69" s="101" t="e">
        <f t="shared" si="45"/>
        <v>#DIV/0!</v>
      </c>
      <c r="AX69" s="83" t="s">
        <v>255</v>
      </c>
      <c r="AY69" s="83" t="s">
        <v>256</v>
      </c>
      <c r="AZ69" s="91"/>
      <c r="BG69" s="103" t="e">
        <f t="shared" si="46"/>
        <v>#DIV/0!</v>
      </c>
      <c r="BK69" s="103" t="e">
        <f t="shared" si="47"/>
        <v>#DIV/0!</v>
      </c>
      <c r="BL69" s="83" t="s">
        <v>255</v>
      </c>
      <c r="BM69" s="83" t="s">
        <v>256</v>
      </c>
      <c r="BN69" s="106">
        <f t="shared" si="48"/>
        <v>0</v>
      </c>
      <c r="BO69" s="107">
        <f t="shared" si="49"/>
        <v>0</v>
      </c>
      <c r="BP69" s="107">
        <f t="shared" si="50"/>
        <v>0</v>
      </c>
      <c r="BQ69" s="107">
        <f t="shared" si="51"/>
        <v>0</v>
      </c>
      <c r="BR69" s="107">
        <f t="shared" si="52"/>
        <v>0</v>
      </c>
      <c r="BU69" s="94"/>
      <c r="BV69" s="108" t="str" cm="1">
        <f t="array" ref="BV69">IF(OR(($H69+(0.2*$I69))&lt;200, $K69="Not reporting this measure", ISBLANK($O69)),"N/A",
       IF(($O69/($H69+(0.2*$I69)))&lt;
                   (_xlfn.IFS($M69="CCO Medicaid only",Dashboard!$E$33,'Data Reporting Template'!$M69="All-payer",Dashboard!$F$33)),"Low","No Issue"))</f>
        <v>N/A</v>
      </c>
      <c r="BW69" s="109" t="str" cm="1">
        <f t="array" ref="BW69">IFERROR(
IF(OR($H69&lt;200, $U69="Not reporting this measure", ISBLANK($Y69),($I69/$J69)&gt;0.8),"N/A",
       IF(($Y69/$H69)&lt;
                   (_xlfn.IFS($W69="CCO Medicaid only",Dashboard!$E$34,'Data Reporting Template'!$W69="All-payer",Dashboard!$F$34)),"Low","No Issue")), "N/A")</f>
        <v>N/A</v>
      </c>
      <c r="BX69" s="110" t="str" cm="1">
        <f t="array" ref="BX69">IFERROR(
IF(OR($H69&lt;200, $AD69="Not reporting this measure", ISBLANK($AH69),($I69/$J69)&gt;0.8),"N/A",
       IF(($AH69/$H69)&lt;
                   (_xlfn.IFS($AF69="CCO Medicaid only",Dashboard!$E$35,'Data Reporting Template'!$AF69="All-payer",Dashboard!$F$35)),"Low","No Issue")), "N/A")</f>
        <v>N/A</v>
      </c>
      <c r="BY69" s="109" t="str">
        <f>IF(OR(($H69+(0.2*$I69))&lt;50, $AM69="Not reporting this measure", ISBLANK($AQ69)),"N/A",
       IF(($AQ69/($H69+(0.2*$I69)))&lt;Dashboard!$E$36,"Low", "No Issue"))</f>
        <v>N/A</v>
      </c>
      <c r="BZ69" s="110" t="str">
        <f>IF(OR(($H69+(0.2*$I69))&lt;200, $AZ69="Not reporting this measure", ISBLANK($BD69)),"N/A",
       IF(($BD69/($H69+(0.2*$I69)))&lt;Dashboard!$E$37,"Low", "No Issue"))</f>
        <v>N/A</v>
      </c>
      <c r="CA69" s="111" t="str">
        <f>IFERROR(
IF(OR(($H69+(0.2*$I69))&lt;200, $AZ69="Not reporting this measure", ISBLANK($BI69),($I69/$J69)&gt;0.8),"N/A",
       IF(($BI69/($H69+(0.2*$I69)))&lt;Dashboard!$E$38,"Low", "No Issue")),"N/A")</f>
        <v>N/A</v>
      </c>
      <c r="CB69" s="108" t="str" cm="1">
        <f t="array" ref="CB69">IF(OR(($H69+(0.2*$I69))&lt;200, $K69="Not reporting this measure", ISBLANK($O69)),"N/A",
IF(('Data Reporting Template'!$O69/($H69+(0.2*$I69)))&gt;
(_xlfn.IFS($M69="CCO Medicaid only",Dashboard!$E$44,'Data Reporting Template'!$M69="All-payer",Dashboard!$F$44)),"High","No Issue"))</f>
        <v>N/A</v>
      </c>
      <c r="CC69" s="109" t="str" cm="1">
        <f t="array" ref="CC69">IF(OR($H69&lt;200, $U69="Not reporting this measure", ISBLANK($Y69)),"N/A",
IF(('Data Reporting Template'!$Y69/$H69)&gt;
(_xlfn.IFS($W69="CCO Medicaid only",Dashboard!$E$44,'Data Reporting Template'!$W69="All-payer",Dashboard!$F$44)),"High","No Issue"))</f>
        <v>N/A</v>
      </c>
      <c r="CD69" s="110" t="str" cm="1">
        <f t="array" ref="CD69">IF(OR($H69&lt;200, $AD69="Not reporting this measure", ISBLANK($AH69)),"N/A",
       IF(('Data Reporting Template'!$AH69/$H69)&gt;
                   (_xlfn.IFS($AF69="CCO Medicaid only",Dashboard!$E$44,'Data Reporting Template'!$AF69="All-payer",Dashboard!$F$44)),"High","No Issue"))</f>
        <v>N/A</v>
      </c>
      <c r="CE69" s="109" t="str">
        <f>IF(OR(($H69+(0.2*$I69))&lt;50, $AM69="Not reporting this measure", ISBLANK($AQ69)),"N/A",
       IF(('Data Reporting Template'!$AQ69/($H69+(0.2*$I69)))&gt;Dashboard!$E$44,"High","No Issue"))</f>
        <v>N/A</v>
      </c>
      <c r="CF69" s="110" t="str">
        <f>IF(OR(($H69+(0.2*$I69))&lt;200, $AZ69="Not reporting this measure", ISBLANK($BD69)),"N/A",
       IF(('Data Reporting Template'!$BD69/($H69+(0.2*$I69)))&gt;Dashboard!$E$44,"High","No Issue"))</f>
        <v>N/A</v>
      </c>
      <c r="CG69" s="111" t="str">
        <f>IF(OR(($H69+(0.2*$I69))&lt;200, $AZ69="Not reporting this measure", ISBLANK($BI69)),"N/A",
       IF(('Data Reporting Template'!$BI69/($H69+(0.2*$I69)))&gt;Dashboard!$E$44,"High","No Issue"))</f>
        <v>N/A</v>
      </c>
      <c r="CH69" s="108" t="str">
        <f>IFERROR(
IF($O69 &lt; 30, "N/A",
IF((($P69+$Q69)/$O69)&gt; (Dashboard!$D$54), "High Exclusion/Exception Rate", "No Issue")),"N/A")</f>
        <v>N/A</v>
      </c>
      <c r="CI69" s="109" t="str">
        <f>IFERROR(
IF($Y69&lt;30,"N/A",
IF(($Z69/$Y69) &gt; (Dashboard!$D$55), "High Exclusion/Exception Rate", "No Issue")),"N/A")</f>
        <v>N/A</v>
      </c>
      <c r="CJ69" s="110" t="str">
        <f>IFERROR(
IF($AH69 &lt;30, "N/A",
IF(($AI69/$AH69)&gt; (Dashboard!$D$56), "High Exclusion/Exception Rate", "No Issue")),"N/A")</f>
        <v>N/A</v>
      </c>
      <c r="CK69" s="109" t="str">
        <f>IFERROR(
IF($BD69 &lt;30, "N/A",
IF((($BE69 + $BF69)/$BD69) &gt; (Dashboard!$D$58), "High Exclusion/Exception Rate", "No Issue")),"N/A")</f>
        <v>N/A</v>
      </c>
      <c r="CL69" s="112" t="str">
        <f>IFERROR(
IF($BI69 &lt;30, "N/A",
IF(($BJ69/$BI69) &gt; (Dashboard!$D$59), "High Exclusion/Exception Rate", "No Issue")),"N/A")</f>
        <v>N/A</v>
      </c>
      <c r="CM69" s="113" t="str">
        <f t="shared" si="53"/>
        <v>N/A</v>
      </c>
      <c r="CN69" s="110" t="str">
        <f t="shared" si="54"/>
        <v>N/A</v>
      </c>
      <c r="CO69" s="109" t="str">
        <f t="shared" si="55"/>
        <v>N/A</v>
      </c>
      <c r="CP69" s="110" t="str">
        <f t="shared" si="56"/>
        <v>N/A</v>
      </c>
      <c r="CQ69" s="109" t="str">
        <f t="shared" si="57"/>
        <v>N/A</v>
      </c>
      <c r="CR69" s="112" t="str">
        <f t="shared" si="58"/>
        <v>N/A</v>
      </c>
      <c r="CS69" s="113" t="str">
        <f t="shared" si="59"/>
        <v>N/A</v>
      </c>
      <c r="CT69" s="110" t="str">
        <f t="shared" si="60"/>
        <v>N/A</v>
      </c>
      <c r="CU69" s="109" t="str">
        <f t="shared" si="61"/>
        <v>N/A</v>
      </c>
      <c r="CV69" s="110" t="str">
        <f t="shared" si="62"/>
        <v>N/A</v>
      </c>
      <c r="CW69" s="109" t="str">
        <f t="shared" si="63"/>
        <v>N/A</v>
      </c>
      <c r="CX69" s="112" t="str">
        <f t="shared" si="64"/>
        <v>N/A</v>
      </c>
      <c r="CY69" s="113" t="str">
        <f t="shared" si="65"/>
        <v>N/A</v>
      </c>
      <c r="CZ69" s="110" t="str">
        <f t="shared" si="66"/>
        <v>N/A</v>
      </c>
      <c r="DA69" s="109" t="str">
        <f t="shared" si="67"/>
        <v>N/A</v>
      </c>
      <c r="DB69" s="115" t="str">
        <f t="shared" si="68"/>
        <v>N/A</v>
      </c>
      <c r="DC69" s="109" t="str">
        <f t="shared" si="69"/>
        <v>N/A</v>
      </c>
      <c r="DD69" s="114" t="str">
        <f t="shared" si="70"/>
        <v>N/A</v>
      </c>
      <c r="DE69" s="109" t="str">
        <f t="shared" si="71"/>
        <v>N/A</v>
      </c>
      <c r="DF69" s="114" t="str">
        <f t="shared" si="72"/>
        <v>N/A</v>
      </c>
      <c r="DG69" s="113" t="str">
        <f t="shared" si="73"/>
        <v>N/A</v>
      </c>
      <c r="DH69" s="114" t="str">
        <f t="shared" si="74"/>
        <v>N/A</v>
      </c>
      <c r="DI69" s="109" t="str">
        <f t="shared" si="75"/>
        <v>N/A</v>
      </c>
      <c r="DJ69" s="114" t="str">
        <f t="shared" si="76"/>
        <v>N/A</v>
      </c>
      <c r="DK69" s="111" t="str">
        <f t="shared" si="77"/>
        <v>N/A</v>
      </c>
    </row>
    <row r="70" spans="11:115" s="78" customFormat="1" x14ac:dyDescent="0.25">
      <c r="K70" s="90"/>
      <c r="R70" s="100" t="e">
        <f t="shared" si="39"/>
        <v>#DIV/0!</v>
      </c>
      <c r="S70" s="83" t="s">
        <v>255</v>
      </c>
      <c r="T70" s="83" t="s">
        <v>256</v>
      </c>
      <c r="U70" s="90"/>
      <c r="AA70" s="100" t="e">
        <f t="shared" si="40"/>
        <v>#DIV/0!</v>
      </c>
      <c r="AB70" s="83" t="s">
        <v>255</v>
      </c>
      <c r="AC70" s="83" t="s">
        <v>256</v>
      </c>
      <c r="AD70" s="91"/>
      <c r="AI70" s="92"/>
      <c r="AJ70" s="100" t="e">
        <f t="shared" si="41"/>
        <v>#DIV/0!</v>
      </c>
      <c r="AK70" s="83" t="s">
        <v>255</v>
      </c>
      <c r="AL70" s="83" t="s">
        <v>256</v>
      </c>
      <c r="AM70" s="91"/>
      <c r="AQ70" s="93"/>
      <c r="AR70" s="101" t="e">
        <f t="shared" si="42"/>
        <v>#DIV/0!</v>
      </c>
      <c r="AU70" s="102">
        <f t="shared" si="43"/>
        <v>0</v>
      </c>
      <c r="AV70" s="101" t="e">
        <f t="shared" si="44"/>
        <v>#DIV/0!</v>
      </c>
      <c r="AW70" s="101" t="e">
        <f t="shared" si="45"/>
        <v>#DIV/0!</v>
      </c>
      <c r="AX70" s="83" t="s">
        <v>255</v>
      </c>
      <c r="AY70" s="83" t="s">
        <v>256</v>
      </c>
      <c r="AZ70" s="91"/>
      <c r="BG70" s="103" t="e">
        <f t="shared" si="46"/>
        <v>#DIV/0!</v>
      </c>
      <c r="BK70" s="103" t="e">
        <f t="shared" si="47"/>
        <v>#DIV/0!</v>
      </c>
      <c r="BL70" s="83" t="s">
        <v>255</v>
      </c>
      <c r="BM70" s="83" t="s">
        <v>256</v>
      </c>
      <c r="BN70" s="106">
        <f t="shared" si="48"/>
        <v>0</v>
      </c>
      <c r="BO70" s="107">
        <f t="shared" si="49"/>
        <v>0</v>
      </c>
      <c r="BP70" s="107">
        <f t="shared" si="50"/>
        <v>0</v>
      </c>
      <c r="BQ70" s="107">
        <f t="shared" si="51"/>
        <v>0</v>
      </c>
      <c r="BR70" s="107">
        <f t="shared" si="52"/>
        <v>0</v>
      </c>
      <c r="BU70" s="94"/>
      <c r="BV70" s="108" t="str" cm="1">
        <f t="array" ref="BV70">IF(OR(($H70+(0.2*$I70))&lt;200, $K70="Not reporting this measure", ISBLANK($O70)),"N/A",
       IF(($O70/($H70+(0.2*$I70)))&lt;
                   (_xlfn.IFS($M70="CCO Medicaid only",Dashboard!$E$33,'Data Reporting Template'!$M70="All-payer",Dashboard!$F$33)),"Low","No Issue"))</f>
        <v>N/A</v>
      </c>
      <c r="BW70" s="109" t="str" cm="1">
        <f t="array" ref="BW70">IFERROR(
IF(OR($H70&lt;200, $U70="Not reporting this measure", ISBLANK($Y70),($I70/$J70)&gt;0.8),"N/A",
       IF(($Y70/$H70)&lt;
                   (_xlfn.IFS($W70="CCO Medicaid only",Dashboard!$E$34,'Data Reporting Template'!$W70="All-payer",Dashboard!$F$34)),"Low","No Issue")), "N/A")</f>
        <v>N/A</v>
      </c>
      <c r="BX70" s="110" t="str" cm="1">
        <f t="array" ref="BX70">IFERROR(
IF(OR($H70&lt;200, $AD70="Not reporting this measure", ISBLANK($AH70),($I70/$J70)&gt;0.8),"N/A",
       IF(($AH70/$H70)&lt;
                   (_xlfn.IFS($AF70="CCO Medicaid only",Dashboard!$E$35,'Data Reporting Template'!$AF70="All-payer",Dashboard!$F$35)),"Low","No Issue")), "N/A")</f>
        <v>N/A</v>
      </c>
      <c r="BY70" s="109" t="str">
        <f>IF(OR(($H70+(0.2*$I70))&lt;50, $AM70="Not reporting this measure", ISBLANK($AQ70)),"N/A",
       IF(($AQ70/($H70+(0.2*$I70)))&lt;Dashboard!$E$36,"Low", "No Issue"))</f>
        <v>N/A</v>
      </c>
      <c r="BZ70" s="110" t="str">
        <f>IF(OR(($H70+(0.2*$I70))&lt;200, $AZ70="Not reporting this measure", ISBLANK($BD70)),"N/A",
       IF(($BD70/($H70+(0.2*$I70)))&lt;Dashboard!$E$37,"Low", "No Issue"))</f>
        <v>N/A</v>
      </c>
      <c r="CA70" s="111" t="str">
        <f>IFERROR(
IF(OR(($H70+(0.2*$I70))&lt;200, $AZ70="Not reporting this measure", ISBLANK($BI70),($I70/$J70)&gt;0.8),"N/A",
       IF(($BI70/($H70+(0.2*$I70)))&lt;Dashboard!$E$38,"Low", "No Issue")),"N/A")</f>
        <v>N/A</v>
      </c>
      <c r="CB70" s="108" t="str" cm="1">
        <f t="array" ref="CB70">IF(OR(($H70+(0.2*$I70))&lt;200, $K70="Not reporting this measure", ISBLANK($O70)),"N/A",
IF(('Data Reporting Template'!$O70/($H70+(0.2*$I70)))&gt;
(_xlfn.IFS($M70="CCO Medicaid only",Dashboard!$E$44,'Data Reporting Template'!$M70="All-payer",Dashboard!$F$44)),"High","No Issue"))</f>
        <v>N/A</v>
      </c>
      <c r="CC70" s="109" t="str" cm="1">
        <f t="array" ref="CC70">IF(OR($H70&lt;200, $U70="Not reporting this measure", ISBLANK($Y70)),"N/A",
IF(('Data Reporting Template'!$Y70/$H70)&gt;
(_xlfn.IFS($W70="CCO Medicaid only",Dashboard!$E$44,'Data Reporting Template'!$W70="All-payer",Dashboard!$F$44)),"High","No Issue"))</f>
        <v>N/A</v>
      </c>
      <c r="CD70" s="110" t="str" cm="1">
        <f t="array" ref="CD70">IF(OR($H70&lt;200, $AD70="Not reporting this measure", ISBLANK($AH70)),"N/A",
       IF(('Data Reporting Template'!$AH70/$H70)&gt;
                   (_xlfn.IFS($AF70="CCO Medicaid only",Dashboard!$E$44,'Data Reporting Template'!$AF70="All-payer",Dashboard!$F$44)),"High","No Issue"))</f>
        <v>N/A</v>
      </c>
      <c r="CE70" s="109" t="str">
        <f>IF(OR(($H70+(0.2*$I70))&lt;50, $AM70="Not reporting this measure", ISBLANK($AQ70)),"N/A",
       IF(('Data Reporting Template'!$AQ70/($H70+(0.2*$I70)))&gt;Dashboard!$E$44,"High","No Issue"))</f>
        <v>N/A</v>
      </c>
      <c r="CF70" s="110" t="str">
        <f>IF(OR(($H70+(0.2*$I70))&lt;200, $AZ70="Not reporting this measure", ISBLANK($BD70)),"N/A",
       IF(('Data Reporting Template'!$BD70/($H70+(0.2*$I70)))&gt;Dashboard!$E$44,"High","No Issue"))</f>
        <v>N/A</v>
      </c>
      <c r="CG70" s="111" t="str">
        <f>IF(OR(($H70+(0.2*$I70))&lt;200, $AZ70="Not reporting this measure", ISBLANK($BI70)),"N/A",
       IF(('Data Reporting Template'!$BI70/($H70+(0.2*$I70)))&gt;Dashboard!$E$44,"High","No Issue"))</f>
        <v>N/A</v>
      </c>
      <c r="CH70" s="108" t="str">
        <f>IFERROR(
IF($O70 &lt; 30, "N/A",
IF((($P70+$Q70)/$O70)&gt; (Dashboard!$D$54), "High Exclusion/Exception Rate", "No Issue")),"N/A")</f>
        <v>N/A</v>
      </c>
      <c r="CI70" s="109" t="str">
        <f>IFERROR(
IF($Y70&lt;30,"N/A",
IF(($Z70/$Y70) &gt; (Dashboard!$D$55), "High Exclusion/Exception Rate", "No Issue")),"N/A")</f>
        <v>N/A</v>
      </c>
      <c r="CJ70" s="110" t="str">
        <f>IFERROR(
IF($AH70 &lt;30, "N/A",
IF(($AI70/$AH70)&gt; (Dashboard!$D$56), "High Exclusion/Exception Rate", "No Issue")),"N/A")</f>
        <v>N/A</v>
      </c>
      <c r="CK70" s="109" t="str">
        <f>IFERROR(
IF($BD70 &lt;30, "N/A",
IF((($BE70 + $BF70)/$BD70) &gt; (Dashboard!$D$58), "High Exclusion/Exception Rate", "No Issue")),"N/A")</f>
        <v>N/A</v>
      </c>
      <c r="CL70" s="112" t="str">
        <f>IFERROR(
IF($BI70 &lt;30, "N/A",
IF(($BJ70/$BI70) &gt; (Dashboard!$D$59), "High Exclusion/Exception Rate", "No Issue")),"N/A")</f>
        <v>N/A</v>
      </c>
      <c r="CM70" s="113" t="str">
        <f t="shared" si="53"/>
        <v>N/A</v>
      </c>
      <c r="CN70" s="110" t="str">
        <f t="shared" si="54"/>
        <v>N/A</v>
      </c>
      <c r="CO70" s="109" t="str">
        <f t="shared" si="55"/>
        <v>N/A</v>
      </c>
      <c r="CP70" s="110" t="str">
        <f t="shared" si="56"/>
        <v>N/A</v>
      </c>
      <c r="CQ70" s="109" t="str">
        <f t="shared" si="57"/>
        <v>N/A</v>
      </c>
      <c r="CR70" s="112" t="str">
        <f t="shared" si="58"/>
        <v>N/A</v>
      </c>
      <c r="CS70" s="113" t="str">
        <f t="shared" si="59"/>
        <v>N/A</v>
      </c>
      <c r="CT70" s="110" t="str">
        <f t="shared" si="60"/>
        <v>N/A</v>
      </c>
      <c r="CU70" s="109" t="str">
        <f t="shared" si="61"/>
        <v>N/A</v>
      </c>
      <c r="CV70" s="110" t="str">
        <f t="shared" si="62"/>
        <v>N/A</v>
      </c>
      <c r="CW70" s="109" t="str">
        <f t="shared" si="63"/>
        <v>N/A</v>
      </c>
      <c r="CX70" s="112" t="str">
        <f t="shared" si="64"/>
        <v>N/A</v>
      </c>
      <c r="CY70" s="113" t="str">
        <f t="shared" si="65"/>
        <v>N/A</v>
      </c>
      <c r="CZ70" s="110" t="str">
        <f t="shared" si="66"/>
        <v>N/A</v>
      </c>
      <c r="DA70" s="109" t="str">
        <f t="shared" si="67"/>
        <v>N/A</v>
      </c>
      <c r="DB70" s="115" t="str">
        <f t="shared" si="68"/>
        <v>N/A</v>
      </c>
      <c r="DC70" s="109" t="str">
        <f t="shared" si="69"/>
        <v>N/A</v>
      </c>
      <c r="DD70" s="114" t="str">
        <f t="shared" si="70"/>
        <v>N/A</v>
      </c>
      <c r="DE70" s="109" t="str">
        <f t="shared" si="71"/>
        <v>N/A</v>
      </c>
      <c r="DF70" s="114" t="str">
        <f t="shared" si="72"/>
        <v>N/A</v>
      </c>
      <c r="DG70" s="113" t="str">
        <f t="shared" si="73"/>
        <v>N/A</v>
      </c>
      <c r="DH70" s="114" t="str">
        <f t="shared" si="74"/>
        <v>N/A</v>
      </c>
      <c r="DI70" s="109" t="str">
        <f t="shared" si="75"/>
        <v>N/A</v>
      </c>
      <c r="DJ70" s="114" t="str">
        <f t="shared" si="76"/>
        <v>N/A</v>
      </c>
      <c r="DK70" s="111" t="str">
        <f t="shared" si="77"/>
        <v>N/A</v>
      </c>
    </row>
    <row r="71" spans="11:115" s="78" customFormat="1" x14ac:dyDescent="0.25">
      <c r="K71" s="90"/>
      <c r="R71" s="100" t="e">
        <f t="shared" si="39"/>
        <v>#DIV/0!</v>
      </c>
      <c r="S71" s="83" t="s">
        <v>255</v>
      </c>
      <c r="T71" s="83" t="s">
        <v>256</v>
      </c>
      <c r="U71" s="90"/>
      <c r="AA71" s="100" t="e">
        <f t="shared" si="40"/>
        <v>#DIV/0!</v>
      </c>
      <c r="AB71" s="83" t="s">
        <v>255</v>
      </c>
      <c r="AC71" s="83" t="s">
        <v>256</v>
      </c>
      <c r="AD71" s="91"/>
      <c r="AI71" s="92"/>
      <c r="AJ71" s="100" t="e">
        <f t="shared" si="41"/>
        <v>#DIV/0!</v>
      </c>
      <c r="AK71" s="83" t="s">
        <v>255</v>
      </c>
      <c r="AL71" s="83" t="s">
        <v>256</v>
      </c>
      <c r="AM71" s="91"/>
      <c r="AQ71" s="93"/>
      <c r="AR71" s="101" t="e">
        <f t="shared" si="42"/>
        <v>#DIV/0!</v>
      </c>
      <c r="AU71" s="102">
        <f t="shared" si="43"/>
        <v>0</v>
      </c>
      <c r="AV71" s="101" t="e">
        <f t="shared" si="44"/>
        <v>#DIV/0!</v>
      </c>
      <c r="AW71" s="101" t="e">
        <f t="shared" si="45"/>
        <v>#DIV/0!</v>
      </c>
      <c r="AX71" s="83" t="s">
        <v>255</v>
      </c>
      <c r="AY71" s="83" t="s">
        <v>256</v>
      </c>
      <c r="AZ71" s="91"/>
      <c r="BG71" s="103" t="e">
        <f t="shared" si="46"/>
        <v>#DIV/0!</v>
      </c>
      <c r="BK71" s="103" t="e">
        <f t="shared" si="47"/>
        <v>#DIV/0!</v>
      </c>
      <c r="BL71" s="83" t="s">
        <v>255</v>
      </c>
      <c r="BM71" s="83" t="s">
        <v>256</v>
      </c>
      <c r="BN71" s="106">
        <f t="shared" si="48"/>
        <v>0</v>
      </c>
      <c r="BO71" s="107">
        <f t="shared" si="49"/>
        <v>0</v>
      </c>
      <c r="BP71" s="107">
        <f t="shared" si="50"/>
        <v>0</v>
      </c>
      <c r="BQ71" s="107">
        <f t="shared" si="51"/>
        <v>0</v>
      </c>
      <c r="BR71" s="107">
        <f t="shared" si="52"/>
        <v>0</v>
      </c>
      <c r="BU71" s="94"/>
      <c r="BV71" s="108" t="str" cm="1">
        <f t="array" ref="BV71">IF(OR(($H71+(0.2*$I71))&lt;200, $K71="Not reporting this measure", ISBLANK($O71)),"N/A",
       IF(($O71/($H71+(0.2*$I71)))&lt;
                   (_xlfn.IFS($M71="CCO Medicaid only",Dashboard!$E$33,'Data Reporting Template'!$M71="All-payer",Dashboard!$F$33)),"Low","No Issue"))</f>
        <v>N/A</v>
      </c>
      <c r="BW71" s="109" t="str" cm="1">
        <f t="array" ref="BW71">IFERROR(
IF(OR($H71&lt;200, $U71="Not reporting this measure", ISBLANK($Y71),($I71/$J71)&gt;0.8),"N/A",
       IF(($Y71/$H71)&lt;
                   (_xlfn.IFS($W71="CCO Medicaid only",Dashboard!$E$34,'Data Reporting Template'!$W71="All-payer",Dashboard!$F$34)),"Low","No Issue")), "N/A")</f>
        <v>N/A</v>
      </c>
      <c r="BX71" s="110" t="str" cm="1">
        <f t="array" ref="BX71">IFERROR(
IF(OR($H71&lt;200, $AD71="Not reporting this measure", ISBLANK($AH71),($I71/$J71)&gt;0.8),"N/A",
       IF(($AH71/$H71)&lt;
                   (_xlfn.IFS($AF71="CCO Medicaid only",Dashboard!$E$35,'Data Reporting Template'!$AF71="All-payer",Dashboard!$F$35)),"Low","No Issue")), "N/A")</f>
        <v>N/A</v>
      </c>
      <c r="BY71" s="109" t="str">
        <f>IF(OR(($H71+(0.2*$I71))&lt;50, $AM71="Not reporting this measure", ISBLANK($AQ71)),"N/A",
       IF(($AQ71/($H71+(0.2*$I71)))&lt;Dashboard!$E$36,"Low", "No Issue"))</f>
        <v>N/A</v>
      </c>
      <c r="BZ71" s="110" t="str">
        <f>IF(OR(($H71+(0.2*$I71))&lt;200, $AZ71="Not reporting this measure", ISBLANK($BD71)),"N/A",
       IF(($BD71/($H71+(0.2*$I71)))&lt;Dashboard!$E$37,"Low", "No Issue"))</f>
        <v>N/A</v>
      </c>
      <c r="CA71" s="111" t="str">
        <f>IFERROR(
IF(OR(($H71+(0.2*$I71))&lt;200, $AZ71="Not reporting this measure", ISBLANK($BI71),($I71/$J71)&gt;0.8),"N/A",
       IF(($BI71/($H71+(0.2*$I71)))&lt;Dashboard!$E$38,"Low", "No Issue")),"N/A")</f>
        <v>N/A</v>
      </c>
      <c r="CB71" s="108" t="str" cm="1">
        <f t="array" ref="CB71">IF(OR(($H71+(0.2*$I71))&lt;200, $K71="Not reporting this measure", ISBLANK($O71)),"N/A",
IF(('Data Reporting Template'!$O71/($H71+(0.2*$I71)))&gt;
(_xlfn.IFS($M71="CCO Medicaid only",Dashboard!$E$44,'Data Reporting Template'!$M71="All-payer",Dashboard!$F$44)),"High","No Issue"))</f>
        <v>N/A</v>
      </c>
      <c r="CC71" s="109" t="str" cm="1">
        <f t="array" ref="CC71">IF(OR($H71&lt;200, $U71="Not reporting this measure", ISBLANK($Y71)),"N/A",
IF(('Data Reporting Template'!$Y71/$H71)&gt;
(_xlfn.IFS($W71="CCO Medicaid only",Dashboard!$E$44,'Data Reporting Template'!$W71="All-payer",Dashboard!$F$44)),"High","No Issue"))</f>
        <v>N/A</v>
      </c>
      <c r="CD71" s="110" t="str" cm="1">
        <f t="array" ref="CD71">IF(OR($H71&lt;200, $AD71="Not reporting this measure", ISBLANK($AH71)),"N/A",
       IF(('Data Reporting Template'!$AH71/$H71)&gt;
                   (_xlfn.IFS($AF71="CCO Medicaid only",Dashboard!$E$44,'Data Reporting Template'!$AF71="All-payer",Dashboard!$F$44)),"High","No Issue"))</f>
        <v>N/A</v>
      </c>
      <c r="CE71" s="109" t="str">
        <f>IF(OR(($H71+(0.2*$I71))&lt;50, $AM71="Not reporting this measure", ISBLANK($AQ71)),"N/A",
       IF(('Data Reporting Template'!$AQ71/($H71+(0.2*$I71)))&gt;Dashboard!$E$44,"High","No Issue"))</f>
        <v>N/A</v>
      </c>
      <c r="CF71" s="110" t="str">
        <f>IF(OR(($H71+(0.2*$I71))&lt;200, $AZ71="Not reporting this measure", ISBLANK($BD71)),"N/A",
       IF(('Data Reporting Template'!$BD71/($H71+(0.2*$I71)))&gt;Dashboard!$E$44,"High","No Issue"))</f>
        <v>N/A</v>
      </c>
      <c r="CG71" s="111" t="str">
        <f>IF(OR(($H71+(0.2*$I71))&lt;200, $AZ71="Not reporting this measure", ISBLANK($BI71)),"N/A",
       IF(('Data Reporting Template'!$BI71/($H71+(0.2*$I71)))&gt;Dashboard!$E$44,"High","No Issue"))</f>
        <v>N/A</v>
      </c>
      <c r="CH71" s="108" t="str">
        <f>IFERROR(
IF($O71 &lt; 30, "N/A",
IF((($P71+$Q71)/$O71)&gt; (Dashboard!$D$54), "High Exclusion/Exception Rate", "No Issue")),"N/A")</f>
        <v>N/A</v>
      </c>
      <c r="CI71" s="109" t="str">
        <f>IFERROR(
IF($Y71&lt;30,"N/A",
IF(($Z71/$Y71) &gt; (Dashboard!$D$55), "High Exclusion/Exception Rate", "No Issue")),"N/A")</f>
        <v>N/A</v>
      </c>
      <c r="CJ71" s="110" t="str">
        <f>IFERROR(
IF($AH71 &lt;30, "N/A",
IF(($AI71/$AH71)&gt; (Dashboard!$D$56), "High Exclusion/Exception Rate", "No Issue")),"N/A")</f>
        <v>N/A</v>
      </c>
      <c r="CK71" s="109" t="str">
        <f>IFERROR(
IF($BD71 &lt;30, "N/A",
IF((($BE71 + $BF71)/$BD71) &gt; (Dashboard!$D$58), "High Exclusion/Exception Rate", "No Issue")),"N/A")</f>
        <v>N/A</v>
      </c>
      <c r="CL71" s="112" t="str">
        <f>IFERROR(
IF($BI71 &lt;30, "N/A",
IF(($BJ71/$BI71) &gt; (Dashboard!$D$59), "High Exclusion/Exception Rate", "No Issue")),"N/A")</f>
        <v>N/A</v>
      </c>
      <c r="CM71" s="113" t="str">
        <f t="shared" si="53"/>
        <v>N/A</v>
      </c>
      <c r="CN71" s="110" t="str">
        <f t="shared" si="54"/>
        <v>N/A</v>
      </c>
      <c r="CO71" s="109" t="str">
        <f t="shared" si="55"/>
        <v>N/A</v>
      </c>
      <c r="CP71" s="110" t="str">
        <f t="shared" si="56"/>
        <v>N/A</v>
      </c>
      <c r="CQ71" s="109" t="str">
        <f t="shared" si="57"/>
        <v>N/A</v>
      </c>
      <c r="CR71" s="112" t="str">
        <f t="shared" si="58"/>
        <v>N/A</v>
      </c>
      <c r="CS71" s="113" t="str">
        <f t="shared" si="59"/>
        <v>N/A</v>
      </c>
      <c r="CT71" s="110" t="str">
        <f t="shared" si="60"/>
        <v>N/A</v>
      </c>
      <c r="CU71" s="109" t="str">
        <f t="shared" si="61"/>
        <v>N/A</v>
      </c>
      <c r="CV71" s="110" t="str">
        <f t="shared" si="62"/>
        <v>N/A</v>
      </c>
      <c r="CW71" s="109" t="str">
        <f t="shared" si="63"/>
        <v>N/A</v>
      </c>
      <c r="CX71" s="112" t="str">
        <f t="shared" si="64"/>
        <v>N/A</v>
      </c>
      <c r="CY71" s="113" t="str">
        <f t="shared" si="65"/>
        <v>N/A</v>
      </c>
      <c r="CZ71" s="110" t="str">
        <f t="shared" si="66"/>
        <v>N/A</v>
      </c>
      <c r="DA71" s="109" t="str">
        <f t="shared" si="67"/>
        <v>N/A</v>
      </c>
      <c r="DB71" s="115" t="str">
        <f t="shared" si="68"/>
        <v>N/A</v>
      </c>
      <c r="DC71" s="109" t="str">
        <f t="shared" si="69"/>
        <v>N/A</v>
      </c>
      <c r="DD71" s="114" t="str">
        <f t="shared" si="70"/>
        <v>N/A</v>
      </c>
      <c r="DE71" s="109" t="str">
        <f t="shared" si="71"/>
        <v>N/A</v>
      </c>
      <c r="DF71" s="114" t="str">
        <f t="shared" si="72"/>
        <v>N/A</v>
      </c>
      <c r="DG71" s="113" t="str">
        <f t="shared" si="73"/>
        <v>N/A</v>
      </c>
      <c r="DH71" s="114" t="str">
        <f t="shared" si="74"/>
        <v>N/A</v>
      </c>
      <c r="DI71" s="109" t="str">
        <f t="shared" si="75"/>
        <v>N/A</v>
      </c>
      <c r="DJ71" s="114" t="str">
        <f t="shared" si="76"/>
        <v>N/A</v>
      </c>
      <c r="DK71" s="111" t="str">
        <f t="shared" si="77"/>
        <v>N/A</v>
      </c>
    </row>
    <row r="72" spans="11:115" s="78" customFormat="1" x14ac:dyDescent="0.25">
      <c r="K72" s="90"/>
      <c r="R72" s="100" t="e">
        <f t="shared" si="39"/>
        <v>#DIV/0!</v>
      </c>
      <c r="S72" s="83" t="s">
        <v>255</v>
      </c>
      <c r="T72" s="83" t="s">
        <v>256</v>
      </c>
      <c r="U72" s="90"/>
      <c r="AA72" s="100" t="e">
        <f t="shared" si="40"/>
        <v>#DIV/0!</v>
      </c>
      <c r="AB72" s="83" t="s">
        <v>255</v>
      </c>
      <c r="AC72" s="83" t="s">
        <v>256</v>
      </c>
      <c r="AD72" s="91"/>
      <c r="AI72" s="92"/>
      <c r="AJ72" s="100" t="e">
        <f t="shared" si="41"/>
        <v>#DIV/0!</v>
      </c>
      <c r="AK72" s="83" t="s">
        <v>255</v>
      </c>
      <c r="AL72" s="83" t="s">
        <v>256</v>
      </c>
      <c r="AM72" s="91"/>
      <c r="AQ72" s="93"/>
      <c r="AR72" s="101" t="e">
        <f t="shared" si="42"/>
        <v>#DIV/0!</v>
      </c>
      <c r="AU72" s="102">
        <f t="shared" si="43"/>
        <v>0</v>
      </c>
      <c r="AV72" s="101" t="e">
        <f t="shared" si="44"/>
        <v>#DIV/0!</v>
      </c>
      <c r="AW72" s="101" t="e">
        <f t="shared" si="45"/>
        <v>#DIV/0!</v>
      </c>
      <c r="AX72" s="83" t="s">
        <v>255</v>
      </c>
      <c r="AY72" s="83" t="s">
        <v>256</v>
      </c>
      <c r="AZ72" s="91"/>
      <c r="BG72" s="103" t="e">
        <f t="shared" si="46"/>
        <v>#DIV/0!</v>
      </c>
      <c r="BK72" s="103" t="e">
        <f t="shared" si="47"/>
        <v>#DIV/0!</v>
      </c>
      <c r="BL72" s="83" t="s">
        <v>255</v>
      </c>
      <c r="BM72" s="83" t="s">
        <v>256</v>
      </c>
      <c r="BN72" s="106">
        <f t="shared" si="48"/>
        <v>0</v>
      </c>
      <c r="BO72" s="107">
        <f t="shared" si="49"/>
        <v>0</v>
      </c>
      <c r="BP72" s="107">
        <f t="shared" si="50"/>
        <v>0</v>
      </c>
      <c r="BQ72" s="107">
        <f t="shared" si="51"/>
        <v>0</v>
      </c>
      <c r="BR72" s="107">
        <f t="shared" si="52"/>
        <v>0</v>
      </c>
      <c r="BU72" s="94"/>
      <c r="BV72" s="108" t="str" cm="1">
        <f t="array" ref="BV72">IF(OR(($H72+(0.2*$I72))&lt;200, $K72="Not reporting this measure", ISBLANK($O72)),"N/A",
       IF(($O72/($H72+(0.2*$I72)))&lt;
                   (_xlfn.IFS($M72="CCO Medicaid only",Dashboard!$E$33,'Data Reporting Template'!$M72="All-payer",Dashboard!$F$33)),"Low","No Issue"))</f>
        <v>N/A</v>
      </c>
      <c r="BW72" s="109" t="str" cm="1">
        <f t="array" ref="BW72">IFERROR(
IF(OR($H72&lt;200, $U72="Not reporting this measure", ISBLANK($Y72),($I72/$J72)&gt;0.8),"N/A",
       IF(($Y72/$H72)&lt;
                   (_xlfn.IFS($W72="CCO Medicaid only",Dashboard!$E$34,'Data Reporting Template'!$W72="All-payer",Dashboard!$F$34)),"Low","No Issue")), "N/A")</f>
        <v>N/A</v>
      </c>
      <c r="BX72" s="110" t="str" cm="1">
        <f t="array" ref="BX72">IFERROR(
IF(OR($H72&lt;200, $AD72="Not reporting this measure", ISBLANK($AH72),($I72/$J72)&gt;0.8),"N/A",
       IF(($AH72/$H72)&lt;
                   (_xlfn.IFS($AF72="CCO Medicaid only",Dashboard!$E$35,'Data Reporting Template'!$AF72="All-payer",Dashboard!$F$35)),"Low","No Issue")), "N/A")</f>
        <v>N/A</v>
      </c>
      <c r="BY72" s="109" t="str">
        <f>IF(OR(($H72+(0.2*$I72))&lt;50, $AM72="Not reporting this measure", ISBLANK($AQ72)),"N/A",
       IF(($AQ72/($H72+(0.2*$I72)))&lt;Dashboard!$E$36,"Low", "No Issue"))</f>
        <v>N/A</v>
      </c>
      <c r="BZ72" s="110" t="str">
        <f>IF(OR(($H72+(0.2*$I72))&lt;200, $AZ72="Not reporting this measure", ISBLANK($BD72)),"N/A",
       IF(($BD72/($H72+(0.2*$I72)))&lt;Dashboard!$E$37,"Low", "No Issue"))</f>
        <v>N/A</v>
      </c>
      <c r="CA72" s="111" t="str">
        <f>IFERROR(
IF(OR(($H72+(0.2*$I72))&lt;200, $AZ72="Not reporting this measure", ISBLANK($BI72),($I72/$J72)&gt;0.8),"N/A",
       IF(($BI72/($H72+(0.2*$I72)))&lt;Dashboard!$E$38,"Low", "No Issue")),"N/A")</f>
        <v>N/A</v>
      </c>
      <c r="CB72" s="108" t="str" cm="1">
        <f t="array" ref="CB72">IF(OR(($H72+(0.2*$I72))&lt;200, $K72="Not reporting this measure", ISBLANK($O72)),"N/A",
IF(('Data Reporting Template'!$O72/($H72+(0.2*$I72)))&gt;
(_xlfn.IFS($M72="CCO Medicaid only",Dashboard!$E$44,'Data Reporting Template'!$M72="All-payer",Dashboard!$F$44)),"High","No Issue"))</f>
        <v>N/A</v>
      </c>
      <c r="CC72" s="109" t="str" cm="1">
        <f t="array" ref="CC72">IF(OR($H72&lt;200, $U72="Not reporting this measure", ISBLANK($Y72)),"N/A",
IF(('Data Reporting Template'!$Y72/$H72)&gt;
(_xlfn.IFS($W72="CCO Medicaid only",Dashboard!$E$44,'Data Reporting Template'!$W72="All-payer",Dashboard!$F$44)),"High","No Issue"))</f>
        <v>N/A</v>
      </c>
      <c r="CD72" s="110" t="str" cm="1">
        <f t="array" ref="CD72">IF(OR($H72&lt;200, $AD72="Not reporting this measure", ISBLANK($AH72)),"N/A",
       IF(('Data Reporting Template'!$AH72/$H72)&gt;
                   (_xlfn.IFS($AF72="CCO Medicaid only",Dashboard!$E$44,'Data Reporting Template'!$AF72="All-payer",Dashboard!$F$44)),"High","No Issue"))</f>
        <v>N/A</v>
      </c>
      <c r="CE72" s="109" t="str">
        <f>IF(OR(($H72+(0.2*$I72))&lt;50, $AM72="Not reporting this measure", ISBLANK($AQ72)),"N/A",
       IF(('Data Reporting Template'!$AQ72/($H72+(0.2*$I72)))&gt;Dashboard!$E$44,"High","No Issue"))</f>
        <v>N/A</v>
      </c>
      <c r="CF72" s="110" t="str">
        <f>IF(OR(($H72+(0.2*$I72))&lt;200, $AZ72="Not reporting this measure", ISBLANK($BD72)),"N/A",
       IF(('Data Reporting Template'!$BD72/($H72+(0.2*$I72)))&gt;Dashboard!$E$44,"High","No Issue"))</f>
        <v>N/A</v>
      </c>
      <c r="CG72" s="111" t="str">
        <f>IF(OR(($H72+(0.2*$I72))&lt;200, $AZ72="Not reporting this measure", ISBLANK($BI72)),"N/A",
       IF(('Data Reporting Template'!$BI72/($H72+(0.2*$I72)))&gt;Dashboard!$E$44,"High","No Issue"))</f>
        <v>N/A</v>
      </c>
      <c r="CH72" s="108" t="str">
        <f>IFERROR(
IF($O72 &lt; 30, "N/A",
IF((($P72+$Q72)/$O72)&gt; (Dashboard!$D$54), "High Exclusion/Exception Rate", "No Issue")),"N/A")</f>
        <v>N/A</v>
      </c>
      <c r="CI72" s="109" t="str">
        <f>IFERROR(
IF($Y72&lt;30,"N/A",
IF(($Z72/$Y72) &gt; (Dashboard!$D$55), "High Exclusion/Exception Rate", "No Issue")),"N/A")</f>
        <v>N/A</v>
      </c>
      <c r="CJ72" s="110" t="str">
        <f>IFERROR(
IF($AH72 &lt;30, "N/A",
IF(($AI72/$AH72)&gt; (Dashboard!$D$56), "High Exclusion/Exception Rate", "No Issue")),"N/A")</f>
        <v>N/A</v>
      </c>
      <c r="CK72" s="109" t="str">
        <f>IFERROR(
IF($BD72 &lt;30, "N/A",
IF((($BE72 + $BF72)/$BD72) &gt; (Dashboard!$D$58), "High Exclusion/Exception Rate", "No Issue")),"N/A")</f>
        <v>N/A</v>
      </c>
      <c r="CL72" s="112" t="str">
        <f>IFERROR(
IF($BI72 &lt;30, "N/A",
IF(($BJ72/$BI72) &gt; (Dashboard!$D$59), "High Exclusion/Exception Rate", "No Issue")),"N/A")</f>
        <v>N/A</v>
      </c>
      <c r="CM72" s="113" t="str">
        <f t="shared" si="53"/>
        <v>N/A</v>
      </c>
      <c r="CN72" s="110" t="str">
        <f t="shared" si="54"/>
        <v>N/A</v>
      </c>
      <c r="CO72" s="109" t="str">
        <f t="shared" si="55"/>
        <v>N/A</v>
      </c>
      <c r="CP72" s="110" t="str">
        <f t="shared" si="56"/>
        <v>N/A</v>
      </c>
      <c r="CQ72" s="109" t="str">
        <f t="shared" si="57"/>
        <v>N/A</v>
      </c>
      <c r="CR72" s="112" t="str">
        <f t="shared" si="58"/>
        <v>N/A</v>
      </c>
      <c r="CS72" s="113" t="str">
        <f t="shared" si="59"/>
        <v>N/A</v>
      </c>
      <c r="CT72" s="110" t="str">
        <f t="shared" si="60"/>
        <v>N/A</v>
      </c>
      <c r="CU72" s="109" t="str">
        <f t="shared" si="61"/>
        <v>N/A</v>
      </c>
      <c r="CV72" s="110" t="str">
        <f t="shared" si="62"/>
        <v>N/A</v>
      </c>
      <c r="CW72" s="109" t="str">
        <f t="shared" si="63"/>
        <v>N/A</v>
      </c>
      <c r="CX72" s="112" t="str">
        <f t="shared" si="64"/>
        <v>N/A</v>
      </c>
      <c r="CY72" s="113" t="str">
        <f t="shared" si="65"/>
        <v>N/A</v>
      </c>
      <c r="CZ72" s="110" t="str">
        <f t="shared" si="66"/>
        <v>N/A</v>
      </c>
      <c r="DA72" s="109" t="str">
        <f t="shared" si="67"/>
        <v>N/A</v>
      </c>
      <c r="DB72" s="115" t="str">
        <f t="shared" si="68"/>
        <v>N/A</v>
      </c>
      <c r="DC72" s="109" t="str">
        <f t="shared" si="69"/>
        <v>N/A</v>
      </c>
      <c r="DD72" s="114" t="str">
        <f t="shared" si="70"/>
        <v>N/A</v>
      </c>
      <c r="DE72" s="109" t="str">
        <f t="shared" si="71"/>
        <v>N/A</v>
      </c>
      <c r="DF72" s="114" t="str">
        <f t="shared" si="72"/>
        <v>N/A</v>
      </c>
      <c r="DG72" s="113" t="str">
        <f t="shared" si="73"/>
        <v>N/A</v>
      </c>
      <c r="DH72" s="114" t="str">
        <f t="shared" si="74"/>
        <v>N/A</v>
      </c>
      <c r="DI72" s="109" t="str">
        <f t="shared" si="75"/>
        <v>N/A</v>
      </c>
      <c r="DJ72" s="114" t="str">
        <f t="shared" si="76"/>
        <v>N/A</v>
      </c>
      <c r="DK72" s="111" t="str">
        <f t="shared" si="77"/>
        <v>N/A</v>
      </c>
    </row>
    <row r="73" spans="11:115" s="78" customFormat="1" x14ac:dyDescent="0.25">
      <c r="K73" s="90"/>
      <c r="R73" s="100" t="e">
        <f t="shared" si="39"/>
        <v>#DIV/0!</v>
      </c>
      <c r="S73" s="83" t="s">
        <v>255</v>
      </c>
      <c r="T73" s="83" t="s">
        <v>256</v>
      </c>
      <c r="U73" s="90"/>
      <c r="AA73" s="100" t="e">
        <f t="shared" si="40"/>
        <v>#DIV/0!</v>
      </c>
      <c r="AB73" s="83" t="s">
        <v>255</v>
      </c>
      <c r="AC73" s="83" t="s">
        <v>256</v>
      </c>
      <c r="AD73" s="91"/>
      <c r="AI73" s="92"/>
      <c r="AJ73" s="100" t="e">
        <f t="shared" si="41"/>
        <v>#DIV/0!</v>
      </c>
      <c r="AK73" s="83" t="s">
        <v>255</v>
      </c>
      <c r="AL73" s="83" t="s">
        <v>256</v>
      </c>
      <c r="AM73" s="91"/>
      <c r="AQ73" s="93"/>
      <c r="AR73" s="101" t="e">
        <f t="shared" si="42"/>
        <v>#DIV/0!</v>
      </c>
      <c r="AU73" s="102">
        <f t="shared" si="43"/>
        <v>0</v>
      </c>
      <c r="AV73" s="101" t="e">
        <f t="shared" si="44"/>
        <v>#DIV/0!</v>
      </c>
      <c r="AW73" s="101" t="e">
        <f t="shared" si="45"/>
        <v>#DIV/0!</v>
      </c>
      <c r="AX73" s="83" t="s">
        <v>255</v>
      </c>
      <c r="AY73" s="83" t="s">
        <v>256</v>
      </c>
      <c r="AZ73" s="91"/>
      <c r="BG73" s="103" t="e">
        <f t="shared" si="46"/>
        <v>#DIV/0!</v>
      </c>
      <c r="BK73" s="103" t="e">
        <f t="shared" si="47"/>
        <v>#DIV/0!</v>
      </c>
      <c r="BL73" s="83" t="s">
        <v>255</v>
      </c>
      <c r="BM73" s="83" t="s">
        <v>256</v>
      </c>
      <c r="BN73" s="106">
        <f t="shared" si="48"/>
        <v>0</v>
      </c>
      <c r="BO73" s="107">
        <f t="shared" si="49"/>
        <v>0</v>
      </c>
      <c r="BP73" s="107">
        <f t="shared" si="50"/>
        <v>0</v>
      </c>
      <c r="BQ73" s="107">
        <f t="shared" si="51"/>
        <v>0</v>
      </c>
      <c r="BR73" s="107">
        <f t="shared" si="52"/>
        <v>0</v>
      </c>
      <c r="BU73" s="94"/>
      <c r="BV73" s="108" t="str" cm="1">
        <f t="array" ref="BV73">IF(OR(($H73+(0.2*$I73))&lt;200, $K73="Not reporting this measure", ISBLANK($O73)),"N/A",
       IF(($O73/($H73+(0.2*$I73)))&lt;
                   (_xlfn.IFS($M73="CCO Medicaid only",Dashboard!$E$33,'Data Reporting Template'!$M73="All-payer",Dashboard!$F$33)),"Low","No Issue"))</f>
        <v>N/A</v>
      </c>
      <c r="BW73" s="109" t="str" cm="1">
        <f t="array" ref="BW73">IFERROR(
IF(OR($H73&lt;200, $U73="Not reporting this measure", ISBLANK($Y73),($I73/$J73)&gt;0.8),"N/A",
       IF(($Y73/$H73)&lt;
                   (_xlfn.IFS($W73="CCO Medicaid only",Dashboard!$E$34,'Data Reporting Template'!$W73="All-payer",Dashboard!$F$34)),"Low","No Issue")), "N/A")</f>
        <v>N/A</v>
      </c>
      <c r="BX73" s="110" t="str" cm="1">
        <f t="array" ref="BX73">IFERROR(
IF(OR($H73&lt;200, $AD73="Not reporting this measure", ISBLANK($AH73),($I73/$J73)&gt;0.8),"N/A",
       IF(($AH73/$H73)&lt;
                   (_xlfn.IFS($AF73="CCO Medicaid only",Dashboard!$E$35,'Data Reporting Template'!$AF73="All-payer",Dashboard!$F$35)),"Low","No Issue")), "N/A")</f>
        <v>N/A</v>
      </c>
      <c r="BY73" s="109" t="str">
        <f>IF(OR(($H73+(0.2*$I73))&lt;50, $AM73="Not reporting this measure", ISBLANK($AQ73)),"N/A",
       IF(($AQ73/($H73+(0.2*$I73)))&lt;Dashboard!$E$36,"Low", "No Issue"))</f>
        <v>N/A</v>
      </c>
      <c r="BZ73" s="110" t="str">
        <f>IF(OR(($H73+(0.2*$I73))&lt;200, $AZ73="Not reporting this measure", ISBLANK($BD73)),"N/A",
       IF(($BD73/($H73+(0.2*$I73)))&lt;Dashboard!$E$37,"Low", "No Issue"))</f>
        <v>N/A</v>
      </c>
      <c r="CA73" s="111" t="str">
        <f>IFERROR(
IF(OR(($H73+(0.2*$I73))&lt;200, $AZ73="Not reporting this measure", ISBLANK($BI73),($I73/$J73)&gt;0.8),"N/A",
       IF(($BI73/($H73+(0.2*$I73)))&lt;Dashboard!$E$38,"Low", "No Issue")),"N/A")</f>
        <v>N/A</v>
      </c>
      <c r="CB73" s="108" t="str" cm="1">
        <f t="array" ref="CB73">IF(OR(($H73+(0.2*$I73))&lt;200, $K73="Not reporting this measure", ISBLANK($O73)),"N/A",
IF(('Data Reporting Template'!$O73/($H73+(0.2*$I73)))&gt;
(_xlfn.IFS($M73="CCO Medicaid only",Dashboard!$E$44,'Data Reporting Template'!$M73="All-payer",Dashboard!$F$44)),"High","No Issue"))</f>
        <v>N/A</v>
      </c>
      <c r="CC73" s="109" t="str" cm="1">
        <f t="array" ref="CC73">IF(OR($H73&lt;200, $U73="Not reporting this measure", ISBLANK($Y73)),"N/A",
IF(('Data Reporting Template'!$Y73/$H73)&gt;
(_xlfn.IFS($W73="CCO Medicaid only",Dashboard!$E$44,'Data Reporting Template'!$W73="All-payer",Dashboard!$F$44)),"High","No Issue"))</f>
        <v>N/A</v>
      </c>
      <c r="CD73" s="110" t="str" cm="1">
        <f t="array" ref="CD73">IF(OR($H73&lt;200, $AD73="Not reporting this measure", ISBLANK($AH73)),"N/A",
       IF(('Data Reporting Template'!$AH73/$H73)&gt;
                   (_xlfn.IFS($AF73="CCO Medicaid only",Dashboard!$E$44,'Data Reporting Template'!$AF73="All-payer",Dashboard!$F$44)),"High","No Issue"))</f>
        <v>N/A</v>
      </c>
      <c r="CE73" s="109" t="str">
        <f>IF(OR(($H73+(0.2*$I73))&lt;50, $AM73="Not reporting this measure", ISBLANK($AQ73)),"N/A",
       IF(('Data Reporting Template'!$AQ73/($H73+(0.2*$I73)))&gt;Dashboard!$E$44,"High","No Issue"))</f>
        <v>N/A</v>
      </c>
      <c r="CF73" s="110" t="str">
        <f>IF(OR(($H73+(0.2*$I73))&lt;200, $AZ73="Not reporting this measure", ISBLANK($BD73)),"N/A",
       IF(('Data Reporting Template'!$BD73/($H73+(0.2*$I73)))&gt;Dashboard!$E$44,"High","No Issue"))</f>
        <v>N/A</v>
      </c>
      <c r="CG73" s="111" t="str">
        <f>IF(OR(($H73+(0.2*$I73))&lt;200, $AZ73="Not reporting this measure", ISBLANK($BI73)),"N/A",
       IF(('Data Reporting Template'!$BI73/($H73+(0.2*$I73)))&gt;Dashboard!$E$44,"High","No Issue"))</f>
        <v>N/A</v>
      </c>
      <c r="CH73" s="108" t="str">
        <f>IFERROR(
IF($O73 &lt; 30, "N/A",
IF((($P73+$Q73)/$O73)&gt; (Dashboard!$D$54), "High Exclusion/Exception Rate", "No Issue")),"N/A")</f>
        <v>N/A</v>
      </c>
      <c r="CI73" s="109" t="str">
        <f>IFERROR(
IF($Y73&lt;30,"N/A",
IF(($Z73/$Y73) &gt; (Dashboard!$D$55), "High Exclusion/Exception Rate", "No Issue")),"N/A")</f>
        <v>N/A</v>
      </c>
      <c r="CJ73" s="110" t="str">
        <f>IFERROR(
IF($AH73 &lt;30, "N/A",
IF(($AI73/$AH73)&gt; (Dashboard!$D$56), "High Exclusion/Exception Rate", "No Issue")),"N/A")</f>
        <v>N/A</v>
      </c>
      <c r="CK73" s="109" t="str">
        <f>IFERROR(
IF($BD73 &lt;30, "N/A",
IF((($BE73 + $BF73)/$BD73) &gt; (Dashboard!$D$58), "High Exclusion/Exception Rate", "No Issue")),"N/A")</f>
        <v>N/A</v>
      </c>
      <c r="CL73" s="112" t="str">
        <f>IFERROR(
IF($BI73 &lt;30, "N/A",
IF(($BJ73/$BI73) &gt; (Dashboard!$D$59), "High Exclusion/Exception Rate", "No Issue")),"N/A")</f>
        <v>N/A</v>
      </c>
      <c r="CM73" s="113" t="str">
        <f t="shared" si="53"/>
        <v>N/A</v>
      </c>
      <c r="CN73" s="110" t="str">
        <f t="shared" si="54"/>
        <v>N/A</v>
      </c>
      <c r="CO73" s="109" t="str">
        <f t="shared" si="55"/>
        <v>N/A</v>
      </c>
      <c r="CP73" s="110" t="str">
        <f t="shared" si="56"/>
        <v>N/A</v>
      </c>
      <c r="CQ73" s="109" t="str">
        <f t="shared" si="57"/>
        <v>N/A</v>
      </c>
      <c r="CR73" s="112" t="str">
        <f t="shared" si="58"/>
        <v>N/A</v>
      </c>
      <c r="CS73" s="113" t="str">
        <f t="shared" si="59"/>
        <v>N/A</v>
      </c>
      <c r="CT73" s="110" t="str">
        <f t="shared" si="60"/>
        <v>N/A</v>
      </c>
      <c r="CU73" s="109" t="str">
        <f t="shared" si="61"/>
        <v>N/A</v>
      </c>
      <c r="CV73" s="110" t="str">
        <f t="shared" si="62"/>
        <v>N/A</v>
      </c>
      <c r="CW73" s="109" t="str">
        <f t="shared" si="63"/>
        <v>N/A</v>
      </c>
      <c r="CX73" s="112" t="str">
        <f t="shared" si="64"/>
        <v>N/A</v>
      </c>
      <c r="CY73" s="113" t="str">
        <f t="shared" si="65"/>
        <v>N/A</v>
      </c>
      <c r="CZ73" s="110" t="str">
        <f t="shared" si="66"/>
        <v>N/A</v>
      </c>
      <c r="DA73" s="109" t="str">
        <f t="shared" si="67"/>
        <v>N/A</v>
      </c>
      <c r="DB73" s="115" t="str">
        <f t="shared" si="68"/>
        <v>N/A</v>
      </c>
      <c r="DC73" s="109" t="str">
        <f t="shared" si="69"/>
        <v>N/A</v>
      </c>
      <c r="DD73" s="114" t="str">
        <f t="shared" si="70"/>
        <v>N/A</v>
      </c>
      <c r="DE73" s="109" t="str">
        <f t="shared" si="71"/>
        <v>N/A</v>
      </c>
      <c r="DF73" s="114" t="str">
        <f t="shared" si="72"/>
        <v>N/A</v>
      </c>
      <c r="DG73" s="113" t="str">
        <f t="shared" si="73"/>
        <v>N/A</v>
      </c>
      <c r="DH73" s="114" t="str">
        <f t="shared" si="74"/>
        <v>N/A</v>
      </c>
      <c r="DI73" s="109" t="str">
        <f t="shared" si="75"/>
        <v>N/A</v>
      </c>
      <c r="DJ73" s="114" t="str">
        <f t="shared" si="76"/>
        <v>N/A</v>
      </c>
      <c r="DK73" s="111" t="str">
        <f t="shared" si="77"/>
        <v>N/A</v>
      </c>
    </row>
    <row r="74" spans="11:115" s="78" customFormat="1" x14ac:dyDescent="0.25">
      <c r="K74" s="90"/>
      <c r="R74" s="100" t="e">
        <f t="shared" si="39"/>
        <v>#DIV/0!</v>
      </c>
      <c r="S74" s="83" t="s">
        <v>255</v>
      </c>
      <c r="T74" s="83" t="s">
        <v>256</v>
      </c>
      <c r="U74" s="90"/>
      <c r="AA74" s="100" t="e">
        <f t="shared" si="40"/>
        <v>#DIV/0!</v>
      </c>
      <c r="AB74" s="83" t="s">
        <v>255</v>
      </c>
      <c r="AC74" s="83" t="s">
        <v>256</v>
      </c>
      <c r="AD74" s="91"/>
      <c r="AI74" s="92"/>
      <c r="AJ74" s="100" t="e">
        <f t="shared" si="41"/>
        <v>#DIV/0!</v>
      </c>
      <c r="AK74" s="83" t="s">
        <v>255</v>
      </c>
      <c r="AL74" s="83" t="s">
        <v>256</v>
      </c>
      <c r="AM74" s="91"/>
      <c r="AQ74" s="93"/>
      <c r="AR74" s="101" t="e">
        <f t="shared" si="42"/>
        <v>#DIV/0!</v>
      </c>
      <c r="AU74" s="102">
        <f t="shared" si="43"/>
        <v>0</v>
      </c>
      <c r="AV74" s="101" t="e">
        <f t="shared" si="44"/>
        <v>#DIV/0!</v>
      </c>
      <c r="AW74" s="101" t="e">
        <f t="shared" si="45"/>
        <v>#DIV/0!</v>
      </c>
      <c r="AX74" s="83" t="s">
        <v>255</v>
      </c>
      <c r="AY74" s="83" t="s">
        <v>256</v>
      </c>
      <c r="AZ74" s="91"/>
      <c r="BG74" s="103" t="e">
        <f t="shared" si="46"/>
        <v>#DIV/0!</v>
      </c>
      <c r="BK74" s="103" t="e">
        <f t="shared" si="47"/>
        <v>#DIV/0!</v>
      </c>
      <c r="BL74" s="83" t="s">
        <v>255</v>
      </c>
      <c r="BM74" s="83" t="s">
        <v>256</v>
      </c>
      <c r="BN74" s="106">
        <f t="shared" si="48"/>
        <v>0</v>
      </c>
      <c r="BO74" s="107">
        <f t="shared" si="49"/>
        <v>0</v>
      </c>
      <c r="BP74" s="107">
        <f t="shared" si="50"/>
        <v>0</v>
      </c>
      <c r="BQ74" s="107">
        <f t="shared" si="51"/>
        <v>0</v>
      </c>
      <c r="BR74" s="107">
        <f t="shared" si="52"/>
        <v>0</v>
      </c>
      <c r="BU74" s="94"/>
      <c r="BV74" s="108" t="str" cm="1">
        <f t="array" ref="BV74">IF(OR(($H74+(0.2*$I74))&lt;200, $K74="Not reporting this measure", ISBLANK($O74)),"N/A",
       IF(($O74/($H74+(0.2*$I74)))&lt;
                   (_xlfn.IFS($M74="CCO Medicaid only",Dashboard!$E$33,'Data Reporting Template'!$M74="All-payer",Dashboard!$F$33)),"Low","No Issue"))</f>
        <v>N/A</v>
      </c>
      <c r="BW74" s="109" t="str" cm="1">
        <f t="array" ref="BW74">IFERROR(
IF(OR($H74&lt;200, $U74="Not reporting this measure", ISBLANK($Y74),($I74/$J74)&gt;0.8),"N/A",
       IF(($Y74/$H74)&lt;
                   (_xlfn.IFS($W74="CCO Medicaid only",Dashboard!$E$34,'Data Reporting Template'!$W74="All-payer",Dashboard!$F$34)),"Low","No Issue")), "N/A")</f>
        <v>N/A</v>
      </c>
      <c r="BX74" s="110" t="str" cm="1">
        <f t="array" ref="BX74">IFERROR(
IF(OR($H74&lt;200, $AD74="Not reporting this measure", ISBLANK($AH74),($I74/$J74)&gt;0.8),"N/A",
       IF(($AH74/$H74)&lt;
                   (_xlfn.IFS($AF74="CCO Medicaid only",Dashboard!$E$35,'Data Reporting Template'!$AF74="All-payer",Dashboard!$F$35)),"Low","No Issue")), "N/A")</f>
        <v>N/A</v>
      </c>
      <c r="BY74" s="109" t="str">
        <f>IF(OR(($H74+(0.2*$I74))&lt;50, $AM74="Not reporting this measure", ISBLANK($AQ74)),"N/A",
       IF(($AQ74/($H74+(0.2*$I74)))&lt;Dashboard!$E$36,"Low", "No Issue"))</f>
        <v>N/A</v>
      </c>
      <c r="BZ74" s="110" t="str">
        <f>IF(OR(($H74+(0.2*$I74))&lt;200, $AZ74="Not reporting this measure", ISBLANK($BD74)),"N/A",
       IF(($BD74/($H74+(0.2*$I74)))&lt;Dashboard!$E$37,"Low", "No Issue"))</f>
        <v>N/A</v>
      </c>
      <c r="CA74" s="111" t="str">
        <f>IFERROR(
IF(OR(($H74+(0.2*$I74))&lt;200, $AZ74="Not reporting this measure", ISBLANK($BI74),($I74/$J74)&gt;0.8),"N/A",
       IF(($BI74/($H74+(0.2*$I74)))&lt;Dashboard!$E$38,"Low", "No Issue")),"N/A")</f>
        <v>N/A</v>
      </c>
      <c r="CB74" s="108" t="str" cm="1">
        <f t="array" ref="CB74">IF(OR(($H74+(0.2*$I74))&lt;200, $K74="Not reporting this measure", ISBLANK($O74)),"N/A",
IF(('Data Reporting Template'!$O74/($H74+(0.2*$I74)))&gt;
(_xlfn.IFS($M74="CCO Medicaid only",Dashboard!$E$44,'Data Reporting Template'!$M74="All-payer",Dashboard!$F$44)),"High","No Issue"))</f>
        <v>N/A</v>
      </c>
      <c r="CC74" s="109" t="str" cm="1">
        <f t="array" ref="CC74">IF(OR($H74&lt;200, $U74="Not reporting this measure", ISBLANK($Y74)),"N/A",
IF(('Data Reporting Template'!$Y74/$H74)&gt;
(_xlfn.IFS($W74="CCO Medicaid only",Dashboard!$E$44,'Data Reporting Template'!$W74="All-payer",Dashboard!$F$44)),"High","No Issue"))</f>
        <v>N/A</v>
      </c>
      <c r="CD74" s="110" t="str" cm="1">
        <f t="array" ref="CD74">IF(OR($H74&lt;200, $AD74="Not reporting this measure", ISBLANK($AH74)),"N/A",
       IF(('Data Reporting Template'!$AH74/$H74)&gt;
                   (_xlfn.IFS($AF74="CCO Medicaid only",Dashboard!$E$44,'Data Reporting Template'!$AF74="All-payer",Dashboard!$F$44)),"High","No Issue"))</f>
        <v>N/A</v>
      </c>
      <c r="CE74" s="109" t="str">
        <f>IF(OR(($H74+(0.2*$I74))&lt;50, $AM74="Not reporting this measure", ISBLANK($AQ74)),"N/A",
       IF(('Data Reporting Template'!$AQ74/($H74+(0.2*$I74)))&gt;Dashboard!$E$44,"High","No Issue"))</f>
        <v>N/A</v>
      </c>
      <c r="CF74" s="110" t="str">
        <f>IF(OR(($H74+(0.2*$I74))&lt;200, $AZ74="Not reporting this measure", ISBLANK($BD74)),"N/A",
       IF(('Data Reporting Template'!$BD74/($H74+(0.2*$I74)))&gt;Dashboard!$E$44,"High","No Issue"))</f>
        <v>N/A</v>
      </c>
      <c r="CG74" s="111" t="str">
        <f>IF(OR(($H74+(0.2*$I74))&lt;200, $AZ74="Not reporting this measure", ISBLANK($BI74)),"N/A",
       IF(('Data Reporting Template'!$BI74/($H74+(0.2*$I74)))&gt;Dashboard!$E$44,"High","No Issue"))</f>
        <v>N/A</v>
      </c>
      <c r="CH74" s="108" t="str">
        <f>IFERROR(
IF($O74 &lt; 30, "N/A",
IF((($P74+$Q74)/$O74)&gt; (Dashboard!$D$54), "High Exclusion/Exception Rate", "No Issue")),"N/A")</f>
        <v>N/A</v>
      </c>
      <c r="CI74" s="109" t="str">
        <f>IFERROR(
IF($Y74&lt;30,"N/A",
IF(($Z74/$Y74) &gt; (Dashboard!$D$55), "High Exclusion/Exception Rate", "No Issue")),"N/A")</f>
        <v>N/A</v>
      </c>
      <c r="CJ74" s="110" t="str">
        <f>IFERROR(
IF($AH74 &lt;30, "N/A",
IF(($AI74/$AH74)&gt; (Dashboard!$D$56), "High Exclusion/Exception Rate", "No Issue")),"N/A")</f>
        <v>N/A</v>
      </c>
      <c r="CK74" s="109" t="str">
        <f>IFERROR(
IF($BD74 &lt;30, "N/A",
IF((($BE74 + $BF74)/$BD74) &gt; (Dashboard!$D$58), "High Exclusion/Exception Rate", "No Issue")),"N/A")</f>
        <v>N/A</v>
      </c>
      <c r="CL74" s="112" t="str">
        <f>IFERROR(
IF($BI74 &lt;30, "N/A",
IF(($BJ74/$BI74) &gt; (Dashboard!$D$59), "High Exclusion/Exception Rate", "No Issue")),"N/A")</f>
        <v>N/A</v>
      </c>
      <c r="CM74" s="113" t="str">
        <f t="shared" si="53"/>
        <v>N/A</v>
      </c>
      <c r="CN74" s="110" t="str">
        <f t="shared" si="54"/>
        <v>N/A</v>
      </c>
      <c r="CO74" s="109" t="str">
        <f t="shared" si="55"/>
        <v>N/A</v>
      </c>
      <c r="CP74" s="110" t="str">
        <f t="shared" si="56"/>
        <v>N/A</v>
      </c>
      <c r="CQ74" s="109" t="str">
        <f t="shared" si="57"/>
        <v>N/A</v>
      </c>
      <c r="CR74" s="112" t="str">
        <f t="shared" si="58"/>
        <v>N/A</v>
      </c>
      <c r="CS74" s="113" t="str">
        <f t="shared" si="59"/>
        <v>N/A</v>
      </c>
      <c r="CT74" s="110" t="str">
        <f t="shared" si="60"/>
        <v>N/A</v>
      </c>
      <c r="CU74" s="109" t="str">
        <f t="shared" si="61"/>
        <v>N/A</v>
      </c>
      <c r="CV74" s="110" t="str">
        <f t="shared" si="62"/>
        <v>N/A</v>
      </c>
      <c r="CW74" s="109" t="str">
        <f t="shared" si="63"/>
        <v>N/A</v>
      </c>
      <c r="CX74" s="112" t="str">
        <f t="shared" si="64"/>
        <v>N/A</v>
      </c>
      <c r="CY74" s="113" t="str">
        <f t="shared" si="65"/>
        <v>N/A</v>
      </c>
      <c r="CZ74" s="110" t="str">
        <f t="shared" si="66"/>
        <v>N/A</v>
      </c>
      <c r="DA74" s="109" t="str">
        <f t="shared" si="67"/>
        <v>N/A</v>
      </c>
      <c r="DB74" s="115" t="str">
        <f t="shared" si="68"/>
        <v>N/A</v>
      </c>
      <c r="DC74" s="109" t="str">
        <f t="shared" si="69"/>
        <v>N/A</v>
      </c>
      <c r="DD74" s="114" t="str">
        <f t="shared" si="70"/>
        <v>N/A</v>
      </c>
      <c r="DE74" s="109" t="str">
        <f t="shared" si="71"/>
        <v>N/A</v>
      </c>
      <c r="DF74" s="114" t="str">
        <f t="shared" si="72"/>
        <v>N/A</v>
      </c>
      <c r="DG74" s="113" t="str">
        <f t="shared" si="73"/>
        <v>N/A</v>
      </c>
      <c r="DH74" s="114" t="str">
        <f t="shared" si="74"/>
        <v>N/A</v>
      </c>
      <c r="DI74" s="109" t="str">
        <f t="shared" si="75"/>
        <v>N/A</v>
      </c>
      <c r="DJ74" s="114" t="str">
        <f t="shared" si="76"/>
        <v>N/A</v>
      </c>
      <c r="DK74" s="111" t="str">
        <f t="shared" si="77"/>
        <v>N/A</v>
      </c>
    </row>
    <row r="75" spans="11:115" s="78" customFormat="1" x14ac:dyDescent="0.25">
      <c r="K75" s="90"/>
      <c r="R75" s="100" t="e">
        <f t="shared" si="39"/>
        <v>#DIV/0!</v>
      </c>
      <c r="S75" s="83" t="s">
        <v>255</v>
      </c>
      <c r="T75" s="83" t="s">
        <v>256</v>
      </c>
      <c r="U75" s="90"/>
      <c r="AA75" s="100" t="e">
        <f t="shared" si="40"/>
        <v>#DIV/0!</v>
      </c>
      <c r="AB75" s="83" t="s">
        <v>255</v>
      </c>
      <c r="AC75" s="83" t="s">
        <v>256</v>
      </c>
      <c r="AD75" s="91"/>
      <c r="AI75" s="92"/>
      <c r="AJ75" s="100" t="e">
        <f t="shared" si="41"/>
        <v>#DIV/0!</v>
      </c>
      <c r="AK75" s="83" t="s">
        <v>255</v>
      </c>
      <c r="AL75" s="83" t="s">
        <v>256</v>
      </c>
      <c r="AM75" s="91"/>
      <c r="AQ75" s="93"/>
      <c r="AR75" s="101" t="e">
        <f t="shared" si="42"/>
        <v>#DIV/0!</v>
      </c>
      <c r="AU75" s="102">
        <f t="shared" si="43"/>
        <v>0</v>
      </c>
      <c r="AV75" s="101" t="e">
        <f t="shared" si="44"/>
        <v>#DIV/0!</v>
      </c>
      <c r="AW75" s="101" t="e">
        <f t="shared" si="45"/>
        <v>#DIV/0!</v>
      </c>
      <c r="AX75" s="83" t="s">
        <v>255</v>
      </c>
      <c r="AY75" s="83" t="s">
        <v>256</v>
      </c>
      <c r="AZ75" s="91"/>
      <c r="BG75" s="103" t="e">
        <f t="shared" si="46"/>
        <v>#DIV/0!</v>
      </c>
      <c r="BK75" s="103" t="e">
        <f t="shared" si="47"/>
        <v>#DIV/0!</v>
      </c>
      <c r="BL75" s="83" t="s">
        <v>255</v>
      </c>
      <c r="BM75" s="83" t="s">
        <v>256</v>
      </c>
      <c r="BN75" s="106">
        <f t="shared" si="48"/>
        <v>0</v>
      </c>
      <c r="BO75" s="107">
        <f t="shared" si="49"/>
        <v>0</v>
      </c>
      <c r="BP75" s="107">
        <f t="shared" si="50"/>
        <v>0</v>
      </c>
      <c r="BQ75" s="107">
        <f t="shared" si="51"/>
        <v>0</v>
      </c>
      <c r="BR75" s="107">
        <f t="shared" si="52"/>
        <v>0</v>
      </c>
      <c r="BU75" s="94"/>
      <c r="BV75" s="108" t="str" cm="1">
        <f t="array" ref="BV75">IF(OR(($H75+(0.2*$I75))&lt;200, $K75="Not reporting this measure", ISBLANK($O75)),"N/A",
       IF(($O75/($H75+(0.2*$I75)))&lt;
                   (_xlfn.IFS($M75="CCO Medicaid only",Dashboard!$E$33,'Data Reporting Template'!$M75="All-payer",Dashboard!$F$33)),"Low","No Issue"))</f>
        <v>N/A</v>
      </c>
      <c r="BW75" s="109" t="str" cm="1">
        <f t="array" ref="BW75">IFERROR(
IF(OR($H75&lt;200, $U75="Not reporting this measure", ISBLANK($Y75),($I75/$J75)&gt;0.8),"N/A",
       IF(($Y75/$H75)&lt;
                   (_xlfn.IFS($W75="CCO Medicaid only",Dashboard!$E$34,'Data Reporting Template'!$W75="All-payer",Dashboard!$F$34)),"Low","No Issue")), "N/A")</f>
        <v>N/A</v>
      </c>
      <c r="BX75" s="110" t="str" cm="1">
        <f t="array" ref="BX75">IFERROR(
IF(OR($H75&lt;200, $AD75="Not reporting this measure", ISBLANK($AH75),($I75/$J75)&gt;0.8),"N/A",
       IF(($AH75/$H75)&lt;
                   (_xlfn.IFS($AF75="CCO Medicaid only",Dashboard!$E$35,'Data Reporting Template'!$AF75="All-payer",Dashboard!$F$35)),"Low","No Issue")), "N/A")</f>
        <v>N/A</v>
      </c>
      <c r="BY75" s="109" t="str">
        <f>IF(OR(($H75+(0.2*$I75))&lt;50, $AM75="Not reporting this measure", ISBLANK($AQ75)),"N/A",
       IF(($AQ75/($H75+(0.2*$I75)))&lt;Dashboard!$E$36,"Low", "No Issue"))</f>
        <v>N/A</v>
      </c>
      <c r="BZ75" s="110" t="str">
        <f>IF(OR(($H75+(0.2*$I75))&lt;200, $AZ75="Not reporting this measure", ISBLANK($BD75)),"N/A",
       IF(($BD75/($H75+(0.2*$I75)))&lt;Dashboard!$E$37,"Low", "No Issue"))</f>
        <v>N/A</v>
      </c>
      <c r="CA75" s="111" t="str">
        <f>IFERROR(
IF(OR(($H75+(0.2*$I75))&lt;200, $AZ75="Not reporting this measure", ISBLANK($BI75),($I75/$J75)&gt;0.8),"N/A",
       IF(($BI75/($H75+(0.2*$I75)))&lt;Dashboard!$E$38,"Low", "No Issue")),"N/A")</f>
        <v>N/A</v>
      </c>
      <c r="CB75" s="108" t="str" cm="1">
        <f t="array" ref="CB75">IF(OR(($H75+(0.2*$I75))&lt;200, $K75="Not reporting this measure", ISBLANK($O75)),"N/A",
IF(('Data Reporting Template'!$O75/($H75+(0.2*$I75)))&gt;
(_xlfn.IFS($M75="CCO Medicaid only",Dashboard!$E$44,'Data Reporting Template'!$M75="All-payer",Dashboard!$F$44)),"High","No Issue"))</f>
        <v>N/A</v>
      </c>
      <c r="CC75" s="109" t="str" cm="1">
        <f t="array" ref="CC75">IF(OR($H75&lt;200, $U75="Not reporting this measure", ISBLANK($Y75)),"N/A",
IF(('Data Reporting Template'!$Y75/$H75)&gt;
(_xlfn.IFS($W75="CCO Medicaid only",Dashboard!$E$44,'Data Reporting Template'!$W75="All-payer",Dashboard!$F$44)),"High","No Issue"))</f>
        <v>N/A</v>
      </c>
      <c r="CD75" s="110" t="str" cm="1">
        <f t="array" ref="CD75">IF(OR($H75&lt;200, $AD75="Not reporting this measure", ISBLANK($AH75)),"N/A",
       IF(('Data Reporting Template'!$AH75/$H75)&gt;
                   (_xlfn.IFS($AF75="CCO Medicaid only",Dashboard!$E$44,'Data Reporting Template'!$AF75="All-payer",Dashboard!$F$44)),"High","No Issue"))</f>
        <v>N/A</v>
      </c>
      <c r="CE75" s="109" t="str">
        <f>IF(OR(($H75+(0.2*$I75))&lt;50, $AM75="Not reporting this measure", ISBLANK($AQ75)),"N/A",
       IF(('Data Reporting Template'!$AQ75/($H75+(0.2*$I75)))&gt;Dashboard!$E$44,"High","No Issue"))</f>
        <v>N/A</v>
      </c>
      <c r="CF75" s="110" t="str">
        <f>IF(OR(($H75+(0.2*$I75))&lt;200, $AZ75="Not reporting this measure", ISBLANK($BD75)),"N/A",
       IF(('Data Reporting Template'!$BD75/($H75+(0.2*$I75)))&gt;Dashboard!$E$44,"High","No Issue"))</f>
        <v>N/A</v>
      </c>
      <c r="CG75" s="111" t="str">
        <f>IF(OR(($H75+(0.2*$I75))&lt;200, $AZ75="Not reporting this measure", ISBLANK($BI75)),"N/A",
       IF(('Data Reporting Template'!$BI75/($H75+(0.2*$I75)))&gt;Dashboard!$E$44,"High","No Issue"))</f>
        <v>N/A</v>
      </c>
      <c r="CH75" s="108" t="str">
        <f>IFERROR(
IF($O75 &lt; 30, "N/A",
IF((($P75+$Q75)/$O75)&gt; (Dashboard!$D$54), "High Exclusion/Exception Rate", "No Issue")),"N/A")</f>
        <v>N/A</v>
      </c>
      <c r="CI75" s="109" t="str">
        <f>IFERROR(
IF($Y75&lt;30,"N/A",
IF(($Z75/$Y75) &gt; (Dashboard!$D$55), "High Exclusion/Exception Rate", "No Issue")),"N/A")</f>
        <v>N/A</v>
      </c>
      <c r="CJ75" s="110" t="str">
        <f>IFERROR(
IF($AH75 &lt;30, "N/A",
IF(($AI75/$AH75)&gt; (Dashboard!$D$56), "High Exclusion/Exception Rate", "No Issue")),"N/A")</f>
        <v>N/A</v>
      </c>
      <c r="CK75" s="109" t="str">
        <f>IFERROR(
IF($BD75 &lt;30, "N/A",
IF((($BE75 + $BF75)/$BD75) &gt; (Dashboard!$D$58), "High Exclusion/Exception Rate", "No Issue")),"N/A")</f>
        <v>N/A</v>
      </c>
      <c r="CL75" s="112" t="str">
        <f>IFERROR(
IF($BI75 &lt;30, "N/A",
IF(($BJ75/$BI75) &gt; (Dashboard!$D$59), "High Exclusion/Exception Rate", "No Issue")),"N/A")</f>
        <v>N/A</v>
      </c>
      <c r="CM75" s="113" t="str">
        <f t="shared" si="53"/>
        <v>N/A</v>
      </c>
      <c r="CN75" s="110" t="str">
        <f t="shared" si="54"/>
        <v>N/A</v>
      </c>
      <c r="CO75" s="109" t="str">
        <f t="shared" si="55"/>
        <v>N/A</v>
      </c>
      <c r="CP75" s="110" t="str">
        <f t="shared" si="56"/>
        <v>N/A</v>
      </c>
      <c r="CQ75" s="109" t="str">
        <f t="shared" si="57"/>
        <v>N/A</v>
      </c>
      <c r="CR75" s="112" t="str">
        <f t="shared" si="58"/>
        <v>N/A</v>
      </c>
      <c r="CS75" s="113" t="str">
        <f t="shared" si="59"/>
        <v>N/A</v>
      </c>
      <c r="CT75" s="110" t="str">
        <f t="shared" si="60"/>
        <v>N/A</v>
      </c>
      <c r="CU75" s="109" t="str">
        <f t="shared" si="61"/>
        <v>N/A</v>
      </c>
      <c r="CV75" s="110" t="str">
        <f t="shared" si="62"/>
        <v>N/A</v>
      </c>
      <c r="CW75" s="109" t="str">
        <f t="shared" si="63"/>
        <v>N/A</v>
      </c>
      <c r="CX75" s="112" t="str">
        <f t="shared" si="64"/>
        <v>N/A</v>
      </c>
      <c r="CY75" s="113" t="str">
        <f t="shared" si="65"/>
        <v>N/A</v>
      </c>
      <c r="CZ75" s="110" t="str">
        <f t="shared" si="66"/>
        <v>N/A</v>
      </c>
      <c r="DA75" s="109" t="str">
        <f t="shared" si="67"/>
        <v>N/A</v>
      </c>
      <c r="DB75" s="115" t="str">
        <f t="shared" si="68"/>
        <v>N/A</v>
      </c>
      <c r="DC75" s="109" t="str">
        <f t="shared" si="69"/>
        <v>N/A</v>
      </c>
      <c r="DD75" s="114" t="str">
        <f t="shared" si="70"/>
        <v>N/A</v>
      </c>
      <c r="DE75" s="109" t="str">
        <f t="shared" si="71"/>
        <v>N/A</v>
      </c>
      <c r="DF75" s="114" t="str">
        <f t="shared" si="72"/>
        <v>N/A</v>
      </c>
      <c r="DG75" s="113" t="str">
        <f t="shared" si="73"/>
        <v>N/A</v>
      </c>
      <c r="DH75" s="114" t="str">
        <f t="shared" si="74"/>
        <v>N/A</v>
      </c>
      <c r="DI75" s="109" t="str">
        <f t="shared" si="75"/>
        <v>N/A</v>
      </c>
      <c r="DJ75" s="114" t="str">
        <f t="shared" si="76"/>
        <v>N/A</v>
      </c>
      <c r="DK75" s="111" t="str">
        <f t="shared" si="77"/>
        <v>N/A</v>
      </c>
    </row>
    <row r="76" spans="11:115" s="78" customFormat="1" x14ac:dyDescent="0.25">
      <c r="K76" s="90"/>
      <c r="R76" s="100" t="e">
        <f t="shared" si="39"/>
        <v>#DIV/0!</v>
      </c>
      <c r="S76" s="83" t="s">
        <v>255</v>
      </c>
      <c r="T76" s="83" t="s">
        <v>256</v>
      </c>
      <c r="U76" s="90"/>
      <c r="AA76" s="100" t="e">
        <f t="shared" si="40"/>
        <v>#DIV/0!</v>
      </c>
      <c r="AB76" s="83" t="s">
        <v>255</v>
      </c>
      <c r="AC76" s="83" t="s">
        <v>256</v>
      </c>
      <c r="AD76" s="91"/>
      <c r="AI76" s="92"/>
      <c r="AJ76" s="100" t="e">
        <f t="shared" si="41"/>
        <v>#DIV/0!</v>
      </c>
      <c r="AK76" s="83" t="s">
        <v>255</v>
      </c>
      <c r="AL76" s="83" t="s">
        <v>256</v>
      </c>
      <c r="AM76" s="91"/>
      <c r="AQ76" s="93"/>
      <c r="AR76" s="101" t="e">
        <f t="shared" si="42"/>
        <v>#DIV/0!</v>
      </c>
      <c r="AU76" s="102">
        <f t="shared" si="43"/>
        <v>0</v>
      </c>
      <c r="AV76" s="101" t="e">
        <f t="shared" si="44"/>
        <v>#DIV/0!</v>
      </c>
      <c r="AW76" s="101" t="e">
        <f t="shared" si="45"/>
        <v>#DIV/0!</v>
      </c>
      <c r="AX76" s="83" t="s">
        <v>255</v>
      </c>
      <c r="AY76" s="83" t="s">
        <v>256</v>
      </c>
      <c r="AZ76" s="91"/>
      <c r="BG76" s="103" t="e">
        <f t="shared" si="46"/>
        <v>#DIV/0!</v>
      </c>
      <c r="BK76" s="103" t="e">
        <f t="shared" si="47"/>
        <v>#DIV/0!</v>
      </c>
      <c r="BL76" s="83" t="s">
        <v>255</v>
      </c>
      <c r="BM76" s="83" t="s">
        <v>256</v>
      </c>
      <c r="BN76" s="106">
        <f t="shared" si="48"/>
        <v>0</v>
      </c>
      <c r="BO76" s="107">
        <f t="shared" si="49"/>
        <v>0</v>
      </c>
      <c r="BP76" s="107">
        <f t="shared" si="50"/>
        <v>0</v>
      </c>
      <c r="BQ76" s="107">
        <f t="shared" si="51"/>
        <v>0</v>
      </c>
      <c r="BR76" s="107">
        <f t="shared" si="52"/>
        <v>0</v>
      </c>
      <c r="BU76" s="94"/>
      <c r="BV76" s="108" t="str" cm="1">
        <f t="array" ref="BV76">IF(OR(($H76+(0.2*$I76))&lt;200, $K76="Not reporting this measure", ISBLANK($O76)),"N/A",
       IF(($O76/($H76+(0.2*$I76)))&lt;
                   (_xlfn.IFS($M76="CCO Medicaid only",Dashboard!$E$33,'Data Reporting Template'!$M76="All-payer",Dashboard!$F$33)),"Low","No Issue"))</f>
        <v>N/A</v>
      </c>
      <c r="BW76" s="109" t="str" cm="1">
        <f t="array" ref="BW76">IFERROR(
IF(OR($H76&lt;200, $U76="Not reporting this measure", ISBLANK($Y76),($I76/$J76)&gt;0.8),"N/A",
       IF(($Y76/$H76)&lt;
                   (_xlfn.IFS($W76="CCO Medicaid only",Dashboard!$E$34,'Data Reporting Template'!$W76="All-payer",Dashboard!$F$34)),"Low","No Issue")), "N/A")</f>
        <v>N/A</v>
      </c>
      <c r="BX76" s="110" t="str" cm="1">
        <f t="array" ref="BX76">IFERROR(
IF(OR($H76&lt;200, $AD76="Not reporting this measure", ISBLANK($AH76),($I76/$J76)&gt;0.8),"N/A",
       IF(($AH76/$H76)&lt;
                   (_xlfn.IFS($AF76="CCO Medicaid only",Dashboard!$E$35,'Data Reporting Template'!$AF76="All-payer",Dashboard!$F$35)),"Low","No Issue")), "N/A")</f>
        <v>N/A</v>
      </c>
      <c r="BY76" s="109" t="str">
        <f>IF(OR(($H76+(0.2*$I76))&lt;50, $AM76="Not reporting this measure", ISBLANK($AQ76)),"N/A",
       IF(($AQ76/($H76+(0.2*$I76)))&lt;Dashboard!$E$36,"Low", "No Issue"))</f>
        <v>N/A</v>
      </c>
      <c r="BZ76" s="110" t="str">
        <f>IF(OR(($H76+(0.2*$I76))&lt;200, $AZ76="Not reporting this measure", ISBLANK($BD76)),"N/A",
       IF(($BD76/($H76+(0.2*$I76)))&lt;Dashboard!$E$37,"Low", "No Issue"))</f>
        <v>N/A</v>
      </c>
      <c r="CA76" s="111" t="str">
        <f>IFERROR(
IF(OR(($H76+(0.2*$I76))&lt;200, $AZ76="Not reporting this measure", ISBLANK($BI76),($I76/$J76)&gt;0.8),"N/A",
       IF(($BI76/($H76+(0.2*$I76)))&lt;Dashboard!$E$38,"Low", "No Issue")),"N/A")</f>
        <v>N/A</v>
      </c>
      <c r="CB76" s="108" t="str" cm="1">
        <f t="array" ref="CB76">IF(OR(($H76+(0.2*$I76))&lt;200, $K76="Not reporting this measure", ISBLANK($O76)),"N/A",
IF(('Data Reporting Template'!$O76/($H76+(0.2*$I76)))&gt;
(_xlfn.IFS($M76="CCO Medicaid only",Dashboard!$E$44,'Data Reporting Template'!$M76="All-payer",Dashboard!$F$44)),"High","No Issue"))</f>
        <v>N/A</v>
      </c>
      <c r="CC76" s="109" t="str" cm="1">
        <f t="array" ref="CC76">IF(OR($H76&lt;200, $U76="Not reporting this measure", ISBLANK($Y76)),"N/A",
IF(('Data Reporting Template'!$Y76/$H76)&gt;
(_xlfn.IFS($W76="CCO Medicaid only",Dashboard!$E$44,'Data Reporting Template'!$W76="All-payer",Dashboard!$F$44)),"High","No Issue"))</f>
        <v>N/A</v>
      </c>
      <c r="CD76" s="110" t="str" cm="1">
        <f t="array" ref="CD76">IF(OR($H76&lt;200, $AD76="Not reporting this measure", ISBLANK($AH76)),"N/A",
       IF(('Data Reporting Template'!$AH76/$H76)&gt;
                   (_xlfn.IFS($AF76="CCO Medicaid only",Dashboard!$E$44,'Data Reporting Template'!$AF76="All-payer",Dashboard!$F$44)),"High","No Issue"))</f>
        <v>N/A</v>
      </c>
      <c r="CE76" s="109" t="str">
        <f>IF(OR(($H76+(0.2*$I76))&lt;50, $AM76="Not reporting this measure", ISBLANK($AQ76)),"N/A",
       IF(('Data Reporting Template'!$AQ76/($H76+(0.2*$I76)))&gt;Dashboard!$E$44,"High","No Issue"))</f>
        <v>N/A</v>
      </c>
      <c r="CF76" s="110" t="str">
        <f>IF(OR(($H76+(0.2*$I76))&lt;200, $AZ76="Not reporting this measure", ISBLANK($BD76)),"N/A",
       IF(('Data Reporting Template'!$BD76/($H76+(0.2*$I76)))&gt;Dashboard!$E$44,"High","No Issue"))</f>
        <v>N/A</v>
      </c>
      <c r="CG76" s="111" t="str">
        <f>IF(OR(($H76+(0.2*$I76))&lt;200, $AZ76="Not reporting this measure", ISBLANK($BI76)),"N/A",
       IF(('Data Reporting Template'!$BI76/($H76+(0.2*$I76)))&gt;Dashboard!$E$44,"High","No Issue"))</f>
        <v>N/A</v>
      </c>
      <c r="CH76" s="108" t="str">
        <f>IFERROR(
IF($O76 &lt; 30, "N/A",
IF((($P76+$Q76)/$O76)&gt; (Dashboard!$D$54), "High Exclusion/Exception Rate", "No Issue")),"N/A")</f>
        <v>N/A</v>
      </c>
      <c r="CI76" s="109" t="str">
        <f>IFERROR(
IF($Y76&lt;30,"N/A",
IF(($Z76/$Y76) &gt; (Dashboard!$D$55), "High Exclusion/Exception Rate", "No Issue")),"N/A")</f>
        <v>N/A</v>
      </c>
      <c r="CJ76" s="110" t="str">
        <f>IFERROR(
IF($AH76 &lt;30, "N/A",
IF(($AI76/$AH76)&gt; (Dashboard!$D$56), "High Exclusion/Exception Rate", "No Issue")),"N/A")</f>
        <v>N/A</v>
      </c>
      <c r="CK76" s="109" t="str">
        <f>IFERROR(
IF($BD76 &lt;30, "N/A",
IF((($BE76 + $BF76)/$BD76) &gt; (Dashboard!$D$58), "High Exclusion/Exception Rate", "No Issue")),"N/A")</f>
        <v>N/A</v>
      </c>
      <c r="CL76" s="112" t="str">
        <f>IFERROR(
IF($BI76 &lt;30, "N/A",
IF(($BJ76/$BI76) &gt; (Dashboard!$D$59), "High Exclusion/Exception Rate", "No Issue")),"N/A")</f>
        <v>N/A</v>
      </c>
      <c r="CM76" s="113" t="str">
        <f t="shared" si="53"/>
        <v>N/A</v>
      </c>
      <c r="CN76" s="110" t="str">
        <f t="shared" si="54"/>
        <v>N/A</v>
      </c>
      <c r="CO76" s="109" t="str">
        <f t="shared" si="55"/>
        <v>N/A</v>
      </c>
      <c r="CP76" s="110" t="str">
        <f t="shared" si="56"/>
        <v>N/A</v>
      </c>
      <c r="CQ76" s="109" t="str">
        <f t="shared" si="57"/>
        <v>N/A</v>
      </c>
      <c r="CR76" s="112" t="str">
        <f t="shared" si="58"/>
        <v>N/A</v>
      </c>
      <c r="CS76" s="113" t="str">
        <f t="shared" si="59"/>
        <v>N/A</v>
      </c>
      <c r="CT76" s="110" t="str">
        <f t="shared" si="60"/>
        <v>N/A</v>
      </c>
      <c r="CU76" s="109" t="str">
        <f t="shared" si="61"/>
        <v>N/A</v>
      </c>
      <c r="CV76" s="110" t="str">
        <f t="shared" si="62"/>
        <v>N/A</v>
      </c>
      <c r="CW76" s="109" t="str">
        <f t="shared" si="63"/>
        <v>N/A</v>
      </c>
      <c r="CX76" s="112" t="str">
        <f t="shared" si="64"/>
        <v>N/A</v>
      </c>
      <c r="CY76" s="113" t="str">
        <f t="shared" si="65"/>
        <v>N/A</v>
      </c>
      <c r="CZ76" s="110" t="str">
        <f t="shared" si="66"/>
        <v>N/A</v>
      </c>
      <c r="DA76" s="109" t="str">
        <f t="shared" si="67"/>
        <v>N/A</v>
      </c>
      <c r="DB76" s="115" t="str">
        <f t="shared" si="68"/>
        <v>N/A</v>
      </c>
      <c r="DC76" s="109" t="str">
        <f t="shared" si="69"/>
        <v>N/A</v>
      </c>
      <c r="DD76" s="114" t="str">
        <f t="shared" si="70"/>
        <v>N/A</v>
      </c>
      <c r="DE76" s="109" t="str">
        <f t="shared" si="71"/>
        <v>N/A</v>
      </c>
      <c r="DF76" s="114" t="str">
        <f t="shared" si="72"/>
        <v>N/A</v>
      </c>
      <c r="DG76" s="113" t="str">
        <f t="shared" si="73"/>
        <v>N/A</v>
      </c>
      <c r="DH76" s="114" t="str">
        <f t="shared" si="74"/>
        <v>N/A</v>
      </c>
      <c r="DI76" s="109" t="str">
        <f t="shared" si="75"/>
        <v>N/A</v>
      </c>
      <c r="DJ76" s="114" t="str">
        <f t="shared" si="76"/>
        <v>N/A</v>
      </c>
      <c r="DK76" s="111" t="str">
        <f t="shared" si="77"/>
        <v>N/A</v>
      </c>
    </row>
    <row r="77" spans="11:115" s="78" customFormat="1" x14ac:dyDescent="0.25">
      <c r="K77" s="90"/>
      <c r="R77" s="100" t="e">
        <f t="shared" si="39"/>
        <v>#DIV/0!</v>
      </c>
      <c r="S77" s="83" t="s">
        <v>255</v>
      </c>
      <c r="T77" s="83" t="s">
        <v>256</v>
      </c>
      <c r="U77" s="90"/>
      <c r="AA77" s="100" t="e">
        <f t="shared" si="40"/>
        <v>#DIV/0!</v>
      </c>
      <c r="AB77" s="83" t="s">
        <v>255</v>
      </c>
      <c r="AC77" s="83" t="s">
        <v>256</v>
      </c>
      <c r="AD77" s="91"/>
      <c r="AI77" s="92"/>
      <c r="AJ77" s="100" t="e">
        <f t="shared" si="41"/>
        <v>#DIV/0!</v>
      </c>
      <c r="AK77" s="83" t="s">
        <v>255</v>
      </c>
      <c r="AL77" s="83" t="s">
        <v>256</v>
      </c>
      <c r="AM77" s="91"/>
      <c r="AQ77" s="93"/>
      <c r="AR77" s="101" t="e">
        <f t="shared" si="42"/>
        <v>#DIV/0!</v>
      </c>
      <c r="AU77" s="102">
        <f t="shared" si="43"/>
        <v>0</v>
      </c>
      <c r="AV77" s="101" t="e">
        <f t="shared" si="44"/>
        <v>#DIV/0!</v>
      </c>
      <c r="AW77" s="101" t="e">
        <f t="shared" si="45"/>
        <v>#DIV/0!</v>
      </c>
      <c r="AX77" s="83" t="s">
        <v>255</v>
      </c>
      <c r="AY77" s="83" t="s">
        <v>256</v>
      </c>
      <c r="AZ77" s="91"/>
      <c r="BG77" s="103" t="e">
        <f t="shared" si="46"/>
        <v>#DIV/0!</v>
      </c>
      <c r="BK77" s="103" t="e">
        <f t="shared" si="47"/>
        <v>#DIV/0!</v>
      </c>
      <c r="BL77" s="83" t="s">
        <v>255</v>
      </c>
      <c r="BM77" s="83" t="s">
        <v>256</v>
      </c>
      <c r="BN77" s="106">
        <f t="shared" si="48"/>
        <v>0</v>
      </c>
      <c r="BO77" s="107">
        <f t="shared" si="49"/>
        <v>0</v>
      </c>
      <c r="BP77" s="107">
        <f t="shared" si="50"/>
        <v>0</v>
      </c>
      <c r="BQ77" s="107">
        <f t="shared" si="51"/>
        <v>0</v>
      </c>
      <c r="BR77" s="107">
        <f t="shared" si="52"/>
        <v>0</v>
      </c>
      <c r="BU77" s="94"/>
      <c r="BV77" s="108" t="str" cm="1">
        <f t="array" ref="BV77">IF(OR(($H77+(0.2*$I77))&lt;200, $K77="Not reporting this measure", ISBLANK($O77)),"N/A",
       IF(($O77/($H77+(0.2*$I77)))&lt;
                   (_xlfn.IFS($M77="CCO Medicaid only",Dashboard!$E$33,'Data Reporting Template'!$M77="All-payer",Dashboard!$F$33)),"Low","No Issue"))</f>
        <v>N/A</v>
      </c>
      <c r="BW77" s="109" t="str" cm="1">
        <f t="array" ref="BW77">IFERROR(
IF(OR($H77&lt;200, $U77="Not reporting this measure", ISBLANK($Y77),($I77/$J77)&gt;0.8),"N/A",
       IF(($Y77/$H77)&lt;
                   (_xlfn.IFS($W77="CCO Medicaid only",Dashboard!$E$34,'Data Reporting Template'!$W77="All-payer",Dashboard!$F$34)),"Low","No Issue")), "N/A")</f>
        <v>N/A</v>
      </c>
      <c r="BX77" s="110" t="str" cm="1">
        <f t="array" ref="BX77">IFERROR(
IF(OR($H77&lt;200, $AD77="Not reporting this measure", ISBLANK($AH77),($I77/$J77)&gt;0.8),"N/A",
       IF(($AH77/$H77)&lt;
                   (_xlfn.IFS($AF77="CCO Medicaid only",Dashboard!$E$35,'Data Reporting Template'!$AF77="All-payer",Dashboard!$F$35)),"Low","No Issue")), "N/A")</f>
        <v>N/A</v>
      </c>
      <c r="BY77" s="109" t="str">
        <f>IF(OR(($H77+(0.2*$I77))&lt;50, $AM77="Not reporting this measure", ISBLANK($AQ77)),"N/A",
       IF(($AQ77/($H77+(0.2*$I77)))&lt;Dashboard!$E$36,"Low", "No Issue"))</f>
        <v>N/A</v>
      </c>
      <c r="BZ77" s="110" t="str">
        <f>IF(OR(($H77+(0.2*$I77))&lt;200, $AZ77="Not reporting this measure", ISBLANK($BD77)),"N/A",
       IF(($BD77/($H77+(0.2*$I77)))&lt;Dashboard!$E$37,"Low", "No Issue"))</f>
        <v>N/A</v>
      </c>
      <c r="CA77" s="111" t="str">
        <f>IFERROR(
IF(OR(($H77+(0.2*$I77))&lt;200, $AZ77="Not reporting this measure", ISBLANK($BI77),($I77/$J77)&gt;0.8),"N/A",
       IF(($BI77/($H77+(0.2*$I77)))&lt;Dashboard!$E$38,"Low", "No Issue")),"N/A")</f>
        <v>N/A</v>
      </c>
      <c r="CB77" s="108" t="str" cm="1">
        <f t="array" ref="CB77">IF(OR(($H77+(0.2*$I77))&lt;200, $K77="Not reporting this measure", ISBLANK($O77)),"N/A",
IF(('Data Reporting Template'!$O77/($H77+(0.2*$I77)))&gt;
(_xlfn.IFS($M77="CCO Medicaid only",Dashboard!$E$44,'Data Reporting Template'!$M77="All-payer",Dashboard!$F$44)),"High","No Issue"))</f>
        <v>N/A</v>
      </c>
      <c r="CC77" s="109" t="str" cm="1">
        <f t="array" ref="CC77">IF(OR($H77&lt;200, $U77="Not reporting this measure", ISBLANK($Y77)),"N/A",
IF(('Data Reporting Template'!$Y77/$H77)&gt;
(_xlfn.IFS($W77="CCO Medicaid only",Dashboard!$E$44,'Data Reporting Template'!$W77="All-payer",Dashboard!$F$44)),"High","No Issue"))</f>
        <v>N/A</v>
      </c>
      <c r="CD77" s="110" t="str" cm="1">
        <f t="array" ref="CD77">IF(OR($H77&lt;200, $AD77="Not reporting this measure", ISBLANK($AH77)),"N/A",
       IF(('Data Reporting Template'!$AH77/$H77)&gt;
                   (_xlfn.IFS($AF77="CCO Medicaid only",Dashboard!$E$44,'Data Reporting Template'!$AF77="All-payer",Dashboard!$F$44)),"High","No Issue"))</f>
        <v>N/A</v>
      </c>
      <c r="CE77" s="109" t="str">
        <f>IF(OR(($H77+(0.2*$I77))&lt;50, $AM77="Not reporting this measure", ISBLANK($AQ77)),"N/A",
       IF(('Data Reporting Template'!$AQ77/($H77+(0.2*$I77)))&gt;Dashboard!$E$44,"High","No Issue"))</f>
        <v>N/A</v>
      </c>
      <c r="CF77" s="110" t="str">
        <f>IF(OR(($H77+(0.2*$I77))&lt;200, $AZ77="Not reporting this measure", ISBLANK($BD77)),"N/A",
       IF(('Data Reporting Template'!$BD77/($H77+(0.2*$I77)))&gt;Dashboard!$E$44,"High","No Issue"))</f>
        <v>N/A</v>
      </c>
      <c r="CG77" s="111" t="str">
        <f>IF(OR(($H77+(0.2*$I77))&lt;200, $AZ77="Not reporting this measure", ISBLANK($BI77)),"N/A",
       IF(('Data Reporting Template'!$BI77/($H77+(0.2*$I77)))&gt;Dashboard!$E$44,"High","No Issue"))</f>
        <v>N/A</v>
      </c>
      <c r="CH77" s="108" t="str">
        <f>IFERROR(
IF($O77 &lt; 30, "N/A",
IF((($P77+$Q77)/$O77)&gt; (Dashboard!$D$54), "High Exclusion/Exception Rate", "No Issue")),"N/A")</f>
        <v>N/A</v>
      </c>
      <c r="CI77" s="109" t="str">
        <f>IFERROR(
IF($Y77&lt;30,"N/A",
IF(($Z77/$Y77) &gt; (Dashboard!$D$55), "High Exclusion/Exception Rate", "No Issue")),"N/A")</f>
        <v>N/A</v>
      </c>
      <c r="CJ77" s="110" t="str">
        <f>IFERROR(
IF($AH77 &lt;30, "N/A",
IF(($AI77/$AH77)&gt; (Dashboard!$D$56), "High Exclusion/Exception Rate", "No Issue")),"N/A")</f>
        <v>N/A</v>
      </c>
      <c r="CK77" s="109" t="str">
        <f>IFERROR(
IF($BD77 &lt;30, "N/A",
IF((($BE77 + $BF77)/$BD77) &gt; (Dashboard!$D$58), "High Exclusion/Exception Rate", "No Issue")),"N/A")</f>
        <v>N/A</v>
      </c>
      <c r="CL77" s="112" t="str">
        <f>IFERROR(
IF($BI77 &lt;30, "N/A",
IF(($BJ77/$BI77) &gt; (Dashboard!$D$59), "High Exclusion/Exception Rate", "No Issue")),"N/A")</f>
        <v>N/A</v>
      </c>
      <c r="CM77" s="113" t="str">
        <f t="shared" si="53"/>
        <v>N/A</v>
      </c>
      <c r="CN77" s="110" t="str">
        <f t="shared" si="54"/>
        <v>N/A</v>
      </c>
      <c r="CO77" s="109" t="str">
        <f t="shared" si="55"/>
        <v>N/A</v>
      </c>
      <c r="CP77" s="110" t="str">
        <f t="shared" si="56"/>
        <v>N/A</v>
      </c>
      <c r="CQ77" s="109" t="str">
        <f t="shared" si="57"/>
        <v>N/A</v>
      </c>
      <c r="CR77" s="112" t="str">
        <f t="shared" si="58"/>
        <v>N/A</v>
      </c>
      <c r="CS77" s="113" t="str">
        <f t="shared" si="59"/>
        <v>N/A</v>
      </c>
      <c r="CT77" s="110" t="str">
        <f t="shared" si="60"/>
        <v>N/A</v>
      </c>
      <c r="CU77" s="109" t="str">
        <f t="shared" si="61"/>
        <v>N/A</v>
      </c>
      <c r="CV77" s="110" t="str">
        <f t="shared" si="62"/>
        <v>N/A</v>
      </c>
      <c r="CW77" s="109" t="str">
        <f t="shared" si="63"/>
        <v>N/A</v>
      </c>
      <c r="CX77" s="112" t="str">
        <f t="shared" si="64"/>
        <v>N/A</v>
      </c>
      <c r="CY77" s="113" t="str">
        <f t="shared" si="65"/>
        <v>N/A</v>
      </c>
      <c r="CZ77" s="110" t="str">
        <f t="shared" si="66"/>
        <v>N/A</v>
      </c>
      <c r="DA77" s="109" t="str">
        <f t="shared" si="67"/>
        <v>N/A</v>
      </c>
      <c r="DB77" s="115" t="str">
        <f t="shared" si="68"/>
        <v>N/A</v>
      </c>
      <c r="DC77" s="109" t="str">
        <f t="shared" si="69"/>
        <v>N/A</v>
      </c>
      <c r="DD77" s="114" t="str">
        <f t="shared" si="70"/>
        <v>N/A</v>
      </c>
      <c r="DE77" s="109" t="str">
        <f t="shared" si="71"/>
        <v>N/A</v>
      </c>
      <c r="DF77" s="114" t="str">
        <f t="shared" si="72"/>
        <v>N/A</v>
      </c>
      <c r="DG77" s="113" t="str">
        <f t="shared" si="73"/>
        <v>N/A</v>
      </c>
      <c r="DH77" s="114" t="str">
        <f t="shared" si="74"/>
        <v>N/A</v>
      </c>
      <c r="DI77" s="109" t="str">
        <f t="shared" si="75"/>
        <v>N/A</v>
      </c>
      <c r="DJ77" s="114" t="str">
        <f t="shared" si="76"/>
        <v>N/A</v>
      </c>
      <c r="DK77" s="111" t="str">
        <f t="shared" si="77"/>
        <v>N/A</v>
      </c>
    </row>
    <row r="78" spans="11:115" s="78" customFormat="1" x14ac:dyDescent="0.25">
      <c r="K78" s="90"/>
      <c r="R78" s="100" t="e">
        <f t="shared" si="39"/>
        <v>#DIV/0!</v>
      </c>
      <c r="S78" s="83" t="s">
        <v>255</v>
      </c>
      <c r="T78" s="83" t="s">
        <v>256</v>
      </c>
      <c r="U78" s="90"/>
      <c r="AA78" s="100" t="e">
        <f t="shared" si="40"/>
        <v>#DIV/0!</v>
      </c>
      <c r="AB78" s="83" t="s">
        <v>255</v>
      </c>
      <c r="AC78" s="83" t="s">
        <v>256</v>
      </c>
      <c r="AD78" s="91"/>
      <c r="AI78" s="92"/>
      <c r="AJ78" s="100" t="e">
        <f t="shared" si="41"/>
        <v>#DIV/0!</v>
      </c>
      <c r="AK78" s="83" t="s">
        <v>255</v>
      </c>
      <c r="AL78" s="83" t="s">
        <v>256</v>
      </c>
      <c r="AM78" s="91"/>
      <c r="AQ78" s="93"/>
      <c r="AR78" s="101" t="e">
        <f t="shared" si="42"/>
        <v>#DIV/0!</v>
      </c>
      <c r="AU78" s="102">
        <f t="shared" si="43"/>
        <v>0</v>
      </c>
      <c r="AV78" s="101" t="e">
        <f t="shared" si="44"/>
        <v>#DIV/0!</v>
      </c>
      <c r="AW78" s="101" t="e">
        <f t="shared" si="45"/>
        <v>#DIV/0!</v>
      </c>
      <c r="AX78" s="83" t="s">
        <v>255</v>
      </c>
      <c r="AY78" s="83" t="s">
        <v>256</v>
      </c>
      <c r="AZ78" s="91"/>
      <c r="BG78" s="103" t="e">
        <f t="shared" si="46"/>
        <v>#DIV/0!</v>
      </c>
      <c r="BK78" s="103" t="e">
        <f t="shared" si="47"/>
        <v>#DIV/0!</v>
      </c>
      <c r="BL78" s="83" t="s">
        <v>255</v>
      </c>
      <c r="BM78" s="83" t="s">
        <v>256</v>
      </c>
      <c r="BN78" s="106">
        <f t="shared" si="48"/>
        <v>0</v>
      </c>
      <c r="BO78" s="107">
        <f t="shared" si="49"/>
        <v>0</v>
      </c>
      <c r="BP78" s="107">
        <f t="shared" si="50"/>
        <v>0</v>
      </c>
      <c r="BQ78" s="107">
        <f t="shared" si="51"/>
        <v>0</v>
      </c>
      <c r="BR78" s="107">
        <f t="shared" si="52"/>
        <v>0</v>
      </c>
      <c r="BU78" s="94"/>
      <c r="BV78" s="108" t="str" cm="1">
        <f t="array" ref="BV78">IF(OR(($H78+(0.2*$I78))&lt;200, $K78="Not reporting this measure", ISBLANK($O78)),"N/A",
       IF(($O78/($H78+(0.2*$I78)))&lt;
                   (_xlfn.IFS($M78="CCO Medicaid only",Dashboard!$E$33,'Data Reporting Template'!$M78="All-payer",Dashboard!$F$33)),"Low","No Issue"))</f>
        <v>N/A</v>
      </c>
      <c r="BW78" s="109" t="str" cm="1">
        <f t="array" ref="BW78">IFERROR(
IF(OR($H78&lt;200, $U78="Not reporting this measure", ISBLANK($Y78),($I78/$J78)&gt;0.8),"N/A",
       IF(($Y78/$H78)&lt;
                   (_xlfn.IFS($W78="CCO Medicaid only",Dashboard!$E$34,'Data Reporting Template'!$W78="All-payer",Dashboard!$F$34)),"Low","No Issue")), "N/A")</f>
        <v>N/A</v>
      </c>
      <c r="BX78" s="110" t="str" cm="1">
        <f t="array" ref="BX78">IFERROR(
IF(OR($H78&lt;200, $AD78="Not reporting this measure", ISBLANK($AH78),($I78/$J78)&gt;0.8),"N/A",
       IF(($AH78/$H78)&lt;
                   (_xlfn.IFS($AF78="CCO Medicaid only",Dashboard!$E$35,'Data Reporting Template'!$AF78="All-payer",Dashboard!$F$35)),"Low","No Issue")), "N/A")</f>
        <v>N/A</v>
      </c>
      <c r="BY78" s="109" t="str">
        <f>IF(OR(($H78+(0.2*$I78))&lt;50, $AM78="Not reporting this measure", ISBLANK($AQ78)),"N/A",
       IF(($AQ78/($H78+(0.2*$I78)))&lt;Dashboard!$E$36,"Low", "No Issue"))</f>
        <v>N/A</v>
      </c>
      <c r="BZ78" s="110" t="str">
        <f>IF(OR(($H78+(0.2*$I78))&lt;200, $AZ78="Not reporting this measure", ISBLANK($BD78)),"N/A",
       IF(($BD78/($H78+(0.2*$I78)))&lt;Dashboard!$E$37,"Low", "No Issue"))</f>
        <v>N/A</v>
      </c>
      <c r="CA78" s="111" t="str">
        <f>IFERROR(
IF(OR(($H78+(0.2*$I78))&lt;200, $AZ78="Not reporting this measure", ISBLANK($BI78),($I78/$J78)&gt;0.8),"N/A",
       IF(($BI78/($H78+(0.2*$I78)))&lt;Dashboard!$E$38,"Low", "No Issue")),"N/A")</f>
        <v>N/A</v>
      </c>
      <c r="CB78" s="108" t="str" cm="1">
        <f t="array" ref="CB78">IF(OR(($H78+(0.2*$I78))&lt;200, $K78="Not reporting this measure", ISBLANK($O78)),"N/A",
IF(('Data Reporting Template'!$O78/($H78+(0.2*$I78)))&gt;
(_xlfn.IFS($M78="CCO Medicaid only",Dashboard!$E$44,'Data Reporting Template'!$M78="All-payer",Dashboard!$F$44)),"High","No Issue"))</f>
        <v>N/A</v>
      </c>
      <c r="CC78" s="109" t="str" cm="1">
        <f t="array" ref="CC78">IF(OR($H78&lt;200, $U78="Not reporting this measure", ISBLANK($Y78)),"N/A",
IF(('Data Reporting Template'!$Y78/$H78)&gt;
(_xlfn.IFS($W78="CCO Medicaid only",Dashboard!$E$44,'Data Reporting Template'!$W78="All-payer",Dashboard!$F$44)),"High","No Issue"))</f>
        <v>N/A</v>
      </c>
      <c r="CD78" s="110" t="str" cm="1">
        <f t="array" ref="CD78">IF(OR($H78&lt;200, $AD78="Not reporting this measure", ISBLANK($AH78)),"N/A",
       IF(('Data Reporting Template'!$AH78/$H78)&gt;
                   (_xlfn.IFS($AF78="CCO Medicaid only",Dashboard!$E$44,'Data Reporting Template'!$AF78="All-payer",Dashboard!$F$44)),"High","No Issue"))</f>
        <v>N/A</v>
      </c>
      <c r="CE78" s="109" t="str">
        <f>IF(OR(($H78+(0.2*$I78))&lt;50, $AM78="Not reporting this measure", ISBLANK($AQ78)),"N/A",
       IF(('Data Reporting Template'!$AQ78/($H78+(0.2*$I78)))&gt;Dashboard!$E$44,"High","No Issue"))</f>
        <v>N/A</v>
      </c>
      <c r="CF78" s="110" t="str">
        <f>IF(OR(($H78+(0.2*$I78))&lt;200, $AZ78="Not reporting this measure", ISBLANK($BD78)),"N/A",
       IF(('Data Reporting Template'!$BD78/($H78+(0.2*$I78)))&gt;Dashboard!$E$44,"High","No Issue"))</f>
        <v>N/A</v>
      </c>
      <c r="CG78" s="111" t="str">
        <f>IF(OR(($H78+(0.2*$I78))&lt;200, $AZ78="Not reporting this measure", ISBLANK($BI78)),"N/A",
       IF(('Data Reporting Template'!$BI78/($H78+(0.2*$I78)))&gt;Dashboard!$E$44,"High","No Issue"))</f>
        <v>N/A</v>
      </c>
      <c r="CH78" s="108" t="str">
        <f>IFERROR(
IF($O78 &lt; 30, "N/A",
IF((($P78+$Q78)/$O78)&gt; (Dashboard!$D$54), "High Exclusion/Exception Rate", "No Issue")),"N/A")</f>
        <v>N/A</v>
      </c>
      <c r="CI78" s="109" t="str">
        <f>IFERROR(
IF($Y78&lt;30,"N/A",
IF(($Z78/$Y78) &gt; (Dashboard!$D$55), "High Exclusion/Exception Rate", "No Issue")),"N/A")</f>
        <v>N/A</v>
      </c>
      <c r="CJ78" s="110" t="str">
        <f>IFERROR(
IF($AH78 &lt;30, "N/A",
IF(($AI78/$AH78)&gt; (Dashboard!$D$56), "High Exclusion/Exception Rate", "No Issue")),"N/A")</f>
        <v>N/A</v>
      </c>
      <c r="CK78" s="109" t="str">
        <f>IFERROR(
IF($BD78 &lt;30, "N/A",
IF((($BE78 + $BF78)/$BD78) &gt; (Dashboard!$D$58), "High Exclusion/Exception Rate", "No Issue")),"N/A")</f>
        <v>N/A</v>
      </c>
      <c r="CL78" s="112" t="str">
        <f>IFERROR(
IF($BI78 &lt;30, "N/A",
IF(($BJ78/$BI78) &gt; (Dashboard!$D$59), "High Exclusion/Exception Rate", "No Issue")),"N/A")</f>
        <v>N/A</v>
      </c>
      <c r="CM78" s="113" t="str">
        <f t="shared" si="53"/>
        <v>N/A</v>
      </c>
      <c r="CN78" s="110" t="str">
        <f t="shared" si="54"/>
        <v>N/A</v>
      </c>
      <c r="CO78" s="109" t="str">
        <f t="shared" si="55"/>
        <v>N/A</v>
      </c>
      <c r="CP78" s="110" t="str">
        <f t="shared" si="56"/>
        <v>N/A</v>
      </c>
      <c r="CQ78" s="109" t="str">
        <f t="shared" si="57"/>
        <v>N/A</v>
      </c>
      <c r="CR78" s="112" t="str">
        <f t="shared" si="58"/>
        <v>N/A</v>
      </c>
      <c r="CS78" s="113" t="str">
        <f t="shared" si="59"/>
        <v>N/A</v>
      </c>
      <c r="CT78" s="110" t="str">
        <f t="shared" si="60"/>
        <v>N/A</v>
      </c>
      <c r="CU78" s="109" t="str">
        <f t="shared" si="61"/>
        <v>N/A</v>
      </c>
      <c r="CV78" s="110" t="str">
        <f t="shared" si="62"/>
        <v>N/A</v>
      </c>
      <c r="CW78" s="109" t="str">
        <f t="shared" si="63"/>
        <v>N/A</v>
      </c>
      <c r="CX78" s="112" t="str">
        <f t="shared" si="64"/>
        <v>N/A</v>
      </c>
      <c r="CY78" s="113" t="str">
        <f t="shared" si="65"/>
        <v>N/A</v>
      </c>
      <c r="CZ78" s="110" t="str">
        <f t="shared" si="66"/>
        <v>N/A</v>
      </c>
      <c r="DA78" s="109" t="str">
        <f t="shared" si="67"/>
        <v>N/A</v>
      </c>
      <c r="DB78" s="115" t="str">
        <f t="shared" si="68"/>
        <v>N/A</v>
      </c>
      <c r="DC78" s="109" t="str">
        <f t="shared" si="69"/>
        <v>N/A</v>
      </c>
      <c r="DD78" s="114" t="str">
        <f t="shared" si="70"/>
        <v>N/A</v>
      </c>
      <c r="DE78" s="109" t="str">
        <f t="shared" si="71"/>
        <v>N/A</v>
      </c>
      <c r="DF78" s="114" t="str">
        <f t="shared" si="72"/>
        <v>N/A</v>
      </c>
      <c r="DG78" s="113" t="str">
        <f t="shared" si="73"/>
        <v>N/A</v>
      </c>
      <c r="DH78" s="114" t="str">
        <f t="shared" si="74"/>
        <v>N/A</v>
      </c>
      <c r="DI78" s="109" t="str">
        <f t="shared" si="75"/>
        <v>N/A</v>
      </c>
      <c r="DJ78" s="114" t="str">
        <f t="shared" si="76"/>
        <v>N/A</v>
      </c>
      <c r="DK78" s="111" t="str">
        <f t="shared" si="77"/>
        <v>N/A</v>
      </c>
    </row>
    <row r="79" spans="11:115" s="78" customFormat="1" x14ac:dyDescent="0.25">
      <c r="K79" s="90"/>
      <c r="R79" s="100" t="e">
        <f t="shared" si="39"/>
        <v>#DIV/0!</v>
      </c>
      <c r="S79" s="83" t="s">
        <v>255</v>
      </c>
      <c r="T79" s="83" t="s">
        <v>256</v>
      </c>
      <c r="U79" s="90"/>
      <c r="AA79" s="100" t="e">
        <f t="shared" si="40"/>
        <v>#DIV/0!</v>
      </c>
      <c r="AB79" s="83" t="s">
        <v>255</v>
      </c>
      <c r="AC79" s="83" t="s">
        <v>256</v>
      </c>
      <c r="AD79" s="91"/>
      <c r="AI79" s="92"/>
      <c r="AJ79" s="100" t="e">
        <f t="shared" si="41"/>
        <v>#DIV/0!</v>
      </c>
      <c r="AK79" s="83" t="s">
        <v>255</v>
      </c>
      <c r="AL79" s="83" t="s">
        <v>256</v>
      </c>
      <c r="AM79" s="91"/>
      <c r="AQ79" s="93"/>
      <c r="AR79" s="101" t="e">
        <f t="shared" si="42"/>
        <v>#DIV/0!</v>
      </c>
      <c r="AU79" s="102">
        <f t="shared" si="43"/>
        <v>0</v>
      </c>
      <c r="AV79" s="101" t="e">
        <f t="shared" si="44"/>
        <v>#DIV/0!</v>
      </c>
      <c r="AW79" s="101" t="e">
        <f t="shared" si="45"/>
        <v>#DIV/0!</v>
      </c>
      <c r="AX79" s="83" t="s">
        <v>255</v>
      </c>
      <c r="AY79" s="83" t="s">
        <v>256</v>
      </c>
      <c r="AZ79" s="91"/>
      <c r="BG79" s="103" t="e">
        <f t="shared" si="46"/>
        <v>#DIV/0!</v>
      </c>
      <c r="BK79" s="103" t="e">
        <f t="shared" si="47"/>
        <v>#DIV/0!</v>
      </c>
      <c r="BL79" s="83" t="s">
        <v>255</v>
      </c>
      <c r="BM79" s="83" t="s">
        <v>256</v>
      </c>
      <c r="BN79" s="106">
        <f t="shared" si="48"/>
        <v>0</v>
      </c>
      <c r="BO79" s="107">
        <f t="shared" si="49"/>
        <v>0</v>
      </c>
      <c r="BP79" s="107">
        <f t="shared" si="50"/>
        <v>0</v>
      </c>
      <c r="BQ79" s="107">
        <f t="shared" si="51"/>
        <v>0</v>
      </c>
      <c r="BR79" s="107">
        <f t="shared" si="52"/>
        <v>0</v>
      </c>
      <c r="BU79" s="94"/>
      <c r="BV79" s="108" t="str" cm="1">
        <f t="array" ref="BV79">IF(OR(($H79+(0.2*$I79))&lt;200, $K79="Not reporting this measure", ISBLANK($O79)),"N/A",
       IF(($O79/($H79+(0.2*$I79)))&lt;
                   (_xlfn.IFS($M79="CCO Medicaid only",Dashboard!$E$33,'Data Reporting Template'!$M79="All-payer",Dashboard!$F$33)),"Low","No Issue"))</f>
        <v>N/A</v>
      </c>
      <c r="BW79" s="109" t="str" cm="1">
        <f t="array" ref="BW79">IFERROR(
IF(OR($H79&lt;200, $U79="Not reporting this measure", ISBLANK($Y79),($I79/$J79)&gt;0.8),"N/A",
       IF(($Y79/$H79)&lt;
                   (_xlfn.IFS($W79="CCO Medicaid only",Dashboard!$E$34,'Data Reporting Template'!$W79="All-payer",Dashboard!$F$34)),"Low","No Issue")), "N/A")</f>
        <v>N/A</v>
      </c>
      <c r="BX79" s="110" t="str" cm="1">
        <f t="array" ref="BX79">IFERROR(
IF(OR($H79&lt;200, $AD79="Not reporting this measure", ISBLANK($AH79),($I79/$J79)&gt;0.8),"N/A",
       IF(($AH79/$H79)&lt;
                   (_xlfn.IFS($AF79="CCO Medicaid only",Dashboard!$E$35,'Data Reporting Template'!$AF79="All-payer",Dashboard!$F$35)),"Low","No Issue")), "N/A")</f>
        <v>N/A</v>
      </c>
      <c r="BY79" s="109" t="str">
        <f>IF(OR(($H79+(0.2*$I79))&lt;50, $AM79="Not reporting this measure", ISBLANK($AQ79)),"N/A",
       IF(($AQ79/($H79+(0.2*$I79)))&lt;Dashboard!$E$36,"Low", "No Issue"))</f>
        <v>N/A</v>
      </c>
      <c r="BZ79" s="110" t="str">
        <f>IF(OR(($H79+(0.2*$I79))&lt;200, $AZ79="Not reporting this measure", ISBLANK($BD79)),"N/A",
       IF(($BD79/($H79+(0.2*$I79)))&lt;Dashboard!$E$37,"Low", "No Issue"))</f>
        <v>N/A</v>
      </c>
      <c r="CA79" s="111" t="str">
        <f>IFERROR(
IF(OR(($H79+(0.2*$I79))&lt;200, $AZ79="Not reporting this measure", ISBLANK($BI79),($I79/$J79)&gt;0.8),"N/A",
       IF(($BI79/($H79+(0.2*$I79)))&lt;Dashboard!$E$38,"Low", "No Issue")),"N/A")</f>
        <v>N/A</v>
      </c>
      <c r="CB79" s="108" t="str" cm="1">
        <f t="array" ref="CB79">IF(OR(($H79+(0.2*$I79))&lt;200, $K79="Not reporting this measure", ISBLANK($O79)),"N/A",
IF(('Data Reporting Template'!$O79/($H79+(0.2*$I79)))&gt;
(_xlfn.IFS($M79="CCO Medicaid only",Dashboard!$E$44,'Data Reporting Template'!$M79="All-payer",Dashboard!$F$44)),"High","No Issue"))</f>
        <v>N/A</v>
      </c>
      <c r="CC79" s="109" t="str" cm="1">
        <f t="array" ref="CC79">IF(OR($H79&lt;200, $U79="Not reporting this measure", ISBLANK($Y79)),"N/A",
IF(('Data Reporting Template'!$Y79/$H79)&gt;
(_xlfn.IFS($W79="CCO Medicaid only",Dashboard!$E$44,'Data Reporting Template'!$W79="All-payer",Dashboard!$F$44)),"High","No Issue"))</f>
        <v>N/A</v>
      </c>
      <c r="CD79" s="110" t="str" cm="1">
        <f t="array" ref="CD79">IF(OR($H79&lt;200, $AD79="Not reporting this measure", ISBLANK($AH79)),"N/A",
       IF(('Data Reporting Template'!$AH79/$H79)&gt;
                   (_xlfn.IFS($AF79="CCO Medicaid only",Dashboard!$E$44,'Data Reporting Template'!$AF79="All-payer",Dashboard!$F$44)),"High","No Issue"))</f>
        <v>N/A</v>
      </c>
      <c r="CE79" s="109" t="str">
        <f>IF(OR(($H79+(0.2*$I79))&lt;50, $AM79="Not reporting this measure", ISBLANK($AQ79)),"N/A",
       IF(('Data Reporting Template'!$AQ79/($H79+(0.2*$I79)))&gt;Dashboard!$E$44,"High","No Issue"))</f>
        <v>N/A</v>
      </c>
      <c r="CF79" s="110" t="str">
        <f>IF(OR(($H79+(0.2*$I79))&lt;200, $AZ79="Not reporting this measure", ISBLANK($BD79)),"N/A",
       IF(('Data Reporting Template'!$BD79/($H79+(0.2*$I79)))&gt;Dashboard!$E$44,"High","No Issue"))</f>
        <v>N/A</v>
      </c>
      <c r="CG79" s="111" t="str">
        <f>IF(OR(($H79+(0.2*$I79))&lt;200, $AZ79="Not reporting this measure", ISBLANK($BI79)),"N/A",
       IF(('Data Reporting Template'!$BI79/($H79+(0.2*$I79)))&gt;Dashboard!$E$44,"High","No Issue"))</f>
        <v>N/A</v>
      </c>
      <c r="CH79" s="108" t="str">
        <f>IFERROR(
IF($O79 &lt; 30, "N/A",
IF((($P79+$Q79)/$O79)&gt; (Dashboard!$D$54), "High Exclusion/Exception Rate", "No Issue")),"N/A")</f>
        <v>N/A</v>
      </c>
      <c r="CI79" s="109" t="str">
        <f>IFERROR(
IF($Y79&lt;30,"N/A",
IF(($Z79/$Y79) &gt; (Dashboard!$D$55), "High Exclusion/Exception Rate", "No Issue")),"N/A")</f>
        <v>N/A</v>
      </c>
      <c r="CJ79" s="110" t="str">
        <f>IFERROR(
IF($AH79 &lt;30, "N/A",
IF(($AI79/$AH79)&gt; (Dashboard!$D$56), "High Exclusion/Exception Rate", "No Issue")),"N/A")</f>
        <v>N/A</v>
      </c>
      <c r="CK79" s="109" t="str">
        <f>IFERROR(
IF($BD79 &lt;30, "N/A",
IF((($BE79 + $BF79)/$BD79) &gt; (Dashboard!$D$58), "High Exclusion/Exception Rate", "No Issue")),"N/A")</f>
        <v>N/A</v>
      </c>
      <c r="CL79" s="112" t="str">
        <f>IFERROR(
IF($BI79 &lt;30, "N/A",
IF(($BJ79/$BI79) &gt; (Dashboard!$D$59), "High Exclusion/Exception Rate", "No Issue")),"N/A")</f>
        <v>N/A</v>
      </c>
      <c r="CM79" s="113" t="str">
        <f t="shared" si="53"/>
        <v>N/A</v>
      </c>
      <c r="CN79" s="110" t="str">
        <f t="shared" si="54"/>
        <v>N/A</v>
      </c>
      <c r="CO79" s="109" t="str">
        <f t="shared" si="55"/>
        <v>N/A</v>
      </c>
      <c r="CP79" s="110" t="str">
        <f t="shared" si="56"/>
        <v>N/A</v>
      </c>
      <c r="CQ79" s="109" t="str">
        <f t="shared" si="57"/>
        <v>N/A</v>
      </c>
      <c r="CR79" s="112" t="str">
        <f t="shared" si="58"/>
        <v>N/A</v>
      </c>
      <c r="CS79" s="113" t="str">
        <f t="shared" si="59"/>
        <v>N/A</v>
      </c>
      <c r="CT79" s="110" t="str">
        <f t="shared" si="60"/>
        <v>N/A</v>
      </c>
      <c r="CU79" s="109" t="str">
        <f t="shared" si="61"/>
        <v>N/A</v>
      </c>
      <c r="CV79" s="110" t="str">
        <f t="shared" si="62"/>
        <v>N/A</v>
      </c>
      <c r="CW79" s="109" t="str">
        <f t="shared" si="63"/>
        <v>N/A</v>
      </c>
      <c r="CX79" s="112" t="str">
        <f t="shared" si="64"/>
        <v>N/A</v>
      </c>
      <c r="CY79" s="113" t="str">
        <f t="shared" si="65"/>
        <v>N/A</v>
      </c>
      <c r="CZ79" s="110" t="str">
        <f t="shared" si="66"/>
        <v>N/A</v>
      </c>
      <c r="DA79" s="109" t="str">
        <f t="shared" si="67"/>
        <v>N/A</v>
      </c>
      <c r="DB79" s="115" t="str">
        <f t="shared" si="68"/>
        <v>N/A</v>
      </c>
      <c r="DC79" s="109" t="str">
        <f t="shared" si="69"/>
        <v>N/A</v>
      </c>
      <c r="DD79" s="114" t="str">
        <f t="shared" si="70"/>
        <v>N/A</v>
      </c>
      <c r="DE79" s="109" t="str">
        <f t="shared" si="71"/>
        <v>N/A</v>
      </c>
      <c r="DF79" s="114" t="str">
        <f t="shared" si="72"/>
        <v>N/A</v>
      </c>
      <c r="DG79" s="113" t="str">
        <f t="shared" si="73"/>
        <v>N/A</v>
      </c>
      <c r="DH79" s="114" t="str">
        <f t="shared" si="74"/>
        <v>N/A</v>
      </c>
      <c r="DI79" s="109" t="str">
        <f t="shared" si="75"/>
        <v>N/A</v>
      </c>
      <c r="DJ79" s="114" t="str">
        <f t="shared" si="76"/>
        <v>N/A</v>
      </c>
      <c r="DK79" s="111" t="str">
        <f t="shared" si="77"/>
        <v>N/A</v>
      </c>
    </row>
    <row r="80" spans="11:115" s="78" customFormat="1" x14ac:dyDescent="0.25">
      <c r="K80" s="90"/>
      <c r="R80" s="100" t="e">
        <f t="shared" si="39"/>
        <v>#DIV/0!</v>
      </c>
      <c r="S80" s="83" t="s">
        <v>255</v>
      </c>
      <c r="T80" s="83" t="s">
        <v>256</v>
      </c>
      <c r="U80" s="90"/>
      <c r="AA80" s="100" t="e">
        <f t="shared" si="40"/>
        <v>#DIV/0!</v>
      </c>
      <c r="AB80" s="83" t="s">
        <v>255</v>
      </c>
      <c r="AC80" s="83" t="s">
        <v>256</v>
      </c>
      <c r="AD80" s="91"/>
      <c r="AI80" s="92"/>
      <c r="AJ80" s="100" t="e">
        <f t="shared" si="41"/>
        <v>#DIV/0!</v>
      </c>
      <c r="AK80" s="83" t="s">
        <v>255</v>
      </c>
      <c r="AL80" s="83" t="s">
        <v>256</v>
      </c>
      <c r="AM80" s="91"/>
      <c r="AQ80" s="93"/>
      <c r="AR80" s="101" t="e">
        <f t="shared" si="42"/>
        <v>#DIV/0!</v>
      </c>
      <c r="AU80" s="102">
        <f t="shared" si="43"/>
        <v>0</v>
      </c>
      <c r="AV80" s="101" t="e">
        <f t="shared" si="44"/>
        <v>#DIV/0!</v>
      </c>
      <c r="AW80" s="101" t="e">
        <f t="shared" si="45"/>
        <v>#DIV/0!</v>
      </c>
      <c r="AX80" s="83" t="s">
        <v>255</v>
      </c>
      <c r="AY80" s="83" t="s">
        <v>256</v>
      </c>
      <c r="AZ80" s="91"/>
      <c r="BG80" s="103" t="e">
        <f t="shared" si="46"/>
        <v>#DIV/0!</v>
      </c>
      <c r="BK80" s="103" t="e">
        <f t="shared" si="47"/>
        <v>#DIV/0!</v>
      </c>
      <c r="BL80" s="83" t="s">
        <v>255</v>
      </c>
      <c r="BM80" s="83" t="s">
        <v>256</v>
      </c>
      <c r="BN80" s="106">
        <f t="shared" si="48"/>
        <v>0</v>
      </c>
      <c r="BO80" s="107">
        <f t="shared" si="49"/>
        <v>0</v>
      </c>
      <c r="BP80" s="107">
        <f t="shared" si="50"/>
        <v>0</v>
      </c>
      <c r="BQ80" s="107">
        <f t="shared" si="51"/>
        <v>0</v>
      </c>
      <c r="BR80" s="107">
        <f t="shared" si="52"/>
        <v>0</v>
      </c>
      <c r="BU80" s="94"/>
      <c r="BV80" s="108" t="str" cm="1">
        <f t="array" ref="BV80">IF(OR(($H80+(0.2*$I80))&lt;200, $K80="Not reporting this measure", ISBLANK($O80)),"N/A",
       IF(($O80/($H80+(0.2*$I80)))&lt;
                   (_xlfn.IFS($M80="CCO Medicaid only",Dashboard!$E$33,'Data Reporting Template'!$M80="All-payer",Dashboard!$F$33)),"Low","No Issue"))</f>
        <v>N/A</v>
      </c>
      <c r="BW80" s="109" t="str" cm="1">
        <f t="array" ref="BW80">IFERROR(
IF(OR($H80&lt;200, $U80="Not reporting this measure", ISBLANK($Y80),($I80/$J80)&gt;0.8),"N/A",
       IF(($Y80/$H80)&lt;
                   (_xlfn.IFS($W80="CCO Medicaid only",Dashboard!$E$34,'Data Reporting Template'!$W80="All-payer",Dashboard!$F$34)),"Low","No Issue")), "N/A")</f>
        <v>N/A</v>
      </c>
      <c r="BX80" s="110" t="str" cm="1">
        <f t="array" ref="BX80">IFERROR(
IF(OR($H80&lt;200, $AD80="Not reporting this measure", ISBLANK($AH80),($I80/$J80)&gt;0.8),"N/A",
       IF(($AH80/$H80)&lt;
                   (_xlfn.IFS($AF80="CCO Medicaid only",Dashboard!$E$35,'Data Reporting Template'!$AF80="All-payer",Dashboard!$F$35)),"Low","No Issue")), "N/A")</f>
        <v>N/A</v>
      </c>
      <c r="BY80" s="109" t="str">
        <f>IF(OR(($H80+(0.2*$I80))&lt;50, $AM80="Not reporting this measure", ISBLANK($AQ80)),"N/A",
       IF(($AQ80/($H80+(0.2*$I80)))&lt;Dashboard!$E$36,"Low", "No Issue"))</f>
        <v>N/A</v>
      </c>
      <c r="BZ80" s="110" t="str">
        <f>IF(OR(($H80+(0.2*$I80))&lt;200, $AZ80="Not reporting this measure", ISBLANK($BD80)),"N/A",
       IF(($BD80/($H80+(0.2*$I80)))&lt;Dashboard!$E$37,"Low", "No Issue"))</f>
        <v>N/A</v>
      </c>
      <c r="CA80" s="111" t="str">
        <f>IFERROR(
IF(OR(($H80+(0.2*$I80))&lt;200, $AZ80="Not reporting this measure", ISBLANK($BI80),($I80/$J80)&gt;0.8),"N/A",
       IF(($BI80/($H80+(0.2*$I80)))&lt;Dashboard!$E$38,"Low", "No Issue")),"N/A")</f>
        <v>N/A</v>
      </c>
      <c r="CB80" s="108" t="str" cm="1">
        <f t="array" ref="CB80">IF(OR(($H80+(0.2*$I80))&lt;200, $K80="Not reporting this measure", ISBLANK($O80)),"N/A",
IF(('Data Reporting Template'!$O80/($H80+(0.2*$I80)))&gt;
(_xlfn.IFS($M80="CCO Medicaid only",Dashboard!$E$44,'Data Reporting Template'!$M80="All-payer",Dashboard!$F$44)),"High","No Issue"))</f>
        <v>N/A</v>
      </c>
      <c r="CC80" s="109" t="str" cm="1">
        <f t="array" ref="CC80">IF(OR($H80&lt;200, $U80="Not reporting this measure", ISBLANK($Y80)),"N/A",
IF(('Data Reporting Template'!$Y80/$H80)&gt;
(_xlfn.IFS($W80="CCO Medicaid only",Dashboard!$E$44,'Data Reporting Template'!$W80="All-payer",Dashboard!$F$44)),"High","No Issue"))</f>
        <v>N/A</v>
      </c>
      <c r="CD80" s="110" t="str" cm="1">
        <f t="array" ref="CD80">IF(OR($H80&lt;200, $AD80="Not reporting this measure", ISBLANK($AH80)),"N/A",
       IF(('Data Reporting Template'!$AH80/$H80)&gt;
                   (_xlfn.IFS($AF80="CCO Medicaid only",Dashboard!$E$44,'Data Reporting Template'!$AF80="All-payer",Dashboard!$F$44)),"High","No Issue"))</f>
        <v>N/A</v>
      </c>
      <c r="CE80" s="109" t="str">
        <f>IF(OR(($H80+(0.2*$I80))&lt;50, $AM80="Not reporting this measure", ISBLANK($AQ80)),"N/A",
       IF(('Data Reporting Template'!$AQ80/($H80+(0.2*$I80)))&gt;Dashboard!$E$44,"High","No Issue"))</f>
        <v>N/A</v>
      </c>
      <c r="CF80" s="110" t="str">
        <f>IF(OR(($H80+(0.2*$I80))&lt;200, $AZ80="Not reporting this measure", ISBLANK($BD80)),"N/A",
       IF(('Data Reporting Template'!$BD80/($H80+(0.2*$I80)))&gt;Dashboard!$E$44,"High","No Issue"))</f>
        <v>N/A</v>
      </c>
      <c r="CG80" s="111" t="str">
        <f>IF(OR(($H80+(0.2*$I80))&lt;200, $AZ80="Not reporting this measure", ISBLANK($BI80)),"N/A",
       IF(('Data Reporting Template'!$BI80/($H80+(0.2*$I80)))&gt;Dashboard!$E$44,"High","No Issue"))</f>
        <v>N/A</v>
      </c>
      <c r="CH80" s="108" t="str">
        <f>IFERROR(
IF($O80 &lt; 30, "N/A",
IF((($P80+$Q80)/$O80)&gt; (Dashboard!$D$54), "High Exclusion/Exception Rate", "No Issue")),"N/A")</f>
        <v>N/A</v>
      </c>
      <c r="CI80" s="109" t="str">
        <f>IFERROR(
IF($Y80&lt;30,"N/A",
IF(($Z80/$Y80) &gt; (Dashboard!$D$55), "High Exclusion/Exception Rate", "No Issue")),"N/A")</f>
        <v>N/A</v>
      </c>
      <c r="CJ80" s="110" t="str">
        <f>IFERROR(
IF($AH80 &lt;30, "N/A",
IF(($AI80/$AH80)&gt; (Dashboard!$D$56), "High Exclusion/Exception Rate", "No Issue")),"N/A")</f>
        <v>N/A</v>
      </c>
      <c r="CK80" s="109" t="str">
        <f>IFERROR(
IF($BD80 &lt;30, "N/A",
IF((($BE80 + $BF80)/$BD80) &gt; (Dashboard!$D$58), "High Exclusion/Exception Rate", "No Issue")),"N/A")</f>
        <v>N/A</v>
      </c>
      <c r="CL80" s="112" t="str">
        <f>IFERROR(
IF($BI80 &lt;30, "N/A",
IF(($BJ80/$BI80) &gt; (Dashboard!$D$59), "High Exclusion/Exception Rate", "No Issue")),"N/A")</f>
        <v>N/A</v>
      </c>
      <c r="CM80" s="113" t="str">
        <f t="shared" si="53"/>
        <v>N/A</v>
      </c>
      <c r="CN80" s="110" t="str">
        <f t="shared" si="54"/>
        <v>N/A</v>
      </c>
      <c r="CO80" s="109" t="str">
        <f t="shared" si="55"/>
        <v>N/A</v>
      </c>
      <c r="CP80" s="110" t="str">
        <f t="shared" si="56"/>
        <v>N/A</v>
      </c>
      <c r="CQ80" s="109" t="str">
        <f t="shared" si="57"/>
        <v>N/A</v>
      </c>
      <c r="CR80" s="112" t="str">
        <f t="shared" si="58"/>
        <v>N/A</v>
      </c>
      <c r="CS80" s="113" t="str">
        <f t="shared" si="59"/>
        <v>N/A</v>
      </c>
      <c r="CT80" s="110" t="str">
        <f t="shared" si="60"/>
        <v>N/A</v>
      </c>
      <c r="CU80" s="109" t="str">
        <f t="shared" si="61"/>
        <v>N/A</v>
      </c>
      <c r="CV80" s="110" t="str">
        <f t="shared" si="62"/>
        <v>N/A</v>
      </c>
      <c r="CW80" s="109" t="str">
        <f t="shared" si="63"/>
        <v>N/A</v>
      </c>
      <c r="CX80" s="112" t="str">
        <f t="shared" si="64"/>
        <v>N/A</v>
      </c>
      <c r="CY80" s="113" t="str">
        <f t="shared" si="65"/>
        <v>N/A</v>
      </c>
      <c r="CZ80" s="110" t="str">
        <f t="shared" si="66"/>
        <v>N/A</v>
      </c>
      <c r="DA80" s="109" t="str">
        <f t="shared" si="67"/>
        <v>N/A</v>
      </c>
      <c r="DB80" s="115" t="str">
        <f t="shared" si="68"/>
        <v>N/A</v>
      </c>
      <c r="DC80" s="109" t="str">
        <f t="shared" si="69"/>
        <v>N/A</v>
      </c>
      <c r="DD80" s="114" t="str">
        <f t="shared" si="70"/>
        <v>N/A</v>
      </c>
      <c r="DE80" s="109" t="str">
        <f t="shared" si="71"/>
        <v>N/A</v>
      </c>
      <c r="DF80" s="114" t="str">
        <f t="shared" si="72"/>
        <v>N/A</v>
      </c>
      <c r="DG80" s="113" t="str">
        <f t="shared" si="73"/>
        <v>N/A</v>
      </c>
      <c r="DH80" s="114" t="str">
        <f t="shared" si="74"/>
        <v>N/A</v>
      </c>
      <c r="DI80" s="109" t="str">
        <f t="shared" si="75"/>
        <v>N/A</v>
      </c>
      <c r="DJ80" s="114" t="str">
        <f t="shared" si="76"/>
        <v>N/A</v>
      </c>
      <c r="DK80" s="111" t="str">
        <f t="shared" si="77"/>
        <v>N/A</v>
      </c>
    </row>
    <row r="81" spans="11:115" s="78" customFormat="1" x14ac:dyDescent="0.25">
      <c r="K81" s="90"/>
      <c r="R81" s="100" t="e">
        <f t="shared" si="39"/>
        <v>#DIV/0!</v>
      </c>
      <c r="S81" s="83" t="s">
        <v>255</v>
      </c>
      <c r="T81" s="83" t="s">
        <v>256</v>
      </c>
      <c r="U81" s="90"/>
      <c r="AA81" s="100" t="e">
        <f t="shared" si="40"/>
        <v>#DIV/0!</v>
      </c>
      <c r="AB81" s="83" t="s">
        <v>255</v>
      </c>
      <c r="AC81" s="83" t="s">
        <v>256</v>
      </c>
      <c r="AD81" s="91"/>
      <c r="AI81" s="92"/>
      <c r="AJ81" s="100" t="e">
        <f t="shared" si="41"/>
        <v>#DIV/0!</v>
      </c>
      <c r="AK81" s="83" t="s">
        <v>255</v>
      </c>
      <c r="AL81" s="83" t="s">
        <v>256</v>
      </c>
      <c r="AM81" s="91"/>
      <c r="AQ81" s="93"/>
      <c r="AR81" s="101" t="e">
        <f t="shared" si="42"/>
        <v>#DIV/0!</v>
      </c>
      <c r="AU81" s="102">
        <f t="shared" si="43"/>
        <v>0</v>
      </c>
      <c r="AV81" s="101" t="e">
        <f t="shared" si="44"/>
        <v>#DIV/0!</v>
      </c>
      <c r="AW81" s="101" t="e">
        <f t="shared" si="45"/>
        <v>#DIV/0!</v>
      </c>
      <c r="AX81" s="83" t="s">
        <v>255</v>
      </c>
      <c r="AY81" s="83" t="s">
        <v>256</v>
      </c>
      <c r="AZ81" s="91"/>
      <c r="BG81" s="103" t="e">
        <f t="shared" si="46"/>
        <v>#DIV/0!</v>
      </c>
      <c r="BK81" s="103" t="e">
        <f t="shared" si="47"/>
        <v>#DIV/0!</v>
      </c>
      <c r="BL81" s="83" t="s">
        <v>255</v>
      </c>
      <c r="BM81" s="83" t="s">
        <v>256</v>
      </c>
      <c r="BN81" s="106">
        <f t="shared" si="48"/>
        <v>0</v>
      </c>
      <c r="BO81" s="107">
        <f t="shared" si="49"/>
        <v>0</v>
      </c>
      <c r="BP81" s="107">
        <f t="shared" si="50"/>
        <v>0</v>
      </c>
      <c r="BQ81" s="107">
        <f t="shared" si="51"/>
        <v>0</v>
      </c>
      <c r="BR81" s="107">
        <f t="shared" si="52"/>
        <v>0</v>
      </c>
      <c r="BU81" s="94"/>
      <c r="BV81" s="108" t="str" cm="1">
        <f t="array" ref="BV81">IF(OR(($H81+(0.2*$I81))&lt;200, $K81="Not reporting this measure", ISBLANK($O81)),"N/A",
       IF(($O81/($H81+(0.2*$I81)))&lt;
                   (_xlfn.IFS($M81="CCO Medicaid only",Dashboard!$E$33,'Data Reporting Template'!$M81="All-payer",Dashboard!$F$33)),"Low","No Issue"))</f>
        <v>N/A</v>
      </c>
      <c r="BW81" s="109" t="str" cm="1">
        <f t="array" ref="BW81">IFERROR(
IF(OR($H81&lt;200, $U81="Not reporting this measure", ISBLANK($Y81),($I81/$J81)&gt;0.8),"N/A",
       IF(($Y81/$H81)&lt;
                   (_xlfn.IFS($W81="CCO Medicaid only",Dashboard!$E$34,'Data Reporting Template'!$W81="All-payer",Dashboard!$F$34)),"Low","No Issue")), "N/A")</f>
        <v>N/A</v>
      </c>
      <c r="BX81" s="110" t="str" cm="1">
        <f t="array" ref="BX81">IFERROR(
IF(OR($H81&lt;200, $AD81="Not reporting this measure", ISBLANK($AH81),($I81/$J81)&gt;0.8),"N/A",
       IF(($AH81/$H81)&lt;
                   (_xlfn.IFS($AF81="CCO Medicaid only",Dashboard!$E$35,'Data Reporting Template'!$AF81="All-payer",Dashboard!$F$35)),"Low","No Issue")), "N/A")</f>
        <v>N/A</v>
      </c>
      <c r="BY81" s="109" t="str">
        <f>IF(OR(($H81+(0.2*$I81))&lt;50, $AM81="Not reporting this measure", ISBLANK($AQ81)),"N/A",
       IF(($AQ81/($H81+(0.2*$I81)))&lt;Dashboard!$E$36,"Low", "No Issue"))</f>
        <v>N/A</v>
      </c>
      <c r="BZ81" s="110" t="str">
        <f>IF(OR(($H81+(0.2*$I81))&lt;200, $AZ81="Not reporting this measure", ISBLANK($BD81)),"N/A",
       IF(($BD81/($H81+(0.2*$I81)))&lt;Dashboard!$E$37,"Low", "No Issue"))</f>
        <v>N/A</v>
      </c>
      <c r="CA81" s="111" t="str">
        <f>IFERROR(
IF(OR(($H81+(0.2*$I81))&lt;200, $AZ81="Not reporting this measure", ISBLANK($BI81),($I81/$J81)&gt;0.8),"N/A",
       IF(($BI81/($H81+(0.2*$I81)))&lt;Dashboard!$E$38,"Low", "No Issue")),"N/A")</f>
        <v>N/A</v>
      </c>
      <c r="CB81" s="108" t="str" cm="1">
        <f t="array" ref="CB81">IF(OR(($H81+(0.2*$I81))&lt;200, $K81="Not reporting this measure", ISBLANK($O81)),"N/A",
IF(('Data Reporting Template'!$O81/($H81+(0.2*$I81)))&gt;
(_xlfn.IFS($M81="CCO Medicaid only",Dashboard!$E$44,'Data Reporting Template'!$M81="All-payer",Dashboard!$F$44)),"High","No Issue"))</f>
        <v>N/A</v>
      </c>
      <c r="CC81" s="109" t="str" cm="1">
        <f t="array" ref="CC81">IF(OR($H81&lt;200, $U81="Not reporting this measure", ISBLANK($Y81)),"N/A",
IF(('Data Reporting Template'!$Y81/$H81)&gt;
(_xlfn.IFS($W81="CCO Medicaid only",Dashboard!$E$44,'Data Reporting Template'!$W81="All-payer",Dashboard!$F$44)),"High","No Issue"))</f>
        <v>N/A</v>
      </c>
      <c r="CD81" s="110" t="str" cm="1">
        <f t="array" ref="CD81">IF(OR($H81&lt;200, $AD81="Not reporting this measure", ISBLANK($AH81)),"N/A",
       IF(('Data Reporting Template'!$AH81/$H81)&gt;
                   (_xlfn.IFS($AF81="CCO Medicaid only",Dashboard!$E$44,'Data Reporting Template'!$AF81="All-payer",Dashboard!$F$44)),"High","No Issue"))</f>
        <v>N/A</v>
      </c>
      <c r="CE81" s="109" t="str">
        <f>IF(OR(($H81+(0.2*$I81))&lt;50, $AM81="Not reporting this measure", ISBLANK($AQ81)),"N/A",
       IF(('Data Reporting Template'!$AQ81/($H81+(0.2*$I81)))&gt;Dashboard!$E$44,"High","No Issue"))</f>
        <v>N/A</v>
      </c>
      <c r="CF81" s="110" t="str">
        <f>IF(OR(($H81+(0.2*$I81))&lt;200, $AZ81="Not reporting this measure", ISBLANK($BD81)),"N/A",
       IF(('Data Reporting Template'!$BD81/($H81+(0.2*$I81)))&gt;Dashboard!$E$44,"High","No Issue"))</f>
        <v>N/A</v>
      </c>
      <c r="CG81" s="111" t="str">
        <f>IF(OR(($H81+(0.2*$I81))&lt;200, $AZ81="Not reporting this measure", ISBLANK($BI81)),"N/A",
       IF(('Data Reporting Template'!$BI81/($H81+(0.2*$I81)))&gt;Dashboard!$E$44,"High","No Issue"))</f>
        <v>N/A</v>
      </c>
      <c r="CH81" s="108" t="str">
        <f>IFERROR(
IF($O81 &lt; 30, "N/A",
IF((($P81+$Q81)/$O81)&gt; (Dashboard!$D$54), "High Exclusion/Exception Rate", "No Issue")),"N/A")</f>
        <v>N/A</v>
      </c>
      <c r="CI81" s="109" t="str">
        <f>IFERROR(
IF($Y81&lt;30,"N/A",
IF(($Z81/$Y81) &gt; (Dashboard!$D$55), "High Exclusion/Exception Rate", "No Issue")),"N/A")</f>
        <v>N/A</v>
      </c>
      <c r="CJ81" s="110" t="str">
        <f>IFERROR(
IF($AH81 &lt;30, "N/A",
IF(($AI81/$AH81)&gt; (Dashboard!$D$56), "High Exclusion/Exception Rate", "No Issue")),"N/A")</f>
        <v>N/A</v>
      </c>
      <c r="CK81" s="109" t="str">
        <f>IFERROR(
IF($BD81 &lt;30, "N/A",
IF((($BE81 + $BF81)/$BD81) &gt; (Dashboard!$D$58), "High Exclusion/Exception Rate", "No Issue")),"N/A")</f>
        <v>N/A</v>
      </c>
      <c r="CL81" s="112" t="str">
        <f>IFERROR(
IF($BI81 &lt;30, "N/A",
IF(($BJ81/$BI81) &gt; (Dashboard!$D$59), "High Exclusion/Exception Rate", "No Issue")),"N/A")</f>
        <v>N/A</v>
      </c>
      <c r="CM81" s="113" t="str">
        <f t="shared" si="53"/>
        <v>N/A</v>
      </c>
      <c r="CN81" s="110" t="str">
        <f t="shared" si="54"/>
        <v>N/A</v>
      </c>
      <c r="CO81" s="109" t="str">
        <f t="shared" si="55"/>
        <v>N/A</v>
      </c>
      <c r="CP81" s="110" t="str">
        <f t="shared" si="56"/>
        <v>N/A</v>
      </c>
      <c r="CQ81" s="109" t="str">
        <f t="shared" si="57"/>
        <v>N/A</v>
      </c>
      <c r="CR81" s="112" t="str">
        <f t="shared" si="58"/>
        <v>N/A</v>
      </c>
      <c r="CS81" s="113" t="str">
        <f t="shared" si="59"/>
        <v>N/A</v>
      </c>
      <c r="CT81" s="110" t="str">
        <f t="shared" si="60"/>
        <v>N/A</v>
      </c>
      <c r="CU81" s="109" t="str">
        <f t="shared" si="61"/>
        <v>N/A</v>
      </c>
      <c r="CV81" s="110" t="str">
        <f t="shared" si="62"/>
        <v>N/A</v>
      </c>
      <c r="CW81" s="109" t="str">
        <f t="shared" si="63"/>
        <v>N/A</v>
      </c>
      <c r="CX81" s="112" t="str">
        <f t="shared" si="64"/>
        <v>N/A</v>
      </c>
      <c r="CY81" s="113" t="str">
        <f t="shared" si="65"/>
        <v>N/A</v>
      </c>
      <c r="CZ81" s="110" t="str">
        <f t="shared" si="66"/>
        <v>N/A</v>
      </c>
      <c r="DA81" s="109" t="str">
        <f t="shared" si="67"/>
        <v>N/A</v>
      </c>
      <c r="DB81" s="115" t="str">
        <f t="shared" si="68"/>
        <v>N/A</v>
      </c>
      <c r="DC81" s="109" t="str">
        <f t="shared" si="69"/>
        <v>N/A</v>
      </c>
      <c r="DD81" s="114" t="str">
        <f t="shared" si="70"/>
        <v>N/A</v>
      </c>
      <c r="DE81" s="109" t="str">
        <f t="shared" si="71"/>
        <v>N/A</v>
      </c>
      <c r="DF81" s="114" t="str">
        <f t="shared" si="72"/>
        <v>N/A</v>
      </c>
      <c r="DG81" s="113" t="str">
        <f t="shared" si="73"/>
        <v>N/A</v>
      </c>
      <c r="DH81" s="114" t="str">
        <f t="shared" si="74"/>
        <v>N/A</v>
      </c>
      <c r="DI81" s="109" t="str">
        <f t="shared" si="75"/>
        <v>N/A</v>
      </c>
      <c r="DJ81" s="114" t="str">
        <f t="shared" si="76"/>
        <v>N/A</v>
      </c>
      <c r="DK81" s="111" t="str">
        <f t="shared" si="77"/>
        <v>N/A</v>
      </c>
    </row>
    <row r="82" spans="11:115" s="78" customFormat="1" x14ac:dyDescent="0.25">
      <c r="K82" s="90"/>
      <c r="R82" s="100" t="e">
        <f t="shared" si="39"/>
        <v>#DIV/0!</v>
      </c>
      <c r="S82" s="83" t="s">
        <v>255</v>
      </c>
      <c r="T82" s="83" t="s">
        <v>256</v>
      </c>
      <c r="U82" s="90"/>
      <c r="AA82" s="100" t="e">
        <f t="shared" si="40"/>
        <v>#DIV/0!</v>
      </c>
      <c r="AB82" s="83" t="s">
        <v>255</v>
      </c>
      <c r="AC82" s="83" t="s">
        <v>256</v>
      </c>
      <c r="AD82" s="91"/>
      <c r="AI82" s="92"/>
      <c r="AJ82" s="100" t="e">
        <f t="shared" si="41"/>
        <v>#DIV/0!</v>
      </c>
      <c r="AK82" s="83" t="s">
        <v>255</v>
      </c>
      <c r="AL82" s="83" t="s">
        <v>256</v>
      </c>
      <c r="AM82" s="91"/>
      <c r="AQ82" s="93"/>
      <c r="AR82" s="101" t="e">
        <f t="shared" si="42"/>
        <v>#DIV/0!</v>
      </c>
      <c r="AU82" s="102">
        <f t="shared" si="43"/>
        <v>0</v>
      </c>
      <c r="AV82" s="101" t="e">
        <f t="shared" si="44"/>
        <v>#DIV/0!</v>
      </c>
      <c r="AW82" s="101" t="e">
        <f t="shared" si="45"/>
        <v>#DIV/0!</v>
      </c>
      <c r="AX82" s="83" t="s">
        <v>255</v>
      </c>
      <c r="AY82" s="83" t="s">
        <v>256</v>
      </c>
      <c r="AZ82" s="91"/>
      <c r="BG82" s="103" t="e">
        <f t="shared" si="46"/>
        <v>#DIV/0!</v>
      </c>
      <c r="BK82" s="103" t="e">
        <f t="shared" si="47"/>
        <v>#DIV/0!</v>
      </c>
      <c r="BL82" s="83" t="s">
        <v>255</v>
      </c>
      <c r="BM82" s="83" t="s">
        <v>256</v>
      </c>
      <c r="BN82" s="106">
        <f t="shared" si="48"/>
        <v>0</v>
      </c>
      <c r="BO82" s="107">
        <f t="shared" si="49"/>
        <v>0</v>
      </c>
      <c r="BP82" s="107">
        <f t="shared" si="50"/>
        <v>0</v>
      </c>
      <c r="BQ82" s="107">
        <f t="shared" si="51"/>
        <v>0</v>
      </c>
      <c r="BR82" s="107">
        <f t="shared" si="52"/>
        <v>0</v>
      </c>
      <c r="BU82" s="94"/>
      <c r="BV82" s="108" t="str" cm="1">
        <f t="array" ref="BV82">IF(OR(($H82+(0.2*$I82))&lt;200, $K82="Not reporting this measure", ISBLANK($O82)),"N/A",
       IF(($O82/($H82+(0.2*$I82)))&lt;
                   (_xlfn.IFS($M82="CCO Medicaid only",Dashboard!$E$33,'Data Reporting Template'!$M82="All-payer",Dashboard!$F$33)),"Low","No Issue"))</f>
        <v>N/A</v>
      </c>
      <c r="BW82" s="109" t="str" cm="1">
        <f t="array" ref="BW82">IFERROR(
IF(OR($H82&lt;200, $U82="Not reporting this measure", ISBLANK($Y82),($I82/$J82)&gt;0.8),"N/A",
       IF(($Y82/$H82)&lt;
                   (_xlfn.IFS($W82="CCO Medicaid only",Dashboard!$E$34,'Data Reporting Template'!$W82="All-payer",Dashboard!$F$34)),"Low","No Issue")), "N/A")</f>
        <v>N/A</v>
      </c>
      <c r="BX82" s="110" t="str" cm="1">
        <f t="array" ref="BX82">IFERROR(
IF(OR($H82&lt;200, $AD82="Not reporting this measure", ISBLANK($AH82),($I82/$J82)&gt;0.8),"N/A",
       IF(($AH82/$H82)&lt;
                   (_xlfn.IFS($AF82="CCO Medicaid only",Dashboard!$E$35,'Data Reporting Template'!$AF82="All-payer",Dashboard!$F$35)),"Low","No Issue")), "N/A")</f>
        <v>N/A</v>
      </c>
      <c r="BY82" s="109" t="str">
        <f>IF(OR(($H82+(0.2*$I82))&lt;50, $AM82="Not reporting this measure", ISBLANK($AQ82)),"N/A",
       IF(($AQ82/($H82+(0.2*$I82)))&lt;Dashboard!$E$36,"Low", "No Issue"))</f>
        <v>N/A</v>
      </c>
      <c r="BZ82" s="110" t="str">
        <f>IF(OR(($H82+(0.2*$I82))&lt;200, $AZ82="Not reporting this measure", ISBLANK($BD82)),"N/A",
       IF(($BD82/($H82+(0.2*$I82)))&lt;Dashboard!$E$37,"Low", "No Issue"))</f>
        <v>N/A</v>
      </c>
      <c r="CA82" s="111" t="str">
        <f>IFERROR(
IF(OR(($H82+(0.2*$I82))&lt;200, $AZ82="Not reporting this measure", ISBLANK($BI82),($I82/$J82)&gt;0.8),"N/A",
       IF(($BI82/($H82+(0.2*$I82)))&lt;Dashboard!$E$38,"Low", "No Issue")),"N/A")</f>
        <v>N/A</v>
      </c>
      <c r="CB82" s="108" t="str" cm="1">
        <f t="array" ref="CB82">IF(OR(($H82+(0.2*$I82))&lt;200, $K82="Not reporting this measure", ISBLANK($O82)),"N/A",
IF(('Data Reporting Template'!$O82/($H82+(0.2*$I82)))&gt;
(_xlfn.IFS($M82="CCO Medicaid only",Dashboard!$E$44,'Data Reporting Template'!$M82="All-payer",Dashboard!$F$44)),"High","No Issue"))</f>
        <v>N/A</v>
      </c>
      <c r="CC82" s="109" t="str" cm="1">
        <f t="array" ref="CC82">IF(OR($H82&lt;200, $U82="Not reporting this measure", ISBLANK($Y82)),"N/A",
IF(('Data Reporting Template'!$Y82/$H82)&gt;
(_xlfn.IFS($W82="CCO Medicaid only",Dashboard!$E$44,'Data Reporting Template'!$W82="All-payer",Dashboard!$F$44)),"High","No Issue"))</f>
        <v>N/A</v>
      </c>
      <c r="CD82" s="110" t="str" cm="1">
        <f t="array" ref="CD82">IF(OR($H82&lt;200, $AD82="Not reporting this measure", ISBLANK($AH82)),"N/A",
       IF(('Data Reporting Template'!$AH82/$H82)&gt;
                   (_xlfn.IFS($AF82="CCO Medicaid only",Dashboard!$E$44,'Data Reporting Template'!$AF82="All-payer",Dashboard!$F$44)),"High","No Issue"))</f>
        <v>N/A</v>
      </c>
      <c r="CE82" s="109" t="str">
        <f>IF(OR(($H82+(0.2*$I82))&lt;50, $AM82="Not reporting this measure", ISBLANK($AQ82)),"N/A",
       IF(('Data Reporting Template'!$AQ82/($H82+(0.2*$I82)))&gt;Dashboard!$E$44,"High","No Issue"))</f>
        <v>N/A</v>
      </c>
      <c r="CF82" s="110" t="str">
        <f>IF(OR(($H82+(0.2*$I82))&lt;200, $AZ82="Not reporting this measure", ISBLANK($BD82)),"N/A",
       IF(('Data Reporting Template'!$BD82/($H82+(0.2*$I82)))&gt;Dashboard!$E$44,"High","No Issue"))</f>
        <v>N/A</v>
      </c>
      <c r="CG82" s="111" t="str">
        <f>IF(OR(($H82+(0.2*$I82))&lt;200, $AZ82="Not reporting this measure", ISBLANK($BI82)),"N/A",
       IF(('Data Reporting Template'!$BI82/($H82+(0.2*$I82)))&gt;Dashboard!$E$44,"High","No Issue"))</f>
        <v>N/A</v>
      </c>
      <c r="CH82" s="108" t="str">
        <f>IFERROR(
IF($O82 &lt; 30, "N/A",
IF((($P82+$Q82)/$O82)&gt; (Dashboard!$D$54), "High Exclusion/Exception Rate", "No Issue")),"N/A")</f>
        <v>N/A</v>
      </c>
      <c r="CI82" s="109" t="str">
        <f>IFERROR(
IF($Y82&lt;30,"N/A",
IF(($Z82/$Y82) &gt; (Dashboard!$D$55), "High Exclusion/Exception Rate", "No Issue")),"N/A")</f>
        <v>N/A</v>
      </c>
      <c r="CJ82" s="110" t="str">
        <f>IFERROR(
IF($AH82 &lt;30, "N/A",
IF(($AI82/$AH82)&gt; (Dashboard!$D$56), "High Exclusion/Exception Rate", "No Issue")),"N/A")</f>
        <v>N/A</v>
      </c>
      <c r="CK82" s="109" t="str">
        <f>IFERROR(
IF($BD82 &lt;30, "N/A",
IF((($BE82 + $BF82)/$BD82) &gt; (Dashboard!$D$58), "High Exclusion/Exception Rate", "No Issue")),"N/A")</f>
        <v>N/A</v>
      </c>
      <c r="CL82" s="112" t="str">
        <f>IFERROR(
IF($BI82 &lt;30, "N/A",
IF(($BJ82/$BI82) &gt; (Dashboard!$D$59), "High Exclusion/Exception Rate", "No Issue")),"N/A")</f>
        <v>N/A</v>
      </c>
      <c r="CM82" s="113" t="str">
        <f t="shared" si="53"/>
        <v>N/A</v>
      </c>
      <c r="CN82" s="110" t="str">
        <f t="shared" si="54"/>
        <v>N/A</v>
      </c>
      <c r="CO82" s="109" t="str">
        <f t="shared" si="55"/>
        <v>N/A</v>
      </c>
      <c r="CP82" s="110" t="str">
        <f t="shared" si="56"/>
        <v>N/A</v>
      </c>
      <c r="CQ82" s="109" t="str">
        <f t="shared" si="57"/>
        <v>N/A</v>
      </c>
      <c r="CR82" s="112" t="str">
        <f t="shared" si="58"/>
        <v>N/A</v>
      </c>
      <c r="CS82" s="113" t="str">
        <f t="shared" si="59"/>
        <v>N/A</v>
      </c>
      <c r="CT82" s="110" t="str">
        <f t="shared" si="60"/>
        <v>N/A</v>
      </c>
      <c r="CU82" s="109" t="str">
        <f t="shared" si="61"/>
        <v>N/A</v>
      </c>
      <c r="CV82" s="110" t="str">
        <f t="shared" si="62"/>
        <v>N/A</v>
      </c>
      <c r="CW82" s="109" t="str">
        <f t="shared" si="63"/>
        <v>N/A</v>
      </c>
      <c r="CX82" s="112" t="str">
        <f t="shared" si="64"/>
        <v>N/A</v>
      </c>
      <c r="CY82" s="113" t="str">
        <f t="shared" si="65"/>
        <v>N/A</v>
      </c>
      <c r="CZ82" s="110" t="str">
        <f t="shared" si="66"/>
        <v>N/A</v>
      </c>
      <c r="DA82" s="109" t="str">
        <f t="shared" si="67"/>
        <v>N/A</v>
      </c>
      <c r="DB82" s="115" t="str">
        <f t="shared" si="68"/>
        <v>N/A</v>
      </c>
      <c r="DC82" s="109" t="str">
        <f t="shared" si="69"/>
        <v>N/A</v>
      </c>
      <c r="DD82" s="114" t="str">
        <f t="shared" si="70"/>
        <v>N/A</v>
      </c>
      <c r="DE82" s="109" t="str">
        <f t="shared" si="71"/>
        <v>N/A</v>
      </c>
      <c r="DF82" s="114" t="str">
        <f t="shared" si="72"/>
        <v>N/A</v>
      </c>
      <c r="DG82" s="113" t="str">
        <f t="shared" si="73"/>
        <v>N/A</v>
      </c>
      <c r="DH82" s="114" t="str">
        <f t="shared" si="74"/>
        <v>N/A</v>
      </c>
      <c r="DI82" s="109" t="str">
        <f t="shared" si="75"/>
        <v>N/A</v>
      </c>
      <c r="DJ82" s="114" t="str">
        <f t="shared" si="76"/>
        <v>N/A</v>
      </c>
      <c r="DK82" s="111" t="str">
        <f t="shared" si="77"/>
        <v>N/A</v>
      </c>
    </row>
    <row r="83" spans="11:115" s="78" customFormat="1" x14ac:dyDescent="0.25">
      <c r="K83" s="90"/>
      <c r="R83" s="100" t="e">
        <f t="shared" si="39"/>
        <v>#DIV/0!</v>
      </c>
      <c r="S83" s="83" t="s">
        <v>255</v>
      </c>
      <c r="T83" s="83" t="s">
        <v>256</v>
      </c>
      <c r="U83" s="90"/>
      <c r="AA83" s="100" t="e">
        <f t="shared" si="40"/>
        <v>#DIV/0!</v>
      </c>
      <c r="AB83" s="83" t="s">
        <v>255</v>
      </c>
      <c r="AC83" s="83" t="s">
        <v>256</v>
      </c>
      <c r="AD83" s="91"/>
      <c r="AI83" s="92"/>
      <c r="AJ83" s="100" t="e">
        <f t="shared" si="41"/>
        <v>#DIV/0!</v>
      </c>
      <c r="AK83" s="83" t="s">
        <v>255</v>
      </c>
      <c r="AL83" s="83" t="s">
        <v>256</v>
      </c>
      <c r="AM83" s="91"/>
      <c r="AQ83" s="93"/>
      <c r="AR83" s="101" t="e">
        <f t="shared" si="42"/>
        <v>#DIV/0!</v>
      </c>
      <c r="AU83" s="102">
        <f t="shared" si="43"/>
        <v>0</v>
      </c>
      <c r="AV83" s="101" t="e">
        <f t="shared" si="44"/>
        <v>#DIV/0!</v>
      </c>
      <c r="AW83" s="101" t="e">
        <f t="shared" si="45"/>
        <v>#DIV/0!</v>
      </c>
      <c r="AX83" s="83" t="s">
        <v>255</v>
      </c>
      <c r="AY83" s="83" t="s">
        <v>256</v>
      </c>
      <c r="AZ83" s="91"/>
      <c r="BG83" s="103" t="e">
        <f t="shared" si="46"/>
        <v>#DIV/0!</v>
      </c>
      <c r="BK83" s="103" t="e">
        <f t="shared" si="47"/>
        <v>#DIV/0!</v>
      </c>
      <c r="BL83" s="83" t="s">
        <v>255</v>
      </c>
      <c r="BM83" s="83" t="s">
        <v>256</v>
      </c>
      <c r="BN83" s="106">
        <f t="shared" si="48"/>
        <v>0</v>
      </c>
      <c r="BO83" s="107">
        <f t="shared" si="49"/>
        <v>0</v>
      </c>
      <c r="BP83" s="107">
        <f t="shared" si="50"/>
        <v>0</v>
      </c>
      <c r="BQ83" s="107">
        <f t="shared" si="51"/>
        <v>0</v>
      </c>
      <c r="BR83" s="107">
        <f t="shared" si="52"/>
        <v>0</v>
      </c>
      <c r="BU83" s="94"/>
      <c r="BV83" s="108" t="str" cm="1">
        <f t="array" ref="BV83">IF(OR(($H83+(0.2*$I83))&lt;200, $K83="Not reporting this measure", ISBLANK($O83)),"N/A",
       IF(($O83/($H83+(0.2*$I83)))&lt;
                   (_xlfn.IFS($M83="CCO Medicaid only",Dashboard!$E$33,'Data Reporting Template'!$M83="All-payer",Dashboard!$F$33)),"Low","No Issue"))</f>
        <v>N/A</v>
      </c>
      <c r="BW83" s="109" t="str" cm="1">
        <f t="array" ref="BW83">IFERROR(
IF(OR($H83&lt;200, $U83="Not reporting this measure", ISBLANK($Y83),($I83/$J83)&gt;0.8),"N/A",
       IF(($Y83/$H83)&lt;
                   (_xlfn.IFS($W83="CCO Medicaid only",Dashboard!$E$34,'Data Reporting Template'!$W83="All-payer",Dashboard!$F$34)),"Low","No Issue")), "N/A")</f>
        <v>N/A</v>
      </c>
      <c r="BX83" s="110" t="str" cm="1">
        <f t="array" ref="BX83">IFERROR(
IF(OR($H83&lt;200, $AD83="Not reporting this measure", ISBLANK($AH83),($I83/$J83)&gt;0.8),"N/A",
       IF(($AH83/$H83)&lt;
                   (_xlfn.IFS($AF83="CCO Medicaid only",Dashboard!$E$35,'Data Reporting Template'!$AF83="All-payer",Dashboard!$F$35)),"Low","No Issue")), "N/A")</f>
        <v>N/A</v>
      </c>
      <c r="BY83" s="109" t="str">
        <f>IF(OR(($H83+(0.2*$I83))&lt;50, $AM83="Not reporting this measure", ISBLANK($AQ83)),"N/A",
       IF(($AQ83/($H83+(0.2*$I83)))&lt;Dashboard!$E$36,"Low", "No Issue"))</f>
        <v>N/A</v>
      </c>
      <c r="BZ83" s="110" t="str">
        <f>IF(OR(($H83+(0.2*$I83))&lt;200, $AZ83="Not reporting this measure", ISBLANK($BD83)),"N/A",
       IF(($BD83/($H83+(0.2*$I83)))&lt;Dashboard!$E$37,"Low", "No Issue"))</f>
        <v>N/A</v>
      </c>
      <c r="CA83" s="111" t="str">
        <f>IFERROR(
IF(OR(($H83+(0.2*$I83))&lt;200, $AZ83="Not reporting this measure", ISBLANK($BI83),($I83/$J83)&gt;0.8),"N/A",
       IF(($BI83/($H83+(0.2*$I83)))&lt;Dashboard!$E$38,"Low", "No Issue")),"N/A")</f>
        <v>N/A</v>
      </c>
      <c r="CB83" s="108" t="str" cm="1">
        <f t="array" ref="CB83">IF(OR(($H83+(0.2*$I83))&lt;200, $K83="Not reporting this measure", ISBLANK($O83)),"N/A",
IF(('Data Reporting Template'!$O83/($H83+(0.2*$I83)))&gt;
(_xlfn.IFS($M83="CCO Medicaid only",Dashboard!$E$44,'Data Reporting Template'!$M83="All-payer",Dashboard!$F$44)),"High","No Issue"))</f>
        <v>N/A</v>
      </c>
      <c r="CC83" s="109" t="str" cm="1">
        <f t="array" ref="CC83">IF(OR($H83&lt;200, $U83="Not reporting this measure", ISBLANK($Y83)),"N/A",
IF(('Data Reporting Template'!$Y83/$H83)&gt;
(_xlfn.IFS($W83="CCO Medicaid only",Dashboard!$E$44,'Data Reporting Template'!$W83="All-payer",Dashboard!$F$44)),"High","No Issue"))</f>
        <v>N/A</v>
      </c>
      <c r="CD83" s="110" t="str" cm="1">
        <f t="array" ref="CD83">IF(OR($H83&lt;200, $AD83="Not reporting this measure", ISBLANK($AH83)),"N/A",
       IF(('Data Reporting Template'!$AH83/$H83)&gt;
                   (_xlfn.IFS($AF83="CCO Medicaid only",Dashboard!$E$44,'Data Reporting Template'!$AF83="All-payer",Dashboard!$F$44)),"High","No Issue"))</f>
        <v>N/A</v>
      </c>
      <c r="CE83" s="109" t="str">
        <f>IF(OR(($H83+(0.2*$I83))&lt;50, $AM83="Not reporting this measure", ISBLANK($AQ83)),"N/A",
       IF(('Data Reporting Template'!$AQ83/($H83+(0.2*$I83)))&gt;Dashboard!$E$44,"High","No Issue"))</f>
        <v>N/A</v>
      </c>
      <c r="CF83" s="110" t="str">
        <f>IF(OR(($H83+(0.2*$I83))&lt;200, $AZ83="Not reporting this measure", ISBLANK($BD83)),"N/A",
       IF(('Data Reporting Template'!$BD83/($H83+(0.2*$I83)))&gt;Dashboard!$E$44,"High","No Issue"))</f>
        <v>N/A</v>
      </c>
      <c r="CG83" s="111" t="str">
        <f>IF(OR(($H83+(0.2*$I83))&lt;200, $AZ83="Not reporting this measure", ISBLANK($BI83)),"N/A",
       IF(('Data Reporting Template'!$BI83/($H83+(0.2*$I83)))&gt;Dashboard!$E$44,"High","No Issue"))</f>
        <v>N/A</v>
      </c>
      <c r="CH83" s="108" t="str">
        <f>IFERROR(
IF($O83 &lt; 30, "N/A",
IF((($P83+$Q83)/$O83)&gt; (Dashboard!$D$54), "High Exclusion/Exception Rate", "No Issue")),"N/A")</f>
        <v>N/A</v>
      </c>
      <c r="CI83" s="109" t="str">
        <f>IFERROR(
IF($Y83&lt;30,"N/A",
IF(($Z83/$Y83) &gt; (Dashboard!$D$55), "High Exclusion/Exception Rate", "No Issue")),"N/A")</f>
        <v>N/A</v>
      </c>
      <c r="CJ83" s="110" t="str">
        <f>IFERROR(
IF($AH83 &lt;30, "N/A",
IF(($AI83/$AH83)&gt; (Dashboard!$D$56), "High Exclusion/Exception Rate", "No Issue")),"N/A")</f>
        <v>N/A</v>
      </c>
      <c r="CK83" s="109" t="str">
        <f>IFERROR(
IF($BD83 &lt;30, "N/A",
IF((($BE83 + $BF83)/$BD83) &gt; (Dashboard!$D$58), "High Exclusion/Exception Rate", "No Issue")),"N/A")</f>
        <v>N/A</v>
      </c>
      <c r="CL83" s="112" t="str">
        <f>IFERROR(
IF($BI83 &lt;30, "N/A",
IF(($BJ83/$BI83) &gt; (Dashboard!$D$59), "High Exclusion/Exception Rate", "No Issue")),"N/A")</f>
        <v>N/A</v>
      </c>
      <c r="CM83" s="113" t="str">
        <f t="shared" si="53"/>
        <v>N/A</v>
      </c>
      <c r="CN83" s="110" t="str">
        <f t="shared" si="54"/>
        <v>N/A</v>
      </c>
      <c r="CO83" s="109" t="str">
        <f t="shared" si="55"/>
        <v>N/A</v>
      </c>
      <c r="CP83" s="110" t="str">
        <f t="shared" si="56"/>
        <v>N/A</v>
      </c>
      <c r="CQ83" s="109" t="str">
        <f t="shared" si="57"/>
        <v>N/A</v>
      </c>
      <c r="CR83" s="112" t="str">
        <f t="shared" si="58"/>
        <v>N/A</v>
      </c>
      <c r="CS83" s="113" t="str">
        <f t="shared" si="59"/>
        <v>N/A</v>
      </c>
      <c r="CT83" s="110" t="str">
        <f t="shared" si="60"/>
        <v>N/A</v>
      </c>
      <c r="CU83" s="109" t="str">
        <f t="shared" si="61"/>
        <v>N/A</v>
      </c>
      <c r="CV83" s="110" t="str">
        <f t="shared" si="62"/>
        <v>N/A</v>
      </c>
      <c r="CW83" s="109" t="str">
        <f t="shared" si="63"/>
        <v>N/A</v>
      </c>
      <c r="CX83" s="112" t="str">
        <f t="shared" si="64"/>
        <v>N/A</v>
      </c>
      <c r="CY83" s="113" t="str">
        <f t="shared" si="65"/>
        <v>N/A</v>
      </c>
      <c r="CZ83" s="110" t="str">
        <f t="shared" si="66"/>
        <v>N/A</v>
      </c>
      <c r="DA83" s="109" t="str">
        <f t="shared" si="67"/>
        <v>N/A</v>
      </c>
      <c r="DB83" s="115" t="str">
        <f t="shared" si="68"/>
        <v>N/A</v>
      </c>
      <c r="DC83" s="109" t="str">
        <f t="shared" si="69"/>
        <v>N/A</v>
      </c>
      <c r="DD83" s="114" t="str">
        <f t="shared" si="70"/>
        <v>N/A</v>
      </c>
      <c r="DE83" s="109" t="str">
        <f t="shared" si="71"/>
        <v>N/A</v>
      </c>
      <c r="DF83" s="114" t="str">
        <f t="shared" si="72"/>
        <v>N/A</v>
      </c>
      <c r="DG83" s="113" t="str">
        <f t="shared" si="73"/>
        <v>N/A</v>
      </c>
      <c r="DH83" s="114" t="str">
        <f t="shared" si="74"/>
        <v>N/A</v>
      </c>
      <c r="DI83" s="109" t="str">
        <f t="shared" si="75"/>
        <v>N/A</v>
      </c>
      <c r="DJ83" s="114" t="str">
        <f t="shared" si="76"/>
        <v>N/A</v>
      </c>
      <c r="DK83" s="111" t="str">
        <f t="shared" si="77"/>
        <v>N/A</v>
      </c>
    </row>
    <row r="84" spans="11:115" s="78" customFormat="1" x14ac:dyDescent="0.25">
      <c r="K84" s="90"/>
      <c r="R84" s="100" t="e">
        <f t="shared" si="39"/>
        <v>#DIV/0!</v>
      </c>
      <c r="S84" s="83" t="s">
        <v>255</v>
      </c>
      <c r="T84" s="83" t="s">
        <v>256</v>
      </c>
      <c r="U84" s="90"/>
      <c r="AA84" s="100" t="e">
        <f t="shared" si="40"/>
        <v>#DIV/0!</v>
      </c>
      <c r="AB84" s="83" t="s">
        <v>255</v>
      </c>
      <c r="AC84" s="83" t="s">
        <v>256</v>
      </c>
      <c r="AD84" s="91"/>
      <c r="AI84" s="92"/>
      <c r="AJ84" s="100" t="e">
        <f t="shared" si="41"/>
        <v>#DIV/0!</v>
      </c>
      <c r="AK84" s="83" t="s">
        <v>255</v>
      </c>
      <c r="AL84" s="83" t="s">
        <v>256</v>
      </c>
      <c r="AM84" s="91"/>
      <c r="AQ84" s="93"/>
      <c r="AR84" s="101" t="e">
        <f t="shared" si="42"/>
        <v>#DIV/0!</v>
      </c>
      <c r="AU84" s="102">
        <f t="shared" si="43"/>
        <v>0</v>
      </c>
      <c r="AV84" s="101" t="e">
        <f t="shared" si="44"/>
        <v>#DIV/0!</v>
      </c>
      <c r="AW84" s="101" t="e">
        <f t="shared" si="45"/>
        <v>#DIV/0!</v>
      </c>
      <c r="AX84" s="83" t="s">
        <v>255</v>
      </c>
      <c r="AY84" s="83" t="s">
        <v>256</v>
      </c>
      <c r="AZ84" s="91"/>
      <c r="BG84" s="103" t="e">
        <f t="shared" si="46"/>
        <v>#DIV/0!</v>
      </c>
      <c r="BK84" s="103" t="e">
        <f t="shared" si="47"/>
        <v>#DIV/0!</v>
      </c>
      <c r="BL84" s="83" t="s">
        <v>255</v>
      </c>
      <c r="BM84" s="83" t="s">
        <v>256</v>
      </c>
      <c r="BN84" s="106">
        <f t="shared" si="48"/>
        <v>0</v>
      </c>
      <c r="BO84" s="107">
        <f t="shared" si="49"/>
        <v>0</v>
      </c>
      <c r="BP84" s="107">
        <f t="shared" si="50"/>
        <v>0</v>
      </c>
      <c r="BQ84" s="107">
        <f t="shared" si="51"/>
        <v>0</v>
      </c>
      <c r="BR84" s="107">
        <f t="shared" si="52"/>
        <v>0</v>
      </c>
      <c r="BU84" s="94"/>
      <c r="BV84" s="108" t="str" cm="1">
        <f t="array" ref="BV84">IF(OR(($H84+(0.2*$I84))&lt;200, $K84="Not reporting this measure", ISBLANK($O84)),"N/A",
       IF(($O84/($H84+(0.2*$I84)))&lt;
                   (_xlfn.IFS($M84="CCO Medicaid only",Dashboard!$E$33,'Data Reporting Template'!$M84="All-payer",Dashboard!$F$33)),"Low","No Issue"))</f>
        <v>N/A</v>
      </c>
      <c r="BW84" s="109" t="str" cm="1">
        <f t="array" ref="BW84">IFERROR(
IF(OR($H84&lt;200, $U84="Not reporting this measure", ISBLANK($Y84),($I84/$J84)&gt;0.8),"N/A",
       IF(($Y84/$H84)&lt;
                   (_xlfn.IFS($W84="CCO Medicaid only",Dashboard!$E$34,'Data Reporting Template'!$W84="All-payer",Dashboard!$F$34)),"Low","No Issue")), "N/A")</f>
        <v>N/A</v>
      </c>
      <c r="BX84" s="110" t="str" cm="1">
        <f t="array" ref="BX84">IFERROR(
IF(OR($H84&lt;200, $AD84="Not reporting this measure", ISBLANK($AH84),($I84/$J84)&gt;0.8),"N/A",
       IF(($AH84/$H84)&lt;
                   (_xlfn.IFS($AF84="CCO Medicaid only",Dashboard!$E$35,'Data Reporting Template'!$AF84="All-payer",Dashboard!$F$35)),"Low","No Issue")), "N/A")</f>
        <v>N/A</v>
      </c>
      <c r="BY84" s="109" t="str">
        <f>IF(OR(($H84+(0.2*$I84))&lt;50, $AM84="Not reporting this measure", ISBLANK($AQ84)),"N/A",
       IF(($AQ84/($H84+(0.2*$I84)))&lt;Dashboard!$E$36,"Low", "No Issue"))</f>
        <v>N/A</v>
      </c>
      <c r="BZ84" s="110" t="str">
        <f>IF(OR(($H84+(0.2*$I84))&lt;200, $AZ84="Not reporting this measure", ISBLANK($BD84)),"N/A",
       IF(($BD84/($H84+(0.2*$I84)))&lt;Dashboard!$E$37,"Low", "No Issue"))</f>
        <v>N/A</v>
      </c>
      <c r="CA84" s="111" t="str">
        <f>IFERROR(
IF(OR(($H84+(0.2*$I84))&lt;200, $AZ84="Not reporting this measure", ISBLANK($BI84),($I84/$J84)&gt;0.8),"N/A",
       IF(($BI84/($H84+(0.2*$I84)))&lt;Dashboard!$E$38,"Low", "No Issue")),"N/A")</f>
        <v>N/A</v>
      </c>
      <c r="CB84" s="108" t="str" cm="1">
        <f t="array" ref="CB84">IF(OR(($H84+(0.2*$I84))&lt;200, $K84="Not reporting this measure", ISBLANK($O84)),"N/A",
IF(('Data Reporting Template'!$O84/($H84+(0.2*$I84)))&gt;
(_xlfn.IFS($M84="CCO Medicaid only",Dashboard!$E$44,'Data Reporting Template'!$M84="All-payer",Dashboard!$F$44)),"High","No Issue"))</f>
        <v>N/A</v>
      </c>
      <c r="CC84" s="109" t="str" cm="1">
        <f t="array" ref="CC84">IF(OR($H84&lt;200, $U84="Not reporting this measure", ISBLANK($Y84)),"N/A",
IF(('Data Reporting Template'!$Y84/$H84)&gt;
(_xlfn.IFS($W84="CCO Medicaid only",Dashboard!$E$44,'Data Reporting Template'!$W84="All-payer",Dashboard!$F$44)),"High","No Issue"))</f>
        <v>N/A</v>
      </c>
      <c r="CD84" s="110" t="str" cm="1">
        <f t="array" ref="CD84">IF(OR($H84&lt;200, $AD84="Not reporting this measure", ISBLANK($AH84)),"N/A",
       IF(('Data Reporting Template'!$AH84/$H84)&gt;
                   (_xlfn.IFS($AF84="CCO Medicaid only",Dashboard!$E$44,'Data Reporting Template'!$AF84="All-payer",Dashboard!$F$44)),"High","No Issue"))</f>
        <v>N/A</v>
      </c>
      <c r="CE84" s="109" t="str">
        <f>IF(OR(($H84+(0.2*$I84))&lt;50, $AM84="Not reporting this measure", ISBLANK($AQ84)),"N/A",
       IF(('Data Reporting Template'!$AQ84/($H84+(0.2*$I84)))&gt;Dashboard!$E$44,"High","No Issue"))</f>
        <v>N/A</v>
      </c>
      <c r="CF84" s="110" t="str">
        <f>IF(OR(($H84+(0.2*$I84))&lt;200, $AZ84="Not reporting this measure", ISBLANK($BD84)),"N/A",
       IF(('Data Reporting Template'!$BD84/($H84+(0.2*$I84)))&gt;Dashboard!$E$44,"High","No Issue"))</f>
        <v>N/A</v>
      </c>
      <c r="CG84" s="111" t="str">
        <f>IF(OR(($H84+(0.2*$I84))&lt;200, $AZ84="Not reporting this measure", ISBLANK($BI84)),"N/A",
       IF(('Data Reporting Template'!$BI84/($H84+(0.2*$I84)))&gt;Dashboard!$E$44,"High","No Issue"))</f>
        <v>N/A</v>
      </c>
      <c r="CH84" s="108" t="str">
        <f>IFERROR(
IF($O84 &lt; 30, "N/A",
IF((($P84+$Q84)/$O84)&gt; (Dashboard!$D$54), "High Exclusion/Exception Rate", "No Issue")),"N/A")</f>
        <v>N/A</v>
      </c>
      <c r="CI84" s="109" t="str">
        <f>IFERROR(
IF($Y84&lt;30,"N/A",
IF(($Z84/$Y84) &gt; (Dashboard!$D$55), "High Exclusion/Exception Rate", "No Issue")),"N/A")</f>
        <v>N/A</v>
      </c>
      <c r="CJ84" s="110" t="str">
        <f>IFERROR(
IF($AH84 &lt;30, "N/A",
IF(($AI84/$AH84)&gt; (Dashboard!$D$56), "High Exclusion/Exception Rate", "No Issue")),"N/A")</f>
        <v>N/A</v>
      </c>
      <c r="CK84" s="109" t="str">
        <f>IFERROR(
IF($BD84 &lt;30, "N/A",
IF((($BE84 + $BF84)/$BD84) &gt; (Dashboard!$D$58), "High Exclusion/Exception Rate", "No Issue")),"N/A")</f>
        <v>N/A</v>
      </c>
      <c r="CL84" s="112" t="str">
        <f>IFERROR(
IF($BI84 &lt;30, "N/A",
IF(($BJ84/$BI84) &gt; (Dashboard!$D$59), "High Exclusion/Exception Rate", "No Issue")),"N/A")</f>
        <v>N/A</v>
      </c>
      <c r="CM84" s="113" t="str">
        <f t="shared" si="53"/>
        <v>N/A</v>
      </c>
      <c r="CN84" s="110" t="str">
        <f t="shared" si="54"/>
        <v>N/A</v>
      </c>
      <c r="CO84" s="109" t="str">
        <f t="shared" si="55"/>
        <v>N/A</v>
      </c>
      <c r="CP84" s="110" t="str">
        <f t="shared" si="56"/>
        <v>N/A</v>
      </c>
      <c r="CQ84" s="109" t="str">
        <f t="shared" si="57"/>
        <v>N/A</v>
      </c>
      <c r="CR84" s="112" t="str">
        <f t="shared" si="58"/>
        <v>N/A</v>
      </c>
      <c r="CS84" s="113" t="str">
        <f t="shared" si="59"/>
        <v>N/A</v>
      </c>
      <c r="CT84" s="110" t="str">
        <f t="shared" si="60"/>
        <v>N/A</v>
      </c>
      <c r="CU84" s="109" t="str">
        <f t="shared" si="61"/>
        <v>N/A</v>
      </c>
      <c r="CV84" s="110" t="str">
        <f t="shared" si="62"/>
        <v>N/A</v>
      </c>
      <c r="CW84" s="109" t="str">
        <f t="shared" si="63"/>
        <v>N/A</v>
      </c>
      <c r="CX84" s="112" t="str">
        <f t="shared" si="64"/>
        <v>N/A</v>
      </c>
      <c r="CY84" s="113" t="str">
        <f t="shared" si="65"/>
        <v>N/A</v>
      </c>
      <c r="CZ84" s="110" t="str">
        <f t="shared" si="66"/>
        <v>N/A</v>
      </c>
      <c r="DA84" s="109" t="str">
        <f t="shared" si="67"/>
        <v>N/A</v>
      </c>
      <c r="DB84" s="115" t="str">
        <f t="shared" si="68"/>
        <v>N/A</v>
      </c>
      <c r="DC84" s="109" t="str">
        <f t="shared" si="69"/>
        <v>N/A</v>
      </c>
      <c r="DD84" s="114" t="str">
        <f t="shared" si="70"/>
        <v>N/A</v>
      </c>
      <c r="DE84" s="109" t="str">
        <f t="shared" si="71"/>
        <v>N/A</v>
      </c>
      <c r="DF84" s="114" t="str">
        <f t="shared" si="72"/>
        <v>N/A</v>
      </c>
      <c r="DG84" s="113" t="str">
        <f t="shared" si="73"/>
        <v>N/A</v>
      </c>
      <c r="DH84" s="114" t="str">
        <f t="shared" si="74"/>
        <v>N/A</v>
      </c>
      <c r="DI84" s="109" t="str">
        <f t="shared" si="75"/>
        <v>N/A</v>
      </c>
      <c r="DJ84" s="114" t="str">
        <f t="shared" si="76"/>
        <v>N/A</v>
      </c>
      <c r="DK84" s="111" t="str">
        <f t="shared" si="77"/>
        <v>N/A</v>
      </c>
    </row>
    <row r="85" spans="11:115" s="78" customFormat="1" x14ac:dyDescent="0.25">
      <c r="K85" s="90"/>
      <c r="R85" s="100" t="e">
        <f t="shared" si="39"/>
        <v>#DIV/0!</v>
      </c>
      <c r="S85" s="83" t="s">
        <v>255</v>
      </c>
      <c r="T85" s="83" t="s">
        <v>256</v>
      </c>
      <c r="U85" s="90"/>
      <c r="AA85" s="100" t="e">
        <f t="shared" si="40"/>
        <v>#DIV/0!</v>
      </c>
      <c r="AB85" s="83" t="s">
        <v>255</v>
      </c>
      <c r="AC85" s="83" t="s">
        <v>256</v>
      </c>
      <c r="AD85" s="91"/>
      <c r="AI85" s="92"/>
      <c r="AJ85" s="100" t="e">
        <f t="shared" si="41"/>
        <v>#DIV/0!</v>
      </c>
      <c r="AK85" s="83" t="s">
        <v>255</v>
      </c>
      <c r="AL85" s="83" t="s">
        <v>256</v>
      </c>
      <c r="AM85" s="91"/>
      <c r="AQ85" s="93"/>
      <c r="AR85" s="101" t="e">
        <f t="shared" si="42"/>
        <v>#DIV/0!</v>
      </c>
      <c r="AU85" s="102">
        <f t="shared" si="43"/>
        <v>0</v>
      </c>
      <c r="AV85" s="101" t="e">
        <f t="shared" si="44"/>
        <v>#DIV/0!</v>
      </c>
      <c r="AW85" s="101" t="e">
        <f t="shared" si="45"/>
        <v>#DIV/0!</v>
      </c>
      <c r="AX85" s="83" t="s">
        <v>255</v>
      </c>
      <c r="AY85" s="83" t="s">
        <v>256</v>
      </c>
      <c r="AZ85" s="91"/>
      <c r="BG85" s="103" t="e">
        <f t="shared" si="46"/>
        <v>#DIV/0!</v>
      </c>
      <c r="BK85" s="103" t="e">
        <f t="shared" si="47"/>
        <v>#DIV/0!</v>
      </c>
      <c r="BL85" s="83" t="s">
        <v>255</v>
      </c>
      <c r="BM85" s="83" t="s">
        <v>256</v>
      </c>
      <c r="BN85" s="106">
        <f t="shared" si="48"/>
        <v>0</v>
      </c>
      <c r="BO85" s="107">
        <f t="shared" si="49"/>
        <v>0</v>
      </c>
      <c r="BP85" s="107">
        <f t="shared" si="50"/>
        <v>0</v>
      </c>
      <c r="BQ85" s="107">
        <f t="shared" si="51"/>
        <v>0</v>
      </c>
      <c r="BR85" s="107">
        <f t="shared" si="52"/>
        <v>0</v>
      </c>
      <c r="BU85" s="94"/>
      <c r="BV85" s="108" t="str" cm="1">
        <f t="array" ref="BV85">IF(OR(($H85+(0.2*$I85))&lt;200, $K85="Not reporting this measure", ISBLANK($O85)),"N/A",
       IF(($O85/($H85+(0.2*$I85)))&lt;
                   (_xlfn.IFS($M85="CCO Medicaid only",Dashboard!$E$33,'Data Reporting Template'!$M85="All-payer",Dashboard!$F$33)),"Low","No Issue"))</f>
        <v>N/A</v>
      </c>
      <c r="BW85" s="109" t="str" cm="1">
        <f t="array" ref="BW85">IFERROR(
IF(OR($H85&lt;200, $U85="Not reporting this measure", ISBLANK($Y85),($I85/$J85)&gt;0.8),"N/A",
       IF(($Y85/$H85)&lt;
                   (_xlfn.IFS($W85="CCO Medicaid only",Dashboard!$E$34,'Data Reporting Template'!$W85="All-payer",Dashboard!$F$34)),"Low","No Issue")), "N/A")</f>
        <v>N/A</v>
      </c>
      <c r="BX85" s="110" t="str" cm="1">
        <f t="array" ref="BX85">IFERROR(
IF(OR($H85&lt;200, $AD85="Not reporting this measure", ISBLANK($AH85),($I85/$J85)&gt;0.8),"N/A",
       IF(($AH85/$H85)&lt;
                   (_xlfn.IFS($AF85="CCO Medicaid only",Dashboard!$E$35,'Data Reporting Template'!$AF85="All-payer",Dashboard!$F$35)),"Low","No Issue")), "N/A")</f>
        <v>N/A</v>
      </c>
      <c r="BY85" s="109" t="str">
        <f>IF(OR(($H85+(0.2*$I85))&lt;50, $AM85="Not reporting this measure", ISBLANK($AQ85)),"N/A",
       IF(($AQ85/($H85+(0.2*$I85)))&lt;Dashboard!$E$36,"Low", "No Issue"))</f>
        <v>N/A</v>
      </c>
      <c r="BZ85" s="110" t="str">
        <f>IF(OR(($H85+(0.2*$I85))&lt;200, $AZ85="Not reporting this measure", ISBLANK($BD85)),"N/A",
       IF(($BD85/($H85+(0.2*$I85)))&lt;Dashboard!$E$37,"Low", "No Issue"))</f>
        <v>N/A</v>
      </c>
      <c r="CA85" s="111" t="str">
        <f>IFERROR(
IF(OR(($H85+(0.2*$I85))&lt;200, $AZ85="Not reporting this measure", ISBLANK($BI85),($I85/$J85)&gt;0.8),"N/A",
       IF(($BI85/($H85+(0.2*$I85)))&lt;Dashboard!$E$38,"Low", "No Issue")),"N/A")</f>
        <v>N/A</v>
      </c>
      <c r="CB85" s="108" t="str" cm="1">
        <f t="array" ref="CB85">IF(OR(($H85+(0.2*$I85))&lt;200, $K85="Not reporting this measure", ISBLANK($O85)),"N/A",
IF(('Data Reporting Template'!$O85/($H85+(0.2*$I85)))&gt;
(_xlfn.IFS($M85="CCO Medicaid only",Dashboard!$E$44,'Data Reporting Template'!$M85="All-payer",Dashboard!$F$44)),"High","No Issue"))</f>
        <v>N/A</v>
      </c>
      <c r="CC85" s="109" t="str" cm="1">
        <f t="array" ref="CC85">IF(OR($H85&lt;200, $U85="Not reporting this measure", ISBLANK($Y85)),"N/A",
IF(('Data Reporting Template'!$Y85/$H85)&gt;
(_xlfn.IFS($W85="CCO Medicaid only",Dashboard!$E$44,'Data Reporting Template'!$W85="All-payer",Dashboard!$F$44)),"High","No Issue"))</f>
        <v>N/A</v>
      </c>
      <c r="CD85" s="110" t="str" cm="1">
        <f t="array" ref="CD85">IF(OR($H85&lt;200, $AD85="Not reporting this measure", ISBLANK($AH85)),"N/A",
       IF(('Data Reporting Template'!$AH85/$H85)&gt;
                   (_xlfn.IFS($AF85="CCO Medicaid only",Dashboard!$E$44,'Data Reporting Template'!$AF85="All-payer",Dashboard!$F$44)),"High","No Issue"))</f>
        <v>N/A</v>
      </c>
      <c r="CE85" s="109" t="str">
        <f>IF(OR(($H85+(0.2*$I85))&lt;50, $AM85="Not reporting this measure", ISBLANK($AQ85)),"N/A",
       IF(('Data Reporting Template'!$AQ85/($H85+(0.2*$I85)))&gt;Dashboard!$E$44,"High","No Issue"))</f>
        <v>N/A</v>
      </c>
      <c r="CF85" s="110" t="str">
        <f>IF(OR(($H85+(0.2*$I85))&lt;200, $AZ85="Not reporting this measure", ISBLANK($BD85)),"N/A",
       IF(('Data Reporting Template'!$BD85/($H85+(0.2*$I85)))&gt;Dashboard!$E$44,"High","No Issue"))</f>
        <v>N/A</v>
      </c>
      <c r="CG85" s="111" t="str">
        <f>IF(OR(($H85+(0.2*$I85))&lt;200, $AZ85="Not reporting this measure", ISBLANK($BI85)),"N/A",
       IF(('Data Reporting Template'!$BI85/($H85+(0.2*$I85)))&gt;Dashboard!$E$44,"High","No Issue"))</f>
        <v>N/A</v>
      </c>
      <c r="CH85" s="108" t="str">
        <f>IFERROR(
IF($O85 &lt; 30, "N/A",
IF((($P85+$Q85)/$O85)&gt; (Dashboard!$D$54), "High Exclusion/Exception Rate", "No Issue")),"N/A")</f>
        <v>N/A</v>
      </c>
      <c r="CI85" s="109" t="str">
        <f>IFERROR(
IF($Y85&lt;30,"N/A",
IF(($Z85/$Y85) &gt; (Dashboard!$D$55), "High Exclusion/Exception Rate", "No Issue")),"N/A")</f>
        <v>N/A</v>
      </c>
      <c r="CJ85" s="110" t="str">
        <f>IFERROR(
IF($AH85 &lt;30, "N/A",
IF(($AI85/$AH85)&gt; (Dashboard!$D$56), "High Exclusion/Exception Rate", "No Issue")),"N/A")</f>
        <v>N/A</v>
      </c>
      <c r="CK85" s="109" t="str">
        <f>IFERROR(
IF($BD85 &lt;30, "N/A",
IF((($BE85 + $BF85)/$BD85) &gt; (Dashboard!$D$58), "High Exclusion/Exception Rate", "No Issue")),"N/A")</f>
        <v>N/A</v>
      </c>
      <c r="CL85" s="112" t="str">
        <f>IFERROR(
IF($BI85 &lt;30, "N/A",
IF(($BJ85/$BI85) &gt; (Dashboard!$D$59), "High Exclusion/Exception Rate", "No Issue")),"N/A")</f>
        <v>N/A</v>
      </c>
      <c r="CM85" s="113" t="str">
        <f t="shared" si="53"/>
        <v>N/A</v>
      </c>
      <c r="CN85" s="110" t="str">
        <f t="shared" si="54"/>
        <v>N/A</v>
      </c>
      <c r="CO85" s="109" t="str">
        <f t="shared" si="55"/>
        <v>N/A</v>
      </c>
      <c r="CP85" s="110" t="str">
        <f t="shared" si="56"/>
        <v>N/A</v>
      </c>
      <c r="CQ85" s="109" t="str">
        <f t="shared" si="57"/>
        <v>N/A</v>
      </c>
      <c r="CR85" s="112" t="str">
        <f t="shared" si="58"/>
        <v>N/A</v>
      </c>
      <c r="CS85" s="113" t="str">
        <f t="shared" si="59"/>
        <v>N/A</v>
      </c>
      <c r="CT85" s="110" t="str">
        <f t="shared" si="60"/>
        <v>N/A</v>
      </c>
      <c r="CU85" s="109" t="str">
        <f t="shared" si="61"/>
        <v>N/A</v>
      </c>
      <c r="CV85" s="110" t="str">
        <f t="shared" si="62"/>
        <v>N/A</v>
      </c>
      <c r="CW85" s="109" t="str">
        <f t="shared" si="63"/>
        <v>N/A</v>
      </c>
      <c r="CX85" s="112" t="str">
        <f t="shared" si="64"/>
        <v>N/A</v>
      </c>
      <c r="CY85" s="113" t="str">
        <f t="shared" si="65"/>
        <v>N/A</v>
      </c>
      <c r="CZ85" s="110" t="str">
        <f t="shared" si="66"/>
        <v>N/A</v>
      </c>
      <c r="DA85" s="109" t="str">
        <f t="shared" si="67"/>
        <v>N/A</v>
      </c>
      <c r="DB85" s="115" t="str">
        <f t="shared" si="68"/>
        <v>N/A</v>
      </c>
      <c r="DC85" s="109" t="str">
        <f t="shared" si="69"/>
        <v>N/A</v>
      </c>
      <c r="DD85" s="114" t="str">
        <f t="shared" si="70"/>
        <v>N/A</v>
      </c>
      <c r="DE85" s="109" t="str">
        <f t="shared" si="71"/>
        <v>N/A</v>
      </c>
      <c r="DF85" s="114" t="str">
        <f t="shared" si="72"/>
        <v>N/A</v>
      </c>
      <c r="DG85" s="113" t="str">
        <f t="shared" si="73"/>
        <v>N/A</v>
      </c>
      <c r="DH85" s="114" t="str">
        <f t="shared" si="74"/>
        <v>N/A</v>
      </c>
      <c r="DI85" s="109" t="str">
        <f t="shared" si="75"/>
        <v>N/A</v>
      </c>
      <c r="DJ85" s="114" t="str">
        <f t="shared" si="76"/>
        <v>N/A</v>
      </c>
      <c r="DK85" s="111" t="str">
        <f t="shared" si="77"/>
        <v>N/A</v>
      </c>
    </row>
    <row r="86" spans="11:115" s="78" customFormat="1" x14ac:dyDescent="0.25">
      <c r="K86" s="90"/>
      <c r="R86" s="100" t="e">
        <f t="shared" si="39"/>
        <v>#DIV/0!</v>
      </c>
      <c r="S86" s="83" t="s">
        <v>255</v>
      </c>
      <c r="T86" s="83" t="s">
        <v>256</v>
      </c>
      <c r="U86" s="90"/>
      <c r="AA86" s="100" t="e">
        <f t="shared" si="40"/>
        <v>#DIV/0!</v>
      </c>
      <c r="AB86" s="83" t="s">
        <v>255</v>
      </c>
      <c r="AC86" s="83" t="s">
        <v>256</v>
      </c>
      <c r="AD86" s="91"/>
      <c r="AI86" s="92"/>
      <c r="AJ86" s="100" t="e">
        <f t="shared" si="41"/>
        <v>#DIV/0!</v>
      </c>
      <c r="AK86" s="83" t="s">
        <v>255</v>
      </c>
      <c r="AL86" s="83" t="s">
        <v>256</v>
      </c>
      <c r="AM86" s="91"/>
      <c r="AQ86" s="93"/>
      <c r="AR86" s="101" t="e">
        <f t="shared" si="42"/>
        <v>#DIV/0!</v>
      </c>
      <c r="AU86" s="102">
        <f t="shared" si="43"/>
        <v>0</v>
      </c>
      <c r="AV86" s="101" t="e">
        <f t="shared" si="44"/>
        <v>#DIV/0!</v>
      </c>
      <c r="AW86" s="101" t="e">
        <f t="shared" si="45"/>
        <v>#DIV/0!</v>
      </c>
      <c r="AX86" s="83" t="s">
        <v>255</v>
      </c>
      <c r="AY86" s="83" t="s">
        <v>256</v>
      </c>
      <c r="AZ86" s="91"/>
      <c r="BG86" s="103" t="e">
        <f t="shared" si="46"/>
        <v>#DIV/0!</v>
      </c>
      <c r="BK86" s="103" t="e">
        <f t="shared" si="47"/>
        <v>#DIV/0!</v>
      </c>
      <c r="BL86" s="83" t="s">
        <v>255</v>
      </c>
      <c r="BM86" s="83" t="s">
        <v>256</v>
      </c>
      <c r="BN86" s="106">
        <f t="shared" si="48"/>
        <v>0</v>
      </c>
      <c r="BO86" s="107">
        <f t="shared" si="49"/>
        <v>0</v>
      </c>
      <c r="BP86" s="107">
        <f t="shared" si="50"/>
        <v>0</v>
      </c>
      <c r="BQ86" s="107">
        <f t="shared" si="51"/>
        <v>0</v>
      </c>
      <c r="BR86" s="107">
        <f t="shared" si="52"/>
        <v>0</v>
      </c>
      <c r="BU86" s="94"/>
      <c r="BV86" s="108" t="str" cm="1">
        <f t="array" ref="BV86">IF(OR(($H86+(0.2*$I86))&lt;200, $K86="Not reporting this measure", ISBLANK($O86)),"N/A",
       IF(($O86/($H86+(0.2*$I86)))&lt;
                   (_xlfn.IFS($M86="CCO Medicaid only",Dashboard!$E$33,'Data Reporting Template'!$M86="All-payer",Dashboard!$F$33)),"Low","No Issue"))</f>
        <v>N/A</v>
      </c>
      <c r="BW86" s="109" t="str" cm="1">
        <f t="array" ref="BW86">IFERROR(
IF(OR($H86&lt;200, $U86="Not reporting this measure", ISBLANK($Y86),($I86/$J86)&gt;0.8),"N/A",
       IF(($Y86/$H86)&lt;
                   (_xlfn.IFS($W86="CCO Medicaid only",Dashboard!$E$34,'Data Reporting Template'!$W86="All-payer",Dashboard!$F$34)),"Low","No Issue")), "N/A")</f>
        <v>N/A</v>
      </c>
      <c r="BX86" s="110" t="str" cm="1">
        <f t="array" ref="BX86">IFERROR(
IF(OR($H86&lt;200, $AD86="Not reporting this measure", ISBLANK($AH86),($I86/$J86)&gt;0.8),"N/A",
       IF(($AH86/$H86)&lt;
                   (_xlfn.IFS($AF86="CCO Medicaid only",Dashboard!$E$35,'Data Reporting Template'!$AF86="All-payer",Dashboard!$F$35)),"Low","No Issue")), "N/A")</f>
        <v>N/A</v>
      </c>
      <c r="BY86" s="109" t="str">
        <f>IF(OR(($H86+(0.2*$I86))&lt;50, $AM86="Not reporting this measure", ISBLANK($AQ86)),"N/A",
       IF(($AQ86/($H86+(0.2*$I86)))&lt;Dashboard!$E$36,"Low", "No Issue"))</f>
        <v>N/A</v>
      </c>
      <c r="BZ86" s="110" t="str">
        <f>IF(OR(($H86+(0.2*$I86))&lt;200, $AZ86="Not reporting this measure", ISBLANK($BD86)),"N/A",
       IF(($BD86/($H86+(0.2*$I86)))&lt;Dashboard!$E$37,"Low", "No Issue"))</f>
        <v>N/A</v>
      </c>
      <c r="CA86" s="111" t="str">
        <f>IFERROR(
IF(OR(($H86+(0.2*$I86))&lt;200, $AZ86="Not reporting this measure", ISBLANK($BI86),($I86/$J86)&gt;0.8),"N/A",
       IF(($BI86/($H86+(0.2*$I86)))&lt;Dashboard!$E$38,"Low", "No Issue")),"N/A")</f>
        <v>N/A</v>
      </c>
      <c r="CB86" s="108" t="str" cm="1">
        <f t="array" ref="CB86">IF(OR(($H86+(0.2*$I86))&lt;200, $K86="Not reporting this measure", ISBLANK($O86)),"N/A",
IF(('Data Reporting Template'!$O86/($H86+(0.2*$I86)))&gt;
(_xlfn.IFS($M86="CCO Medicaid only",Dashboard!$E$44,'Data Reporting Template'!$M86="All-payer",Dashboard!$F$44)),"High","No Issue"))</f>
        <v>N/A</v>
      </c>
      <c r="CC86" s="109" t="str" cm="1">
        <f t="array" ref="CC86">IF(OR($H86&lt;200, $U86="Not reporting this measure", ISBLANK($Y86)),"N/A",
IF(('Data Reporting Template'!$Y86/$H86)&gt;
(_xlfn.IFS($W86="CCO Medicaid only",Dashboard!$E$44,'Data Reporting Template'!$W86="All-payer",Dashboard!$F$44)),"High","No Issue"))</f>
        <v>N/A</v>
      </c>
      <c r="CD86" s="110" t="str" cm="1">
        <f t="array" ref="CD86">IF(OR($H86&lt;200, $AD86="Not reporting this measure", ISBLANK($AH86)),"N/A",
       IF(('Data Reporting Template'!$AH86/$H86)&gt;
                   (_xlfn.IFS($AF86="CCO Medicaid only",Dashboard!$E$44,'Data Reporting Template'!$AF86="All-payer",Dashboard!$F$44)),"High","No Issue"))</f>
        <v>N/A</v>
      </c>
      <c r="CE86" s="109" t="str">
        <f>IF(OR(($H86+(0.2*$I86))&lt;50, $AM86="Not reporting this measure", ISBLANK($AQ86)),"N/A",
       IF(('Data Reporting Template'!$AQ86/($H86+(0.2*$I86)))&gt;Dashboard!$E$44,"High","No Issue"))</f>
        <v>N/A</v>
      </c>
      <c r="CF86" s="110" t="str">
        <f>IF(OR(($H86+(0.2*$I86))&lt;200, $AZ86="Not reporting this measure", ISBLANK($BD86)),"N/A",
       IF(('Data Reporting Template'!$BD86/($H86+(0.2*$I86)))&gt;Dashboard!$E$44,"High","No Issue"))</f>
        <v>N/A</v>
      </c>
      <c r="CG86" s="111" t="str">
        <f>IF(OR(($H86+(0.2*$I86))&lt;200, $AZ86="Not reporting this measure", ISBLANK($BI86)),"N/A",
       IF(('Data Reporting Template'!$BI86/($H86+(0.2*$I86)))&gt;Dashboard!$E$44,"High","No Issue"))</f>
        <v>N/A</v>
      </c>
      <c r="CH86" s="108" t="str">
        <f>IFERROR(
IF($O86 &lt; 30, "N/A",
IF((($P86+$Q86)/$O86)&gt; (Dashboard!$D$54), "High Exclusion/Exception Rate", "No Issue")),"N/A")</f>
        <v>N/A</v>
      </c>
      <c r="CI86" s="109" t="str">
        <f>IFERROR(
IF($Y86&lt;30,"N/A",
IF(($Z86/$Y86) &gt; (Dashboard!$D$55), "High Exclusion/Exception Rate", "No Issue")),"N/A")</f>
        <v>N/A</v>
      </c>
      <c r="CJ86" s="110" t="str">
        <f>IFERROR(
IF($AH86 &lt;30, "N/A",
IF(($AI86/$AH86)&gt; (Dashboard!$D$56), "High Exclusion/Exception Rate", "No Issue")),"N/A")</f>
        <v>N/A</v>
      </c>
      <c r="CK86" s="109" t="str">
        <f>IFERROR(
IF($BD86 &lt;30, "N/A",
IF((($BE86 + $BF86)/$BD86) &gt; (Dashboard!$D$58), "High Exclusion/Exception Rate", "No Issue")),"N/A")</f>
        <v>N/A</v>
      </c>
      <c r="CL86" s="112" t="str">
        <f>IFERROR(
IF($BI86 &lt;30, "N/A",
IF(($BJ86/$BI86) &gt; (Dashboard!$D$59), "High Exclusion/Exception Rate", "No Issue")),"N/A")</f>
        <v>N/A</v>
      </c>
      <c r="CM86" s="113" t="str">
        <f t="shared" si="53"/>
        <v>N/A</v>
      </c>
      <c r="CN86" s="110" t="str">
        <f t="shared" si="54"/>
        <v>N/A</v>
      </c>
      <c r="CO86" s="109" t="str">
        <f t="shared" si="55"/>
        <v>N/A</v>
      </c>
      <c r="CP86" s="110" t="str">
        <f t="shared" si="56"/>
        <v>N/A</v>
      </c>
      <c r="CQ86" s="109" t="str">
        <f t="shared" si="57"/>
        <v>N/A</v>
      </c>
      <c r="CR86" s="112" t="str">
        <f t="shared" si="58"/>
        <v>N/A</v>
      </c>
      <c r="CS86" s="113" t="str">
        <f t="shared" si="59"/>
        <v>N/A</v>
      </c>
      <c r="CT86" s="110" t="str">
        <f t="shared" si="60"/>
        <v>N/A</v>
      </c>
      <c r="CU86" s="109" t="str">
        <f t="shared" si="61"/>
        <v>N/A</v>
      </c>
      <c r="CV86" s="110" t="str">
        <f t="shared" si="62"/>
        <v>N/A</v>
      </c>
      <c r="CW86" s="109" t="str">
        <f t="shared" si="63"/>
        <v>N/A</v>
      </c>
      <c r="CX86" s="112" t="str">
        <f t="shared" si="64"/>
        <v>N/A</v>
      </c>
      <c r="CY86" s="113" t="str">
        <f t="shared" si="65"/>
        <v>N/A</v>
      </c>
      <c r="CZ86" s="110" t="str">
        <f t="shared" si="66"/>
        <v>N/A</v>
      </c>
      <c r="DA86" s="109" t="str">
        <f t="shared" si="67"/>
        <v>N/A</v>
      </c>
      <c r="DB86" s="115" t="str">
        <f t="shared" si="68"/>
        <v>N/A</v>
      </c>
      <c r="DC86" s="109" t="str">
        <f t="shared" si="69"/>
        <v>N/A</v>
      </c>
      <c r="DD86" s="114" t="str">
        <f t="shared" si="70"/>
        <v>N/A</v>
      </c>
      <c r="DE86" s="109" t="str">
        <f t="shared" si="71"/>
        <v>N/A</v>
      </c>
      <c r="DF86" s="114" t="str">
        <f t="shared" si="72"/>
        <v>N/A</v>
      </c>
      <c r="DG86" s="113" t="str">
        <f t="shared" si="73"/>
        <v>N/A</v>
      </c>
      <c r="DH86" s="114" t="str">
        <f t="shared" si="74"/>
        <v>N/A</v>
      </c>
      <c r="DI86" s="109" t="str">
        <f t="shared" si="75"/>
        <v>N/A</v>
      </c>
      <c r="DJ86" s="114" t="str">
        <f t="shared" si="76"/>
        <v>N/A</v>
      </c>
      <c r="DK86" s="111" t="str">
        <f t="shared" si="77"/>
        <v>N/A</v>
      </c>
    </row>
    <row r="87" spans="11:115" s="78" customFormat="1" x14ac:dyDescent="0.25">
      <c r="K87" s="90"/>
      <c r="R87" s="100" t="e">
        <f t="shared" si="39"/>
        <v>#DIV/0!</v>
      </c>
      <c r="S87" s="83" t="s">
        <v>255</v>
      </c>
      <c r="T87" s="83" t="s">
        <v>256</v>
      </c>
      <c r="U87" s="90"/>
      <c r="AA87" s="100" t="e">
        <f t="shared" si="40"/>
        <v>#DIV/0!</v>
      </c>
      <c r="AB87" s="83" t="s">
        <v>255</v>
      </c>
      <c r="AC87" s="83" t="s">
        <v>256</v>
      </c>
      <c r="AD87" s="91"/>
      <c r="AI87" s="92"/>
      <c r="AJ87" s="100" t="e">
        <f t="shared" si="41"/>
        <v>#DIV/0!</v>
      </c>
      <c r="AK87" s="83" t="s">
        <v>255</v>
      </c>
      <c r="AL87" s="83" t="s">
        <v>256</v>
      </c>
      <c r="AM87" s="91"/>
      <c r="AQ87" s="93"/>
      <c r="AR87" s="101" t="e">
        <f t="shared" si="42"/>
        <v>#DIV/0!</v>
      </c>
      <c r="AU87" s="102">
        <f t="shared" si="43"/>
        <v>0</v>
      </c>
      <c r="AV87" s="101" t="e">
        <f t="shared" si="44"/>
        <v>#DIV/0!</v>
      </c>
      <c r="AW87" s="101" t="e">
        <f t="shared" si="45"/>
        <v>#DIV/0!</v>
      </c>
      <c r="AX87" s="83" t="s">
        <v>255</v>
      </c>
      <c r="AY87" s="83" t="s">
        <v>256</v>
      </c>
      <c r="AZ87" s="91"/>
      <c r="BG87" s="103" t="e">
        <f t="shared" si="46"/>
        <v>#DIV/0!</v>
      </c>
      <c r="BK87" s="103" t="e">
        <f t="shared" si="47"/>
        <v>#DIV/0!</v>
      </c>
      <c r="BL87" s="83" t="s">
        <v>255</v>
      </c>
      <c r="BM87" s="83" t="s">
        <v>256</v>
      </c>
      <c r="BN87" s="106">
        <f t="shared" si="48"/>
        <v>0</v>
      </c>
      <c r="BO87" s="107">
        <f t="shared" si="49"/>
        <v>0</v>
      </c>
      <c r="BP87" s="107">
        <f t="shared" si="50"/>
        <v>0</v>
      </c>
      <c r="BQ87" s="107">
        <f t="shared" si="51"/>
        <v>0</v>
      </c>
      <c r="BR87" s="107">
        <f t="shared" si="52"/>
        <v>0</v>
      </c>
      <c r="BU87" s="94"/>
      <c r="BV87" s="108" t="str" cm="1">
        <f t="array" ref="BV87">IF(OR(($H87+(0.2*$I87))&lt;200, $K87="Not reporting this measure", ISBLANK($O87)),"N/A",
       IF(($O87/($H87+(0.2*$I87)))&lt;
                   (_xlfn.IFS($M87="CCO Medicaid only",Dashboard!$E$33,'Data Reporting Template'!$M87="All-payer",Dashboard!$F$33)),"Low","No Issue"))</f>
        <v>N/A</v>
      </c>
      <c r="BW87" s="109" t="str" cm="1">
        <f t="array" ref="BW87">IFERROR(
IF(OR($H87&lt;200, $U87="Not reporting this measure", ISBLANK($Y87),($I87/$J87)&gt;0.8),"N/A",
       IF(($Y87/$H87)&lt;
                   (_xlfn.IFS($W87="CCO Medicaid only",Dashboard!$E$34,'Data Reporting Template'!$W87="All-payer",Dashboard!$F$34)),"Low","No Issue")), "N/A")</f>
        <v>N/A</v>
      </c>
      <c r="BX87" s="110" t="str" cm="1">
        <f t="array" ref="BX87">IFERROR(
IF(OR($H87&lt;200, $AD87="Not reporting this measure", ISBLANK($AH87),($I87/$J87)&gt;0.8),"N/A",
       IF(($AH87/$H87)&lt;
                   (_xlfn.IFS($AF87="CCO Medicaid only",Dashboard!$E$35,'Data Reporting Template'!$AF87="All-payer",Dashboard!$F$35)),"Low","No Issue")), "N/A")</f>
        <v>N/A</v>
      </c>
      <c r="BY87" s="109" t="str">
        <f>IF(OR(($H87+(0.2*$I87))&lt;50, $AM87="Not reporting this measure", ISBLANK($AQ87)),"N/A",
       IF(($AQ87/($H87+(0.2*$I87)))&lt;Dashboard!$E$36,"Low", "No Issue"))</f>
        <v>N/A</v>
      </c>
      <c r="BZ87" s="110" t="str">
        <f>IF(OR(($H87+(0.2*$I87))&lt;200, $AZ87="Not reporting this measure", ISBLANK($BD87)),"N/A",
       IF(($BD87/($H87+(0.2*$I87)))&lt;Dashboard!$E$37,"Low", "No Issue"))</f>
        <v>N/A</v>
      </c>
      <c r="CA87" s="111" t="str">
        <f>IFERROR(
IF(OR(($H87+(0.2*$I87))&lt;200, $AZ87="Not reporting this measure", ISBLANK($BI87),($I87/$J87)&gt;0.8),"N/A",
       IF(($BI87/($H87+(0.2*$I87)))&lt;Dashboard!$E$38,"Low", "No Issue")),"N/A")</f>
        <v>N/A</v>
      </c>
      <c r="CB87" s="108" t="str" cm="1">
        <f t="array" ref="CB87">IF(OR(($H87+(0.2*$I87))&lt;200, $K87="Not reporting this measure", ISBLANK($O87)),"N/A",
IF(('Data Reporting Template'!$O87/($H87+(0.2*$I87)))&gt;
(_xlfn.IFS($M87="CCO Medicaid only",Dashboard!$E$44,'Data Reporting Template'!$M87="All-payer",Dashboard!$F$44)),"High","No Issue"))</f>
        <v>N/A</v>
      </c>
      <c r="CC87" s="109" t="str" cm="1">
        <f t="array" ref="CC87">IF(OR($H87&lt;200, $U87="Not reporting this measure", ISBLANK($Y87)),"N/A",
IF(('Data Reporting Template'!$Y87/$H87)&gt;
(_xlfn.IFS($W87="CCO Medicaid only",Dashboard!$E$44,'Data Reporting Template'!$W87="All-payer",Dashboard!$F$44)),"High","No Issue"))</f>
        <v>N/A</v>
      </c>
      <c r="CD87" s="110" t="str" cm="1">
        <f t="array" ref="CD87">IF(OR($H87&lt;200, $AD87="Not reporting this measure", ISBLANK($AH87)),"N/A",
       IF(('Data Reporting Template'!$AH87/$H87)&gt;
                   (_xlfn.IFS($AF87="CCO Medicaid only",Dashboard!$E$44,'Data Reporting Template'!$AF87="All-payer",Dashboard!$F$44)),"High","No Issue"))</f>
        <v>N/A</v>
      </c>
      <c r="CE87" s="109" t="str">
        <f>IF(OR(($H87+(0.2*$I87))&lt;50, $AM87="Not reporting this measure", ISBLANK($AQ87)),"N/A",
       IF(('Data Reporting Template'!$AQ87/($H87+(0.2*$I87)))&gt;Dashboard!$E$44,"High","No Issue"))</f>
        <v>N/A</v>
      </c>
      <c r="CF87" s="110" t="str">
        <f>IF(OR(($H87+(0.2*$I87))&lt;200, $AZ87="Not reporting this measure", ISBLANK($BD87)),"N/A",
       IF(('Data Reporting Template'!$BD87/($H87+(0.2*$I87)))&gt;Dashboard!$E$44,"High","No Issue"))</f>
        <v>N/A</v>
      </c>
      <c r="CG87" s="111" t="str">
        <f>IF(OR(($H87+(0.2*$I87))&lt;200, $AZ87="Not reporting this measure", ISBLANK($BI87)),"N/A",
       IF(('Data Reporting Template'!$BI87/($H87+(0.2*$I87)))&gt;Dashboard!$E$44,"High","No Issue"))</f>
        <v>N/A</v>
      </c>
      <c r="CH87" s="108" t="str">
        <f>IFERROR(
IF($O87 &lt; 30, "N/A",
IF((($P87+$Q87)/$O87)&gt; (Dashboard!$D$54), "High Exclusion/Exception Rate", "No Issue")),"N/A")</f>
        <v>N/A</v>
      </c>
      <c r="CI87" s="109" t="str">
        <f>IFERROR(
IF($Y87&lt;30,"N/A",
IF(($Z87/$Y87) &gt; (Dashboard!$D$55), "High Exclusion/Exception Rate", "No Issue")),"N/A")</f>
        <v>N/A</v>
      </c>
      <c r="CJ87" s="110" t="str">
        <f>IFERROR(
IF($AH87 &lt;30, "N/A",
IF(($AI87/$AH87)&gt; (Dashboard!$D$56), "High Exclusion/Exception Rate", "No Issue")),"N/A")</f>
        <v>N/A</v>
      </c>
      <c r="CK87" s="109" t="str">
        <f>IFERROR(
IF($BD87 &lt;30, "N/A",
IF((($BE87 + $BF87)/$BD87) &gt; (Dashboard!$D$58), "High Exclusion/Exception Rate", "No Issue")),"N/A")</f>
        <v>N/A</v>
      </c>
      <c r="CL87" s="112" t="str">
        <f>IFERROR(
IF($BI87 &lt;30, "N/A",
IF(($BJ87/$BI87) &gt; (Dashboard!$D$59), "High Exclusion/Exception Rate", "No Issue")),"N/A")</f>
        <v>N/A</v>
      </c>
      <c r="CM87" s="113" t="str">
        <f t="shared" si="53"/>
        <v>N/A</v>
      </c>
      <c r="CN87" s="110" t="str">
        <f t="shared" si="54"/>
        <v>N/A</v>
      </c>
      <c r="CO87" s="109" t="str">
        <f t="shared" si="55"/>
        <v>N/A</v>
      </c>
      <c r="CP87" s="110" t="str">
        <f t="shared" si="56"/>
        <v>N/A</v>
      </c>
      <c r="CQ87" s="109" t="str">
        <f t="shared" si="57"/>
        <v>N/A</v>
      </c>
      <c r="CR87" s="112" t="str">
        <f t="shared" si="58"/>
        <v>N/A</v>
      </c>
      <c r="CS87" s="113" t="str">
        <f t="shared" si="59"/>
        <v>N/A</v>
      </c>
      <c r="CT87" s="110" t="str">
        <f t="shared" si="60"/>
        <v>N/A</v>
      </c>
      <c r="CU87" s="109" t="str">
        <f t="shared" si="61"/>
        <v>N/A</v>
      </c>
      <c r="CV87" s="110" t="str">
        <f t="shared" si="62"/>
        <v>N/A</v>
      </c>
      <c r="CW87" s="109" t="str">
        <f t="shared" si="63"/>
        <v>N/A</v>
      </c>
      <c r="CX87" s="112" t="str">
        <f t="shared" si="64"/>
        <v>N/A</v>
      </c>
      <c r="CY87" s="113" t="str">
        <f t="shared" si="65"/>
        <v>N/A</v>
      </c>
      <c r="CZ87" s="110" t="str">
        <f t="shared" si="66"/>
        <v>N/A</v>
      </c>
      <c r="DA87" s="109" t="str">
        <f t="shared" si="67"/>
        <v>N/A</v>
      </c>
      <c r="DB87" s="115" t="str">
        <f t="shared" si="68"/>
        <v>N/A</v>
      </c>
      <c r="DC87" s="109" t="str">
        <f t="shared" si="69"/>
        <v>N/A</v>
      </c>
      <c r="DD87" s="114" t="str">
        <f t="shared" si="70"/>
        <v>N/A</v>
      </c>
      <c r="DE87" s="109" t="str">
        <f t="shared" si="71"/>
        <v>N/A</v>
      </c>
      <c r="DF87" s="114" t="str">
        <f t="shared" si="72"/>
        <v>N/A</v>
      </c>
      <c r="DG87" s="113" t="str">
        <f t="shared" si="73"/>
        <v>N/A</v>
      </c>
      <c r="DH87" s="114" t="str">
        <f t="shared" si="74"/>
        <v>N/A</v>
      </c>
      <c r="DI87" s="109" t="str">
        <f t="shared" si="75"/>
        <v>N/A</v>
      </c>
      <c r="DJ87" s="114" t="str">
        <f t="shared" si="76"/>
        <v>N/A</v>
      </c>
      <c r="DK87" s="111" t="str">
        <f t="shared" si="77"/>
        <v>N/A</v>
      </c>
    </row>
    <row r="88" spans="11:115" s="78" customFormat="1" x14ac:dyDescent="0.25">
      <c r="K88" s="90"/>
      <c r="R88" s="100" t="e">
        <f t="shared" si="39"/>
        <v>#DIV/0!</v>
      </c>
      <c r="S88" s="83" t="s">
        <v>255</v>
      </c>
      <c r="T88" s="83" t="s">
        <v>256</v>
      </c>
      <c r="U88" s="90"/>
      <c r="AA88" s="100" t="e">
        <f t="shared" si="40"/>
        <v>#DIV/0!</v>
      </c>
      <c r="AB88" s="83" t="s">
        <v>255</v>
      </c>
      <c r="AC88" s="83" t="s">
        <v>256</v>
      </c>
      <c r="AD88" s="91"/>
      <c r="AI88" s="92"/>
      <c r="AJ88" s="100" t="e">
        <f t="shared" si="41"/>
        <v>#DIV/0!</v>
      </c>
      <c r="AK88" s="83" t="s">
        <v>255</v>
      </c>
      <c r="AL88" s="83" t="s">
        <v>256</v>
      </c>
      <c r="AM88" s="91"/>
      <c r="AQ88" s="93"/>
      <c r="AR88" s="101" t="e">
        <f t="shared" si="42"/>
        <v>#DIV/0!</v>
      </c>
      <c r="AU88" s="102">
        <f t="shared" si="43"/>
        <v>0</v>
      </c>
      <c r="AV88" s="101" t="e">
        <f t="shared" si="44"/>
        <v>#DIV/0!</v>
      </c>
      <c r="AW88" s="101" t="e">
        <f t="shared" si="45"/>
        <v>#DIV/0!</v>
      </c>
      <c r="AX88" s="83" t="s">
        <v>255</v>
      </c>
      <c r="AY88" s="83" t="s">
        <v>256</v>
      </c>
      <c r="AZ88" s="91"/>
      <c r="BG88" s="103" t="e">
        <f t="shared" si="46"/>
        <v>#DIV/0!</v>
      </c>
      <c r="BK88" s="103" t="e">
        <f t="shared" si="47"/>
        <v>#DIV/0!</v>
      </c>
      <c r="BL88" s="83" t="s">
        <v>255</v>
      </c>
      <c r="BM88" s="83" t="s">
        <v>256</v>
      </c>
      <c r="BN88" s="106">
        <f t="shared" si="48"/>
        <v>0</v>
      </c>
      <c r="BO88" s="107">
        <f t="shared" si="49"/>
        <v>0</v>
      </c>
      <c r="BP88" s="107">
        <f t="shared" si="50"/>
        <v>0</v>
      </c>
      <c r="BQ88" s="107">
        <f t="shared" si="51"/>
        <v>0</v>
      </c>
      <c r="BR88" s="107">
        <f t="shared" si="52"/>
        <v>0</v>
      </c>
      <c r="BU88" s="94"/>
      <c r="BV88" s="108" t="str" cm="1">
        <f t="array" ref="BV88">IF(OR(($H88+(0.2*$I88))&lt;200, $K88="Not reporting this measure", ISBLANK($O88)),"N/A",
       IF(($O88/($H88+(0.2*$I88)))&lt;
                   (_xlfn.IFS($M88="CCO Medicaid only",Dashboard!$E$33,'Data Reporting Template'!$M88="All-payer",Dashboard!$F$33)),"Low","No Issue"))</f>
        <v>N/A</v>
      </c>
      <c r="BW88" s="109" t="str" cm="1">
        <f t="array" ref="BW88">IFERROR(
IF(OR($H88&lt;200, $U88="Not reporting this measure", ISBLANK($Y88),($I88/$J88)&gt;0.8),"N/A",
       IF(($Y88/$H88)&lt;
                   (_xlfn.IFS($W88="CCO Medicaid only",Dashboard!$E$34,'Data Reporting Template'!$W88="All-payer",Dashboard!$F$34)),"Low","No Issue")), "N/A")</f>
        <v>N/A</v>
      </c>
      <c r="BX88" s="110" t="str" cm="1">
        <f t="array" ref="BX88">IFERROR(
IF(OR($H88&lt;200, $AD88="Not reporting this measure", ISBLANK($AH88),($I88/$J88)&gt;0.8),"N/A",
       IF(($AH88/$H88)&lt;
                   (_xlfn.IFS($AF88="CCO Medicaid only",Dashboard!$E$35,'Data Reporting Template'!$AF88="All-payer",Dashboard!$F$35)),"Low","No Issue")), "N/A")</f>
        <v>N/A</v>
      </c>
      <c r="BY88" s="109" t="str">
        <f>IF(OR(($H88+(0.2*$I88))&lt;50, $AM88="Not reporting this measure", ISBLANK($AQ88)),"N/A",
       IF(($AQ88/($H88+(0.2*$I88)))&lt;Dashboard!$E$36,"Low", "No Issue"))</f>
        <v>N/A</v>
      </c>
      <c r="BZ88" s="110" t="str">
        <f>IF(OR(($H88+(0.2*$I88))&lt;200, $AZ88="Not reporting this measure", ISBLANK($BD88)),"N/A",
       IF(($BD88/($H88+(0.2*$I88)))&lt;Dashboard!$E$37,"Low", "No Issue"))</f>
        <v>N/A</v>
      </c>
      <c r="CA88" s="111" t="str">
        <f>IFERROR(
IF(OR(($H88+(0.2*$I88))&lt;200, $AZ88="Not reporting this measure", ISBLANK($BI88),($I88/$J88)&gt;0.8),"N/A",
       IF(($BI88/($H88+(0.2*$I88)))&lt;Dashboard!$E$38,"Low", "No Issue")),"N/A")</f>
        <v>N/A</v>
      </c>
      <c r="CB88" s="108" t="str" cm="1">
        <f t="array" ref="CB88">IF(OR(($H88+(0.2*$I88))&lt;200, $K88="Not reporting this measure", ISBLANK($O88)),"N/A",
IF(('Data Reporting Template'!$O88/($H88+(0.2*$I88)))&gt;
(_xlfn.IFS($M88="CCO Medicaid only",Dashboard!$E$44,'Data Reporting Template'!$M88="All-payer",Dashboard!$F$44)),"High","No Issue"))</f>
        <v>N/A</v>
      </c>
      <c r="CC88" s="109" t="str" cm="1">
        <f t="array" ref="CC88">IF(OR($H88&lt;200, $U88="Not reporting this measure", ISBLANK($Y88)),"N/A",
IF(('Data Reporting Template'!$Y88/$H88)&gt;
(_xlfn.IFS($W88="CCO Medicaid only",Dashboard!$E$44,'Data Reporting Template'!$W88="All-payer",Dashboard!$F$44)),"High","No Issue"))</f>
        <v>N/A</v>
      </c>
      <c r="CD88" s="110" t="str" cm="1">
        <f t="array" ref="CD88">IF(OR($H88&lt;200, $AD88="Not reporting this measure", ISBLANK($AH88)),"N/A",
       IF(('Data Reporting Template'!$AH88/$H88)&gt;
                   (_xlfn.IFS($AF88="CCO Medicaid only",Dashboard!$E$44,'Data Reporting Template'!$AF88="All-payer",Dashboard!$F$44)),"High","No Issue"))</f>
        <v>N/A</v>
      </c>
      <c r="CE88" s="109" t="str">
        <f>IF(OR(($H88+(0.2*$I88))&lt;50, $AM88="Not reporting this measure", ISBLANK($AQ88)),"N/A",
       IF(('Data Reporting Template'!$AQ88/($H88+(0.2*$I88)))&gt;Dashboard!$E$44,"High","No Issue"))</f>
        <v>N/A</v>
      </c>
      <c r="CF88" s="110" t="str">
        <f>IF(OR(($H88+(0.2*$I88))&lt;200, $AZ88="Not reporting this measure", ISBLANK($BD88)),"N/A",
       IF(('Data Reporting Template'!$BD88/($H88+(0.2*$I88)))&gt;Dashboard!$E$44,"High","No Issue"))</f>
        <v>N/A</v>
      </c>
      <c r="CG88" s="111" t="str">
        <f>IF(OR(($H88+(0.2*$I88))&lt;200, $AZ88="Not reporting this measure", ISBLANK($BI88)),"N/A",
       IF(('Data Reporting Template'!$BI88/($H88+(0.2*$I88)))&gt;Dashboard!$E$44,"High","No Issue"))</f>
        <v>N/A</v>
      </c>
      <c r="CH88" s="108" t="str">
        <f>IFERROR(
IF($O88 &lt; 30, "N/A",
IF((($P88+$Q88)/$O88)&gt; (Dashboard!$D$54), "High Exclusion/Exception Rate", "No Issue")),"N/A")</f>
        <v>N/A</v>
      </c>
      <c r="CI88" s="109" t="str">
        <f>IFERROR(
IF($Y88&lt;30,"N/A",
IF(($Z88/$Y88) &gt; (Dashboard!$D$55), "High Exclusion/Exception Rate", "No Issue")),"N/A")</f>
        <v>N/A</v>
      </c>
      <c r="CJ88" s="110" t="str">
        <f>IFERROR(
IF($AH88 &lt;30, "N/A",
IF(($AI88/$AH88)&gt; (Dashboard!$D$56), "High Exclusion/Exception Rate", "No Issue")),"N/A")</f>
        <v>N/A</v>
      </c>
      <c r="CK88" s="109" t="str">
        <f>IFERROR(
IF($BD88 &lt;30, "N/A",
IF((($BE88 + $BF88)/$BD88) &gt; (Dashboard!$D$58), "High Exclusion/Exception Rate", "No Issue")),"N/A")</f>
        <v>N/A</v>
      </c>
      <c r="CL88" s="112" t="str">
        <f>IFERROR(
IF($BI88 &lt;30, "N/A",
IF(($BJ88/$BI88) &gt; (Dashboard!$D$59), "High Exclusion/Exception Rate", "No Issue")),"N/A")</f>
        <v>N/A</v>
      </c>
      <c r="CM88" s="113" t="str">
        <f t="shared" si="53"/>
        <v>N/A</v>
      </c>
      <c r="CN88" s="110" t="str">
        <f t="shared" si="54"/>
        <v>N/A</v>
      </c>
      <c r="CO88" s="109" t="str">
        <f t="shared" si="55"/>
        <v>N/A</v>
      </c>
      <c r="CP88" s="110" t="str">
        <f t="shared" si="56"/>
        <v>N/A</v>
      </c>
      <c r="CQ88" s="109" t="str">
        <f t="shared" si="57"/>
        <v>N/A</v>
      </c>
      <c r="CR88" s="112" t="str">
        <f t="shared" si="58"/>
        <v>N/A</v>
      </c>
      <c r="CS88" s="113" t="str">
        <f t="shared" si="59"/>
        <v>N/A</v>
      </c>
      <c r="CT88" s="110" t="str">
        <f t="shared" si="60"/>
        <v>N/A</v>
      </c>
      <c r="CU88" s="109" t="str">
        <f t="shared" si="61"/>
        <v>N/A</v>
      </c>
      <c r="CV88" s="110" t="str">
        <f t="shared" si="62"/>
        <v>N/A</v>
      </c>
      <c r="CW88" s="109" t="str">
        <f t="shared" si="63"/>
        <v>N/A</v>
      </c>
      <c r="CX88" s="112" t="str">
        <f t="shared" si="64"/>
        <v>N/A</v>
      </c>
      <c r="CY88" s="113" t="str">
        <f t="shared" si="65"/>
        <v>N/A</v>
      </c>
      <c r="CZ88" s="110" t="str">
        <f t="shared" si="66"/>
        <v>N/A</v>
      </c>
      <c r="DA88" s="109" t="str">
        <f t="shared" si="67"/>
        <v>N/A</v>
      </c>
      <c r="DB88" s="115" t="str">
        <f t="shared" si="68"/>
        <v>N/A</v>
      </c>
      <c r="DC88" s="109" t="str">
        <f t="shared" si="69"/>
        <v>N/A</v>
      </c>
      <c r="DD88" s="114" t="str">
        <f t="shared" si="70"/>
        <v>N/A</v>
      </c>
      <c r="DE88" s="109" t="str">
        <f t="shared" si="71"/>
        <v>N/A</v>
      </c>
      <c r="DF88" s="114" t="str">
        <f t="shared" si="72"/>
        <v>N/A</v>
      </c>
      <c r="DG88" s="113" t="str">
        <f t="shared" si="73"/>
        <v>N/A</v>
      </c>
      <c r="DH88" s="114" t="str">
        <f t="shared" si="74"/>
        <v>N/A</v>
      </c>
      <c r="DI88" s="109" t="str">
        <f t="shared" si="75"/>
        <v>N/A</v>
      </c>
      <c r="DJ88" s="114" t="str">
        <f t="shared" si="76"/>
        <v>N/A</v>
      </c>
      <c r="DK88" s="111" t="str">
        <f t="shared" si="77"/>
        <v>N/A</v>
      </c>
    </row>
    <row r="89" spans="11:115" s="78" customFormat="1" x14ac:dyDescent="0.25">
      <c r="K89" s="90"/>
      <c r="R89" s="100" t="e">
        <f t="shared" si="39"/>
        <v>#DIV/0!</v>
      </c>
      <c r="S89" s="83" t="s">
        <v>255</v>
      </c>
      <c r="T89" s="83" t="s">
        <v>256</v>
      </c>
      <c r="U89" s="90"/>
      <c r="AA89" s="100" t="e">
        <f t="shared" si="40"/>
        <v>#DIV/0!</v>
      </c>
      <c r="AB89" s="83" t="s">
        <v>255</v>
      </c>
      <c r="AC89" s="83" t="s">
        <v>256</v>
      </c>
      <c r="AD89" s="91"/>
      <c r="AI89" s="92"/>
      <c r="AJ89" s="100" t="e">
        <f t="shared" si="41"/>
        <v>#DIV/0!</v>
      </c>
      <c r="AK89" s="83" t="s">
        <v>255</v>
      </c>
      <c r="AL89" s="83" t="s">
        <v>256</v>
      </c>
      <c r="AM89" s="91"/>
      <c r="AQ89" s="93"/>
      <c r="AR89" s="101" t="e">
        <f t="shared" si="42"/>
        <v>#DIV/0!</v>
      </c>
      <c r="AU89" s="102">
        <f t="shared" si="43"/>
        <v>0</v>
      </c>
      <c r="AV89" s="101" t="e">
        <f t="shared" si="44"/>
        <v>#DIV/0!</v>
      </c>
      <c r="AW89" s="101" t="e">
        <f t="shared" si="45"/>
        <v>#DIV/0!</v>
      </c>
      <c r="AX89" s="83" t="s">
        <v>255</v>
      </c>
      <c r="AY89" s="83" t="s">
        <v>256</v>
      </c>
      <c r="AZ89" s="91"/>
      <c r="BG89" s="103" t="e">
        <f t="shared" si="46"/>
        <v>#DIV/0!</v>
      </c>
      <c r="BK89" s="103" t="e">
        <f t="shared" si="47"/>
        <v>#DIV/0!</v>
      </c>
      <c r="BL89" s="83" t="s">
        <v>255</v>
      </c>
      <c r="BM89" s="83" t="s">
        <v>256</v>
      </c>
      <c r="BN89" s="106">
        <f t="shared" si="48"/>
        <v>0</v>
      </c>
      <c r="BO89" s="107">
        <f t="shared" si="49"/>
        <v>0</v>
      </c>
      <c r="BP89" s="107">
        <f t="shared" si="50"/>
        <v>0</v>
      </c>
      <c r="BQ89" s="107">
        <f t="shared" si="51"/>
        <v>0</v>
      </c>
      <c r="BR89" s="107">
        <f t="shared" si="52"/>
        <v>0</v>
      </c>
      <c r="BU89" s="94"/>
      <c r="BV89" s="108" t="str" cm="1">
        <f t="array" ref="BV89">IF(OR(($H89+(0.2*$I89))&lt;200, $K89="Not reporting this measure", ISBLANK($O89)),"N/A",
       IF(($O89/($H89+(0.2*$I89)))&lt;
                   (_xlfn.IFS($M89="CCO Medicaid only",Dashboard!$E$33,'Data Reporting Template'!$M89="All-payer",Dashboard!$F$33)),"Low","No Issue"))</f>
        <v>N/A</v>
      </c>
      <c r="BW89" s="109" t="str" cm="1">
        <f t="array" ref="BW89">IFERROR(
IF(OR($H89&lt;200, $U89="Not reporting this measure", ISBLANK($Y89),($I89/$J89)&gt;0.8),"N/A",
       IF(($Y89/$H89)&lt;
                   (_xlfn.IFS($W89="CCO Medicaid only",Dashboard!$E$34,'Data Reporting Template'!$W89="All-payer",Dashboard!$F$34)),"Low","No Issue")), "N/A")</f>
        <v>N/A</v>
      </c>
      <c r="BX89" s="110" t="str" cm="1">
        <f t="array" ref="BX89">IFERROR(
IF(OR($H89&lt;200, $AD89="Not reporting this measure", ISBLANK($AH89),($I89/$J89)&gt;0.8),"N/A",
       IF(($AH89/$H89)&lt;
                   (_xlfn.IFS($AF89="CCO Medicaid only",Dashboard!$E$35,'Data Reporting Template'!$AF89="All-payer",Dashboard!$F$35)),"Low","No Issue")), "N/A")</f>
        <v>N/A</v>
      </c>
      <c r="BY89" s="109" t="str">
        <f>IF(OR(($H89+(0.2*$I89))&lt;50, $AM89="Not reporting this measure", ISBLANK($AQ89)),"N/A",
       IF(($AQ89/($H89+(0.2*$I89)))&lt;Dashboard!$E$36,"Low", "No Issue"))</f>
        <v>N/A</v>
      </c>
      <c r="BZ89" s="110" t="str">
        <f>IF(OR(($H89+(0.2*$I89))&lt;200, $AZ89="Not reporting this measure", ISBLANK($BD89)),"N/A",
       IF(($BD89/($H89+(0.2*$I89)))&lt;Dashboard!$E$37,"Low", "No Issue"))</f>
        <v>N/A</v>
      </c>
      <c r="CA89" s="111" t="str">
        <f>IFERROR(
IF(OR(($H89+(0.2*$I89))&lt;200, $AZ89="Not reporting this measure", ISBLANK($BI89),($I89/$J89)&gt;0.8),"N/A",
       IF(($BI89/($H89+(0.2*$I89)))&lt;Dashboard!$E$38,"Low", "No Issue")),"N/A")</f>
        <v>N/A</v>
      </c>
      <c r="CB89" s="108" t="str" cm="1">
        <f t="array" ref="CB89">IF(OR(($H89+(0.2*$I89))&lt;200, $K89="Not reporting this measure", ISBLANK($O89)),"N/A",
IF(('Data Reporting Template'!$O89/($H89+(0.2*$I89)))&gt;
(_xlfn.IFS($M89="CCO Medicaid only",Dashboard!$E$44,'Data Reporting Template'!$M89="All-payer",Dashboard!$F$44)),"High","No Issue"))</f>
        <v>N/A</v>
      </c>
      <c r="CC89" s="109" t="str" cm="1">
        <f t="array" ref="CC89">IF(OR($H89&lt;200, $U89="Not reporting this measure", ISBLANK($Y89)),"N/A",
IF(('Data Reporting Template'!$Y89/$H89)&gt;
(_xlfn.IFS($W89="CCO Medicaid only",Dashboard!$E$44,'Data Reporting Template'!$W89="All-payer",Dashboard!$F$44)),"High","No Issue"))</f>
        <v>N/A</v>
      </c>
      <c r="CD89" s="110" t="str" cm="1">
        <f t="array" ref="CD89">IF(OR($H89&lt;200, $AD89="Not reporting this measure", ISBLANK($AH89)),"N/A",
       IF(('Data Reporting Template'!$AH89/$H89)&gt;
                   (_xlfn.IFS($AF89="CCO Medicaid only",Dashboard!$E$44,'Data Reporting Template'!$AF89="All-payer",Dashboard!$F$44)),"High","No Issue"))</f>
        <v>N/A</v>
      </c>
      <c r="CE89" s="109" t="str">
        <f>IF(OR(($H89+(0.2*$I89))&lt;50, $AM89="Not reporting this measure", ISBLANK($AQ89)),"N/A",
       IF(('Data Reporting Template'!$AQ89/($H89+(0.2*$I89)))&gt;Dashboard!$E$44,"High","No Issue"))</f>
        <v>N/A</v>
      </c>
      <c r="CF89" s="110" t="str">
        <f>IF(OR(($H89+(0.2*$I89))&lt;200, $AZ89="Not reporting this measure", ISBLANK($BD89)),"N/A",
       IF(('Data Reporting Template'!$BD89/($H89+(0.2*$I89)))&gt;Dashboard!$E$44,"High","No Issue"))</f>
        <v>N/A</v>
      </c>
      <c r="CG89" s="111" t="str">
        <f>IF(OR(($H89+(0.2*$I89))&lt;200, $AZ89="Not reporting this measure", ISBLANK($BI89)),"N/A",
       IF(('Data Reporting Template'!$BI89/($H89+(0.2*$I89)))&gt;Dashboard!$E$44,"High","No Issue"))</f>
        <v>N/A</v>
      </c>
      <c r="CH89" s="108" t="str">
        <f>IFERROR(
IF($O89 &lt; 30, "N/A",
IF((($P89+$Q89)/$O89)&gt; (Dashboard!$D$54), "High Exclusion/Exception Rate", "No Issue")),"N/A")</f>
        <v>N/A</v>
      </c>
      <c r="CI89" s="109" t="str">
        <f>IFERROR(
IF($Y89&lt;30,"N/A",
IF(($Z89/$Y89) &gt; (Dashboard!$D$55), "High Exclusion/Exception Rate", "No Issue")),"N/A")</f>
        <v>N/A</v>
      </c>
      <c r="CJ89" s="110" t="str">
        <f>IFERROR(
IF($AH89 &lt;30, "N/A",
IF(($AI89/$AH89)&gt; (Dashboard!$D$56), "High Exclusion/Exception Rate", "No Issue")),"N/A")</f>
        <v>N/A</v>
      </c>
      <c r="CK89" s="109" t="str">
        <f>IFERROR(
IF($BD89 &lt;30, "N/A",
IF((($BE89 + $BF89)/$BD89) &gt; (Dashboard!$D$58), "High Exclusion/Exception Rate", "No Issue")),"N/A")</f>
        <v>N/A</v>
      </c>
      <c r="CL89" s="112" t="str">
        <f>IFERROR(
IF($BI89 &lt;30, "N/A",
IF(($BJ89/$BI89) &gt; (Dashboard!$D$59), "High Exclusion/Exception Rate", "No Issue")),"N/A")</f>
        <v>N/A</v>
      </c>
      <c r="CM89" s="113" t="str">
        <f t="shared" si="53"/>
        <v>N/A</v>
      </c>
      <c r="CN89" s="110" t="str">
        <f t="shared" si="54"/>
        <v>N/A</v>
      </c>
      <c r="CO89" s="109" t="str">
        <f t="shared" si="55"/>
        <v>N/A</v>
      </c>
      <c r="CP89" s="110" t="str">
        <f t="shared" si="56"/>
        <v>N/A</v>
      </c>
      <c r="CQ89" s="109" t="str">
        <f t="shared" si="57"/>
        <v>N/A</v>
      </c>
      <c r="CR89" s="112" t="str">
        <f t="shared" si="58"/>
        <v>N/A</v>
      </c>
      <c r="CS89" s="113" t="str">
        <f t="shared" si="59"/>
        <v>N/A</v>
      </c>
      <c r="CT89" s="110" t="str">
        <f t="shared" si="60"/>
        <v>N/A</v>
      </c>
      <c r="CU89" s="109" t="str">
        <f t="shared" si="61"/>
        <v>N/A</v>
      </c>
      <c r="CV89" s="110" t="str">
        <f t="shared" si="62"/>
        <v>N/A</v>
      </c>
      <c r="CW89" s="109" t="str">
        <f t="shared" si="63"/>
        <v>N/A</v>
      </c>
      <c r="CX89" s="112" t="str">
        <f t="shared" si="64"/>
        <v>N/A</v>
      </c>
      <c r="CY89" s="113" t="str">
        <f t="shared" si="65"/>
        <v>N/A</v>
      </c>
      <c r="CZ89" s="110" t="str">
        <f t="shared" si="66"/>
        <v>N/A</v>
      </c>
      <c r="DA89" s="109" t="str">
        <f t="shared" si="67"/>
        <v>N/A</v>
      </c>
      <c r="DB89" s="115" t="str">
        <f t="shared" si="68"/>
        <v>N/A</v>
      </c>
      <c r="DC89" s="109" t="str">
        <f t="shared" si="69"/>
        <v>N/A</v>
      </c>
      <c r="DD89" s="114" t="str">
        <f t="shared" si="70"/>
        <v>N/A</v>
      </c>
      <c r="DE89" s="109" t="str">
        <f t="shared" si="71"/>
        <v>N/A</v>
      </c>
      <c r="DF89" s="114" t="str">
        <f t="shared" si="72"/>
        <v>N/A</v>
      </c>
      <c r="DG89" s="113" t="str">
        <f t="shared" si="73"/>
        <v>N/A</v>
      </c>
      <c r="DH89" s="114" t="str">
        <f t="shared" si="74"/>
        <v>N/A</v>
      </c>
      <c r="DI89" s="109" t="str">
        <f t="shared" si="75"/>
        <v>N/A</v>
      </c>
      <c r="DJ89" s="114" t="str">
        <f t="shared" si="76"/>
        <v>N/A</v>
      </c>
      <c r="DK89" s="111" t="str">
        <f t="shared" si="77"/>
        <v>N/A</v>
      </c>
    </row>
    <row r="90" spans="11:115" s="78" customFormat="1" x14ac:dyDescent="0.25">
      <c r="K90" s="90"/>
      <c r="R90" s="100" t="e">
        <f t="shared" si="39"/>
        <v>#DIV/0!</v>
      </c>
      <c r="S90" s="83" t="s">
        <v>255</v>
      </c>
      <c r="T90" s="83" t="s">
        <v>256</v>
      </c>
      <c r="U90" s="90"/>
      <c r="AA90" s="100" t="e">
        <f t="shared" si="40"/>
        <v>#DIV/0!</v>
      </c>
      <c r="AB90" s="83" t="s">
        <v>255</v>
      </c>
      <c r="AC90" s="83" t="s">
        <v>256</v>
      </c>
      <c r="AD90" s="91"/>
      <c r="AI90" s="92"/>
      <c r="AJ90" s="100" t="e">
        <f t="shared" si="41"/>
        <v>#DIV/0!</v>
      </c>
      <c r="AK90" s="83" t="s">
        <v>255</v>
      </c>
      <c r="AL90" s="83" t="s">
        <v>256</v>
      </c>
      <c r="AM90" s="91"/>
      <c r="AQ90" s="93"/>
      <c r="AR90" s="101" t="e">
        <f t="shared" si="42"/>
        <v>#DIV/0!</v>
      </c>
      <c r="AU90" s="102">
        <f t="shared" si="43"/>
        <v>0</v>
      </c>
      <c r="AV90" s="101" t="e">
        <f t="shared" si="44"/>
        <v>#DIV/0!</v>
      </c>
      <c r="AW90" s="101" t="e">
        <f t="shared" si="45"/>
        <v>#DIV/0!</v>
      </c>
      <c r="AX90" s="83" t="s">
        <v>255</v>
      </c>
      <c r="AY90" s="83" t="s">
        <v>256</v>
      </c>
      <c r="AZ90" s="91"/>
      <c r="BG90" s="103" t="e">
        <f t="shared" si="46"/>
        <v>#DIV/0!</v>
      </c>
      <c r="BK90" s="103" t="e">
        <f t="shared" si="47"/>
        <v>#DIV/0!</v>
      </c>
      <c r="BL90" s="83" t="s">
        <v>255</v>
      </c>
      <c r="BM90" s="83" t="s">
        <v>256</v>
      </c>
      <c r="BN90" s="106">
        <f t="shared" si="48"/>
        <v>0</v>
      </c>
      <c r="BO90" s="107">
        <f t="shared" si="49"/>
        <v>0</v>
      </c>
      <c r="BP90" s="107">
        <f t="shared" si="50"/>
        <v>0</v>
      </c>
      <c r="BQ90" s="107">
        <f t="shared" si="51"/>
        <v>0</v>
      </c>
      <c r="BR90" s="107">
        <f t="shared" si="52"/>
        <v>0</v>
      </c>
      <c r="BU90" s="94"/>
      <c r="BV90" s="108" t="str" cm="1">
        <f t="array" ref="BV90">IF(OR(($H90+(0.2*$I90))&lt;200, $K90="Not reporting this measure", ISBLANK($O90)),"N/A",
       IF(($O90/($H90+(0.2*$I90)))&lt;
                   (_xlfn.IFS($M90="CCO Medicaid only",Dashboard!$E$33,'Data Reporting Template'!$M90="All-payer",Dashboard!$F$33)),"Low","No Issue"))</f>
        <v>N/A</v>
      </c>
      <c r="BW90" s="109" t="str" cm="1">
        <f t="array" ref="BW90">IFERROR(
IF(OR($H90&lt;200, $U90="Not reporting this measure", ISBLANK($Y90),($I90/$J90)&gt;0.8),"N/A",
       IF(($Y90/$H90)&lt;
                   (_xlfn.IFS($W90="CCO Medicaid only",Dashboard!$E$34,'Data Reporting Template'!$W90="All-payer",Dashboard!$F$34)),"Low","No Issue")), "N/A")</f>
        <v>N/A</v>
      </c>
      <c r="BX90" s="110" t="str" cm="1">
        <f t="array" ref="BX90">IFERROR(
IF(OR($H90&lt;200, $AD90="Not reporting this measure", ISBLANK($AH90),($I90/$J90)&gt;0.8),"N/A",
       IF(($AH90/$H90)&lt;
                   (_xlfn.IFS($AF90="CCO Medicaid only",Dashboard!$E$35,'Data Reporting Template'!$AF90="All-payer",Dashboard!$F$35)),"Low","No Issue")), "N/A")</f>
        <v>N/A</v>
      </c>
      <c r="BY90" s="109" t="str">
        <f>IF(OR(($H90+(0.2*$I90))&lt;50, $AM90="Not reporting this measure", ISBLANK($AQ90)),"N/A",
       IF(($AQ90/($H90+(0.2*$I90)))&lt;Dashboard!$E$36,"Low", "No Issue"))</f>
        <v>N/A</v>
      </c>
      <c r="BZ90" s="110" t="str">
        <f>IF(OR(($H90+(0.2*$I90))&lt;200, $AZ90="Not reporting this measure", ISBLANK($BD90)),"N/A",
       IF(($BD90/($H90+(0.2*$I90)))&lt;Dashboard!$E$37,"Low", "No Issue"))</f>
        <v>N/A</v>
      </c>
      <c r="CA90" s="111" t="str">
        <f>IFERROR(
IF(OR(($H90+(0.2*$I90))&lt;200, $AZ90="Not reporting this measure", ISBLANK($BI90),($I90/$J90)&gt;0.8),"N/A",
       IF(($BI90/($H90+(0.2*$I90)))&lt;Dashboard!$E$38,"Low", "No Issue")),"N/A")</f>
        <v>N/A</v>
      </c>
      <c r="CB90" s="108" t="str" cm="1">
        <f t="array" ref="CB90">IF(OR(($H90+(0.2*$I90))&lt;200, $K90="Not reporting this measure", ISBLANK($O90)),"N/A",
IF(('Data Reporting Template'!$O90/($H90+(0.2*$I90)))&gt;
(_xlfn.IFS($M90="CCO Medicaid only",Dashboard!$E$44,'Data Reporting Template'!$M90="All-payer",Dashboard!$F$44)),"High","No Issue"))</f>
        <v>N/A</v>
      </c>
      <c r="CC90" s="109" t="str" cm="1">
        <f t="array" ref="CC90">IF(OR($H90&lt;200, $U90="Not reporting this measure", ISBLANK($Y90)),"N/A",
IF(('Data Reporting Template'!$Y90/$H90)&gt;
(_xlfn.IFS($W90="CCO Medicaid only",Dashboard!$E$44,'Data Reporting Template'!$W90="All-payer",Dashboard!$F$44)),"High","No Issue"))</f>
        <v>N/A</v>
      </c>
      <c r="CD90" s="110" t="str" cm="1">
        <f t="array" ref="CD90">IF(OR($H90&lt;200, $AD90="Not reporting this measure", ISBLANK($AH90)),"N/A",
       IF(('Data Reporting Template'!$AH90/$H90)&gt;
                   (_xlfn.IFS($AF90="CCO Medicaid only",Dashboard!$E$44,'Data Reporting Template'!$AF90="All-payer",Dashboard!$F$44)),"High","No Issue"))</f>
        <v>N/A</v>
      </c>
      <c r="CE90" s="109" t="str">
        <f>IF(OR(($H90+(0.2*$I90))&lt;50, $AM90="Not reporting this measure", ISBLANK($AQ90)),"N/A",
       IF(('Data Reporting Template'!$AQ90/($H90+(0.2*$I90)))&gt;Dashboard!$E$44,"High","No Issue"))</f>
        <v>N/A</v>
      </c>
      <c r="CF90" s="110" t="str">
        <f>IF(OR(($H90+(0.2*$I90))&lt;200, $AZ90="Not reporting this measure", ISBLANK($BD90)),"N/A",
       IF(('Data Reporting Template'!$BD90/($H90+(0.2*$I90)))&gt;Dashboard!$E$44,"High","No Issue"))</f>
        <v>N/A</v>
      </c>
      <c r="CG90" s="111" t="str">
        <f>IF(OR(($H90+(0.2*$I90))&lt;200, $AZ90="Not reporting this measure", ISBLANK($BI90)),"N/A",
       IF(('Data Reporting Template'!$BI90/($H90+(0.2*$I90)))&gt;Dashboard!$E$44,"High","No Issue"))</f>
        <v>N/A</v>
      </c>
      <c r="CH90" s="108" t="str">
        <f>IFERROR(
IF($O90 &lt; 30, "N/A",
IF((($P90+$Q90)/$O90)&gt; (Dashboard!$D$54), "High Exclusion/Exception Rate", "No Issue")),"N/A")</f>
        <v>N/A</v>
      </c>
      <c r="CI90" s="109" t="str">
        <f>IFERROR(
IF($Y90&lt;30,"N/A",
IF(($Z90/$Y90) &gt; (Dashboard!$D$55), "High Exclusion/Exception Rate", "No Issue")),"N/A")</f>
        <v>N/A</v>
      </c>
      <c r="CJ90" s="110" t="str">
        <f>IFERROR(
IF($AH90 &lt;30, "N/A",
IF(($AI90/$AH90)&gt; (Dashboard!$D$56), "High Exclusion/Exception Rate", "No Issue")),"N/A")</f>
        <v>N/A</v>
      </c>
      <c r="CK90" s="109" t="str">
        <f>IFERROR(
IF($BD90 &lt;30, "N/A",
IF((($BE90 + $BF90)/$BD90) &gt; (Dashboard!$D$58), "High Exclusion/Exception Rate", "No Issue")),"N/A")</f>
        <v>N/A</v>
      </c>
      <c r="CL90" s="112" t="str">
        <f>IFERROR(
IF($BI90 &lt;30, "N/A",
IF(($BJ90/$BI90) &gt; (Dashboard!$D$59), "High Exclusion/Exception Rate", "No Issue")),"N/A")</f>
        <v>N/A</v>
      </c>
      <c r="CM90" s="113" t="str">
        <f t="shared" si="53"/>
        <v>N/A</v>
      </c>
      <c r="CN90" s="110" t="str">
        <f t="shared" si="54"/>
        <v>N/A</v>
      </c>
      <c r="CO90" s="109" t="str">
        <f t="shared" si="55"/>
        <v>N/A</v>
      </c>
      <c r="CP90" s="110" t="str">
        <f t="shared" si="56"/>
        <v>N/A</v>
      </c>
      <c r="CQ90" s="109" t="str">
        <f t="shared" si="57"/>
        <v>N/A</v>
      </c>
      <c r="CR90" s="112" t="str">
        <f t="shared" si="58"/>
        <v>N/A</v>
      </c>
      <c r="CS90" s="113" t="str">
        <f t="shared" si="59"/>
        <v>N/A</v>
      </c>
      <c r="CT90" s="110" t="str">
        <f t="shared" si="60"/>
        <v>N/A</v>
      </c>
      <c r="CU90" s="109" t="str">
        <f t="shared" si="61"/>
        <v>N/A</v>
      </c>
      <c r="CV90" s="110" t="str">
        <f t="shared" si="62"/>
        <v>N/A</v>
      </c>
      <c r="CW90" s="109" t="str">
        <f t="shared" si="63"/>
        <v>N/A</v>
      </c>
      <c r="CX90" s="112" t="str">
        <f t="shared" si="64"/>
        <v>N/A</v>
      </c>
      <c r="CY90" s="113" t="str">
        <f t="shared" si="65"/>
        <v>N/A</v>
      </c>
      <c r="CZ90" s="110" t="str">
        <f t="shared" si="66"/>
        <v>N/A</v>
      </c>
      <c r="DA90" s="109" t="str">
        <f t="shared" si="67"/>
        <v>N/A</v>
      </c>
      <c r="DB90" s="115" t="str">
        <f t="shared" si="68"/>
        <v>N/A</v>
      </c>
      <c r="DC90" s="109" t="str">
        <f t="shared" si="69"/>
        <v>N/A</v>
      </c>
      <c r="DD90" s="114" t="str">
        <f t="shared" si="70"/>
        <v>N/A</v>
      </c>
      <c r="DE90" s="109" t="str">
        <f t="shared" si="71"/>
        <v>N/A</v>
      </c>
      <c r="DF90" s="114" t="str">
        <f t="shared" si="72"/>
        <v>N/A</v>
      </c>
      <c r="DG90" s="113" t="str">
        <f t="shared" si="73"/>
        <v>N/A</v>
      </c>
      <c r="DH90" s="114" t="str">
        <f t="shared" si="74"/>
        <v>N/A</v>
      </c>
      <c r="DI90" s="109" t="str">
        <f t="shared" si="75"/>
        <v>N/A</v>
      </c>
      <c r="DJ90" s="114" t="str">
        <f t="shared" si="76"/>
        <v>N/A</v>
      </c>
      <c r="DK90" s="111" t="str">
        <f t="shared" si="77"/>
        <v>N/A</v>
      </c>
    </row>
    <row r="91" spans="11:115" s="78" customFormat="1" x14ac:dyDescent="0.25">
      <c r="K91" s="90"/>
      <c r="R91" s="100" t="e">
        <f t="shared" si="39"/>
        <v>#DIV/0!</v>
      </c>
      <c r="S91" s="83" t="s">
        <v>255</v>
      </c>
      <c r="T91" s="83" t="s">
        <v>256</v>
      </c>
      <c r="U91" s="90"/>
      <c r="AA91" s="100" t="e">
        <f t="shared" si="40"/>
        <v>#DIV/0!</v>
      </c>
      <c r="AB91" s="83" t="s">
        <v>255</v>
      </c>
      <c r="AC91" s="83" t="s">
        <v>256</v>
      </c>
      <c r="AD91" s="91"/>
      <c r="AI91" s="92"/>
      <c r="AJ91" s="100" t="e">
        <f t="shared" si="41"/>
        <v>#DIV/0!</v>
      </c>
      <c r="AK91" s="83" t="s">
        <v>255</v>
      </c>
      <c r="AL91" s="83" t="s">
        <v>256</v>
      </c>
      <c r="AM91" s="91"/>
      <c r="AQ91" s="93"/>
      <c r="AR91" s="101" t="e">
        <f t="shared" si="42"/>
        <v>#DIV/0!</v>
      </c>
      <c r="AU91" s="102">
        <f t="shared" si="43"/>
        <v>0</v>
      </c>
      <c r="AV91" s="101" t="e">
        <f t="shared" si="44"/>
        <v>#DIV/0!</v>
      </c>
      <c r="AW91" s="101" t="e">
        <f t="shared" si="45"/>
        <v>#DIV/0!</v>
      </c>
      <c r="AX91" s="83" t="s">
        <v>255</v>
      </c>
      <c r="AY91" s="83" t="s">
        <v>256</v>
      </c>
      <c r="AZ91" s="91"/>
      <c r="BG91" s="103" t="e">
        <f t="shared" si="46"/>
        <v>#DIV/0!</v>
      </c>
      <c r="BK91" s="103" t="e">
        <f t="shared" si="47"/>
        <v>#DIV/0!</v>
      </c>
      <c r="BL91" s="83" t="s">
        <v>255</v>
      </c>
      <c r="BM91" s="83" t="s">
        <v>256</v>
      </c>
      <c r="BN91" s="106">
        <f t="shared" si="48"/>
        <v>0</v>
      </c>
      <c r="BO91" s="107">
        <f t="shared" si="49"/>
        <v>0</v>
      </c>
      <c r="BP91" s="107">
        <f t="shared" si="50"/>
        <v>0</v>
      </c>
      <c r="BQ91" s="107">
        <f t="shared" si="51"/>
        <v>0</v>
      </c>
      <c r="BR91" s="107">
        <f t="shared" si="52"/>
        <v>0</v>
      </c>
      <c r="BU91" s="94"/>
      <c r="BV91" s="108" t="str" cm="1">
        <f t="array" ref="BV91">IF(OR(($H91+(0.2*$I91))&lt;200, $K91="Not reporting this measure", ISBLANK($O91)),"N/A",
       IF(($O91/($H91+(0.2*$I91)))&lt;
                   (_xlfn.IFS($M91="CCO Medicaid only",Dashboard!$E$33,'Data Reporting Template'!$M91="All-payer",Dashboard!$F$33)),"Low","No Issue"))</f>
        <v>N/A</v>
      </c>
      <c r="BW91" s="109" t="str" cm="1">
        <f t="array" ref="BW91">IFERROR(
IF(OR($H91&lt;200, $U91="Not reporting this measure", ISBLANK($Y91),($I91/$J91)&gt;0.8),"N/A",
       IF(($Y91/$H91)&lt;
                   (_xlfn.IFS($W91="CCO Medicaid only",Dashboard!$E$34,'Data Reporting Template'!$W91="All-payer",Dashboard!$F$34)),"Low","No Issue")), "N/A")</f>
        <v>N/A</v>
      </c>
      <c r="BX91" s="110" t="str" cm="1">
        <f t="array" ref="BX91">IFERROR(
IF(OR($H91&lt;200, $AD91="Not reporting this measure", ISBLANK($AH91),($I91/$J91)&gt;0.8),"N/A",
       IF(($AH91/$H91)&lt;
                   (_xlfn.IFS($AF91="CCO Medicaid only",Dashboard!$E$35,'Data Reporting Template'!$AF91="All-payer",Dashboard!$F$35)),"Low","No Issue")), "N/A")</f>
        <v>N/A</v>
      </c>
      <c r="BY91" s="109" t="str">
        <f>IF(OR(($H91+(0.2*$I91))&lt;50, $AM91="Not reporting this measure", ISBLANK($AQ91)),"N/A",
       IF(($AQ91/($H91+(0.2*$I91)))&lt;Dashboard!$E$36,"Low", "No Issue"))</f>
        <v>N/A</v>
      </c>
      <c r="BZ91" s="110" t="str">
        <f>IF(OR(($H91+(0.2*$I91))&lt;200, $AZ91="Not reporting this measure", ISBLANK($BD91)),"N/A",
       IF(($BD91/($H91+(0.2*$I91)))&lt;Dashboard!$E$37,"Low", "No Issue"))</f>
        <v>N/A</v>
      </c>
      <c r="CA91" s="111" t="str">
        <f>IFERROR(
IF(OR(($H91+(0.2*$I91))&lt;200, $AZ91="Not reporting this measure", ISBLANK($BI91),($I91/$J91)&gt;0.8),"N/A",
       IF(($BI91/($H91+(0.2*$I91)))&lt;Dashboard!$E$38,"Low", "No Issue")),"N/A")</f>
        <v>N/A</v>
      </c>
      <c r="CB91" s="108" t="str" cm="1">
        <f t="array" ref="CB91">IF(OR(($H91+(0.2*$I91))&lt;200, $K91="Not reporting this measure", ISBLANK($O91)),"N/A",
IF(('Data Reporting Template'!$O91/($H91+(0.2*$I91)))&gt;
(_xlfn.IFS($M91="CCO Medicaid only",Dashboard!$E$44,'Data Reporting Template'!$M91="All-payer",Dashboard!$F$44)),"High","No Issue"))</f>
        <v>N/A</v>
      </c>
      <c r="CC91" s="109" t="str" cm="1">
        <f t="array" ref="CC91">IF(OR($H91&lt;200, $U91="Not reporting this measure", ISBLANK($Y91)),"N/A",
IF(('Data Reporting Template'!$Y91/$H91)&gt;
(_xlfn.IFS($W91="CCO Medicaid only",Dashboard!$E$44,'Data Reporting Template'!$W91="All-payer",Dashboard!$F$44)),"High","No Issue"))</f>
        <v>N/A</v>
      </c>
      <c r="CD91" s="110" t="str" cm="1">
        <f t="array" ref="CD91">IF(OR($H91&lt;200, $AD91="Not reporting this measure", ISBLANK($AH91)),"N/A",
       IF(('Data Reporting Template'!$AH91/$H91)&gt;
                   (_xlfn.IFS($AF91="CCO Medicaid only",Dashboard!$E$44,'Data Reporting Template'!$AF91="All-payer",Dashboard!$F$44)),"High","No Issue"))</f>
        <v>N/A</v>
      </c>
      <c r="CE91" s="109" t="str">
        <f>IF(OR(($H91+(0.2*$I91))&lt;50, $AM91="Not reporting this measure", ISBLANK($AQ91)),"N/A",
       IF(('Data Reporting Template'!$AQ91/($H91+(0.2*$I91)))&gt;Dashboard!$E$44,"High","No Issue"))</f>
        <v>N/A</v>
      </c>
      <c r="CF91" s="110" t="str">
        <f>IF(OR(($H91+(0.2*$I91))&lt;200, $AZ91="Not reporting this measure", ISBLANK($BD91)),"N/A",
       IF(('Data Reporting Template'!$BD91/($H91+(0.2*$I91)))&gt;Dashboard!$E$44,"High","No Issue"))</f>
        <v>N/A</v>
      </c>
      <c r="CG91" s="111" t="str">
        <f>IF(OR(($H91+(0.2*$I91))&lt;200, $AZ91="Not reporting this measure", ISBLANK($BI91)),"N/A",
       IF(('Data Reporting Template'!$BI91/($H91+(0.2*$I91)))&gt;Dashboard!$E$44,"High","No Issue"))</f>
        <v>N/A</v>
      </c>
      <c r="CH91" s="108" t="str">
        <f>IFERROR(
IF($O91 &lt; 30, "N/A",
IF((($P91+$Q91)/$O91)&gt; (Dashboard!$D$54), "High Exclusion/Exception Rate", "No Issue")),"N/A")</f>
        <v>N/A</v>
      </c>
      <c r="CI91" s="109" t="str">
        <f>IFERROR(
IF($Y91&lt;30,"N/A",
IF(($Z91/$Y91) &gt; (Dashboard!$D$55), "High Exclusion/Exception Rate", "No Issue")),"N/A")</f>
        <v>N/A</v>
      </c>
      <c r="CJ91" s="110" t="str">
        <f>IFERROR(
IF($AH91 &lt;30, "N/A",
IF(($AI91/$AH91)&gt; (Dashboard!$D$56), "High Exclusion/Exception Rate", "No Issue")),"N/A")</f>
        <v>N/A</v>
      </c>
      <c r="CK91" s="109" t="str">
        <f>IFERROR(
IF($BD91 &lt;30, "N/A",
IF((($BE91 + $BF91)/$BD91) &gt; (Dashboard!$D$58), "High Exclusion/Exception Rate", "No Issue")),"N/A")</f>
        <v>N/A</v>
      </c>
      <c r="CL91" s="112" t="str">
        <f>IFERROR(
IF($BI91 &lt;30, "N/A",
IF(($BJ91/$BI91) &gt; (Dashboard!$D$59), "High Exclusion/Exception Rate", "No Issue")),"N/A")</f>
        <v>N/A</v>
      </c>
      <c r="CM91" s="113" t="str">
        <f t="shared" si="53"/>
        <v>N/A</v>
      </c>
      <c r="CN91" s="110" t="str">
        <f t="shared" si="54"/>
        <v>N/A</v>
      </c>
      <c r="CO91" s="109" t="str">
        <f t="shared" si="55"/>
        <v>N/A</v>
      </c>
      <c r="CP91" s="110" t="str">
        <f t="shared" si="56"/>
        <v>N/A</v>
      </c>
      <c r="CQ91" s="109" t="str">
        <f t="shared" si="57"/>
        <v>N/A</v>
      </c>
      <c r="CR91" s="112" t="str">
        <f t="shared" si="58"/>
        <v>N/A</v>
      </c>
      <c r="CS91" s="113" t="str">
        <f t="shared" si="59"/>
        <v>N/A</v>
      </c>
      <c r="CT91" s="110" t="str">
        <f t="shared" si="60"/>
        <v>N/A</v>
      </c>
      <c r="CU91" s="109" t="str">
        <f t="shared" si="61"/>
        <v>N/A</v>
      </c>
      <c r="CV91" s="110" t="str">
        <f t="shared" si="62"/>
        <v>N/A</v>
      </c>
      <c r="CW91" s="109" t="str">
        <f t="shared" si="63"/>
        <v>N/A</v>
      </c>
      <c r="CX91" s="112" t="str">
        <f t="shared" si="64"/>
        <v>N/A</v>
      </c>
      <c r="CY91" s="113" t="str">
        <f t="shared" si="65"/>
        <v>N/A</v>
      </c>
      <c r="CZ91" s="110" t="str">
        <f t="shared" si="66"/>
        <v>N/A</v>
      </c>
      <c r="DA91" s="109" t="str">
        <f t="shared" si="67"/>
        <v>N/A</v>
      </c>
      <c r="DB91" s="115" t="str">
        <f t="shared" si="68"/>
        <v>N/A</v>
      </c>
      <c r="DC91" s="109" t="str">
        <f t="shared" si="69"/>
        <v>N/A</v>
      </c>
      <c r="DD91" s="114" t="str">
        <f t="shared" si="70"/>
        <v>N/A</v>
      </c>
      <c r="DE91" s="109" t="str">
        <f t="shared" si="71"/>
        <v>N/A</v>
      </c>
      <c r="DF91" s="114" t="str">
        <f t="shared" si="72"/>
        <v>N/A</v>
      </c>
      <c r="DG91" s="113" t="str">
        <f t="shared" si="73"/>
        <v>N/A</v>
      </c>
      <c r="DH91" s="114" t="str">
        <f t="shared" si="74"/>
        <v>N/A</v>
      </c>
      <c r="DI91" s="109" t="str">
        <f t="shared" si="75"/>
        <v>N/A</v>
      </c>
      <c r="DJ91" s="114" t="str">
        <f t="shared" si="76"/>
        <v>N/A</v>
      </c>
      <c r="DK91" s="111" t="str">
        <f t="shared" si="77"/>
        <v>N/A</v>
      </c>
    </row>
    <row r="92" spans="11:115" s="78" customFormat="1" x14ac:dyDescent="0.25">
      <c r="K92" s="90"/>
      <c r="R92" s="100" t="e">
        <f t="shared" si="39"/>
        <v>#DIV/0!</v>
      </c>
      <c r="S92" s="83" t="s">
        <v>255</v>
      </c>
      <c r="T92" s="83" t="s">
        <v>256</v>
      </c>
      <c r="U92" s="90"/>
      <c r="AA92" s="100" t="e">
        <f t="shared" si="40"/>
        <v>#DIV/0!</v>
      </c>
      <c r="AB92" s="83" t="s">
        <v>255</v>
      </c>
      <c r="AC92" s="83" t="s">
        <v>256</v>
      </c>
      <c r="AD92" s="91"/>
      <c r="AI92" s="92"/>
      <c r="AJ92" s="100" t="e">
        <f t="shared" si="41"/>
        <v>#DIV/0!</v>
      </c>
      <c r="AK92" s="83" t="s">
        <v>255</v>
      </c>
      <c r="AL92" s="83" t="s">
        <v>256</v>
      </c>
      <c r="AM92" s="91"/>
      <c r="AQ92" s="93"/>
      <c r="AR92" s="101" t="e">
        <f t="shared" si="42"/>
        <v>#DIV/0!</v>
      </c>
      <c r="AU92" s="102">
        <f t="shared" si="43"/>
        <v>0</v>
      </c>
      <c r="AV92" s="101" t="e">
        <f t="shared" si="44"/>
        <v>#DIV/0!</v>
      </c>
      <c r="AW92" s="101" t="e">
        <f t="shared" si="45"/>
        <v>#DIV/0!</v>
      </c>
      <c r="AX92" s="83" t="s">
        <v>255</v>
      </c>
      <c r="AY92" s="83" t="s">
        <v>256</v>
      </c>
      <c r="AZ92" s="91"/>
      <c r="BG92" s="103" t="e">
        <f t="shared" si="46"/>
        <v>#DIV/0!</v>
      </c>
      <c r="BK92" s="103" t="e">
        <f t="shared" si="47"/>
        <v>#DIV/0!</v>
      </c>
      <c r="BL92" s="83" t="s">
        <v>255</v>
      </c>
      <c r="BM92" s="83" t="s">
        <v>256</v>
      </c>
      <c r="BN92" s="106">
        <f t="shared" si="48"/>
        <v>0</v>
      </c>
      <c r="BO92" s="107">
        <f t="shared" si="49"/>
        <v>0</v>
      </c>
      <c r="BP92" s="107">
        <f t="shared" si="50"/>
        <v>0</v>
      </c>
      <c r="BQ92" s="107">
        <f t="shared" si="51"/>
        <v>0</v>
      </c>
      <c r="BR92" s="107">
        <f t="shared" si="52"/>
        <v>0</v>
      </c>
      <c r="BU92" s="94"/>
      <c r="BV92" s="108" t="str" cm="1">
        <f t="array" ref="BV92">IF(OR(($H92+(0.2*$I92))&lt;200, $K92="Not reporting this measure", ISBLANK($O92)),"N/A",
       IF(($O92/($H92+(0.2*$I92)))&lt;
                   (_xlfn.IFS($M92="CCO Medicaid only",Dashboard!$E$33,'Data Reporting Template'!$M92="All-payer",Dashboard!$F$33)),"Low","No Issue"))</f>
        <v>N/A</v>
      </c>
      <c r="BW92" s="109" t="str" cm="1">
        <f t="array" ref="BW92">IFERROR(
IF(OR($H92&lt;200, $U92="Not reporting this measure", ISBLANK($Y92),($I92/$J92)&gt;0.8),"N/A",
       IF(($Y92/$H92)&lt;
                   (_xlfn.IFS($W92="CCO Medicaid only",Dashboard!$E$34,'Data Reporting Template'!$W92="All-payer",Dashboard!$F$34)),"Low","No Issue")), "N/A")</f>
        <v>N/A</v>
      </c>
      <c r="BX92" s="110" t="str" cm="1">
        <f t="array" ref="BX92">IFERROR(
IF(OR($H92&lt;200, $AD92="Not reporting this measure", ISBLANK($AH92),($I92/$J92)&gt;0.8),"N/A",
       IF(($AH92/$H92)&lt;
                   (_xlfn.IFS($AF92="CCO Medicaid only",Dashboard!$E$35,'Data Reporting Template'!$AF92="All-payer",Dashboard!$F$35)),"Low","No Issue")), "N/A")</f>
        <v>N/A</v>
      </c>
      <c r="BY92" s="109" t="str">
        <f>IF(OR(($H92+(0.2*$I92))&lt;50, $AM92="Not reporting this measure", ISBLANK($AQ92)),"N/A",
       IF(($AQ92/($H92+(0.2*$I92)))&lt;Dashboard!$E$36,"Low", "No Issue"))</f>
        <v>N/A</v>
      </c>
      <c r="BZ92" s="110" t="str">
        <f>IF(OR(($H92+(0.2*$I92))&lt;200, $AZ92="Not reporting this measure", ISBLANK($BD92)),"N/A",
       IF(($BD92/($H92+(0.2*$I92)))&lt;Dashboard!$E$37,"Low", "No Issue"))</f>
        <v>N/A</v>
      </c>
      <c r="CA92" s="111" t="str">
        <f>IFERROR(
IF(OR(($H92+(0.2*$I92))&lt;200, $AZ92="Not reporting this measure", ISBLANK($BI92),($I92/$J92)&gt;0.8),"N/A",
       IF(($BI92/($H92+(0.2*$I92)))&lt;Dashboard!$E$38,"Low", "No Issue")),"N/A")</f>
        <v>N/A</v>
      </c>
      <c r="CB92" s="108" t="str" cm="1">
        <f t="array" ref="CB92">IF(OR(($H92+(0.2*$I92))&lt;200, $K92="Not reporting this measure", ISBLANK($O92)),"N/A",
IF(('Data Reporting Template'!$O92/($H92+(0.2*$I92)))&gt;
(_xlfn.IFS($M92="CCO Medicaid only",Dashboard!$E$44,'Data Reporting Template'!$M92="All-payer",Dashboard!$F$44)),"High","No Issue"))</f>
        <v>N/A</v>
      </c>
      <c r="CC92" s="109" t="str" cm="1">
        <f t="array" ref="CC92">IF(OR($H92&lt;200, $U92="Not reporting this measure", ISBLANK($Y92)),"N/A",
IF(('Data Reporting Template'!$Y92/$H92)&gt;
(_xlfn.IFS($W92="CCO Medicaid only",Dashboard!$E$44,'Data Reporting Template'!$W92="All-payer",Dashboard!$F$44)),"High","No Issue"))</f>
        <v>N/A</v>
      </c>
      <c r="CD92" s="110" t="str" cm="1">
        <f t="array" ref="CD92">IF(OR($H92&lt;200, $AD92="Not reporting this measure", ISBLANK($AH92)),"N/A",
       IF(('Data Reporting Template'!$AH92/$H92)&gt;
                   (_xlfn.IFS($AF92="CCO Medicaid only",Dashboard!$E$44,'Data Reporting Template'!$AF92="All-payer",Dashboard!$F$44)),"High","No Issue"))</f>
        <v>N/A</v>
      </c>
      <c r="CE92" s="109" t="str">
        <f>IF(OR(($H92+(0.2*$I92))&lt;50, $AM92="Not reporting this measure", ISBLANK($AQ92)),"N/A",
       IF(('Data Reporting Template'!$AQ92/($H92+(0.2*$I92)))&gt;Dashboard!$E$44,"High","No Issue"))</f>
        <v>N/A</v>
      </c>
      <c r="CF92" s="110" t="str">
        <f>IF(OR(($H92+(0.2*$I92))&lt;200, $AZ92="Not reporting this measure", ISBLANK($BD92)),"N/A",
       IF(('Data Reporting Template'!$BD92/($H92+(0.2*$I92)))&gt;Dashboard!$E$44,"High","No Issue"))</f>
        <v>N/A</v>
      </c>
      <c r="CG92" s="111" t="str">
        <f>IF(OR(($H92+(0.2*$I92))&lt;200, $AZ92="Not reporting this measure", ISBLANK($BI92)),"N/A",
       IF(('Data Reporting Template'!$BI92/($H92+(0.2*$I92)))&gt;Dashboard!$E$44,"High","No Issue"))</f>
        <v>N/A</v>
      </c>
      <c r="CH92" s="108" t="str">
        <f>IFERROR(
IF($O92 &lt; 30, "N/A",
IF((($P92+$Q92)/$O92)&gt; (Dashboard!$D$54), "High Exclusion/Exception Rate", "No Issue")),"N/A")</f>
        <v>N/A</v>
      </c>
      <c r="CI92" s="109" t="str">
        <f>IFERROR(
IF($Y92&lt;30,"N/A",
IF(($Z92/$Y92) &gt; (Dashboard!$D$55), "High Exclusion/Exception Rate", "No Issue")),"N/A")</f>
        <v>N/A</v>
      </c>
      <c r="CJ92" s="110" t="str">
        <f>IFERROR(
IF($AH92 &lt;30, "N/A",
IF(($AI92/$AH92)&gt; (Dashboard!$D$56), "High Exclusion/Exception Rate", "No Issue")),"N/A")</f>
        <v>N/A</v>
      </c>
      <c r="CK92" s="109" t="str">
        <f>IFERROR(
IF($BD92 &lt;30, "N/A",
IF((($BE92 + $BF92)/$BD92) &gt; (Dashboard!$D$58), "High Exclusion/Exception Rate", "No Issue")),"N/A")</f>
        <v>N/A</v>
      </c>
      <c r="CL92" s="112" t="str">
        <f>IFERROR(
IF($BI92 &lt;30, "N/A",
IF(($BJ92/$BI92) &gt; (Dashboard!$D$59), "High Exclusion/Exception Rate", "No Issue")),"N/A")</f>
        <v>N/A</v>
      </c>
      <c r="CM92" s="113" t="str">
        <f t="shared" si="53"/>
        <v>N/A</v>
      </c>
      <c r="CN92" s="110" t="str">
        <f t="shared" si="54"/>
        <v>N/A</v>
      </c>
      <c r="CO92" s="109" t="str">
        <f t="shared" si="55"/>
        <v>N/A</v>
      </c>
      <c r="CP92" s="110" t="str">
        <f t="shared" si="56"/>
        <v>N/A</v>
      </c>
      <c r="CQ92" s="109" t="str">
        <f t="shared" si="57"/>
        <v>N/A</v>
      </c>
      <c r="CR92" s="112" t="str">
        <f t="shared" si="58"/>
        <v>N/A</v>
      </c>
      <c r="CS92" s="113" t="str">
        <f t="shared" si="59"/>
        <v>N/A</v>
      </c>
      <c r="CT92" s="110" t="str">
        <f t="shared" si="60"/>
        <v>N/A</v>
      </c>
      <c r="CU92" s="109" t="str">
        <f t="shared" si="61"/>
        <v>N/A</v>
      </c>
      <c r="CV92" s="110" t="str">
        <f t="shared" si="62"/>
        <v>N/A</v>
      </c>
      <c r="CW92" s="109" t="str">
        <f t="shared" si="63"/>
        <v>N/A</v>
      </c>
      <c r="CX92" s="112" t="str">
        <f t="shared" si="64"/>
        <v>N/A</v>
      </c>
      <c r="CY92" s="113" t="str">
        <f t="shared" si="65"/>
        <v>N/A</v>
      </c>
      <c r="CZ92" s="110" t="str">
        <f t="shared" si="66"/>
        <v>N/A</v>
      </c>
      <c r="DA92" s="109" t="str">
        <f t="shared" si="67"/>
        <v>N/A</v>
      </c>
      <c r="DB92" s="115" t="str">
        <f t="shared" si="68"/>
        <v>N/A</v>
      </c>
      <c r="DC92" s="109" t="str">
        <f t="shared" si="69"/>
        <v>N/A</v>
      </c>
      <c r="DD92" s="114" t="str">
        <f t="shared" si="70"/>
        <v>N/A</v>
      </c>
      <c r="DE92" s="109" t="str">
        <f t="shared" si="71"/>
        <v>N/A</v>
      </c>
      <c r="DF92" s="114" t="str">
        <f t="shared" si="72"/>
        <v>N/A</v>
      </c>
      <c r="DG92" s="113" t="str">
        <f t="shared" si="73"/>
        <v>N/A</v>
      </c>
      <c r="DH92" s="114" t="str">
        <f t="shared" si="74"/>
        <v>N/A</v>
      </c>
      <c r="DI92" s="109" t="str">
        <f t="shared" si="75"/>
        <v>N/A</v>
      </c>
      <c r="DJ92" s="114" t="str">
        <f t="shared" si="76"/>
        <v>N/A</v>
      </c>
      <c r="DK92" s="111" t="str">
        <f t="shared" si="77"/>
        <v>N/A</v>
      </c>
    </row>
    <row r="93" spans="11:115" s="78" customFormat="1" x14ac:dyDescent="0.25">
      <c r="K93" s="90"/>
      <c r="R93" s="100" t="e">
        <f t="shared" si="39"/>
        <v>#DIV/0!</v>
      </c>
      <c r="S93" s="83" t="s">
        <v>255</v>
      </c>
      <c r="T93" s="83" t="s">
        <v>256</v>
      </c>
      <c r="U93" s="90"/>
      <c r="AA93" s="100" t="e">
        <f t="shared" si="40"/>
        <v>#DIV/0!</v>
      </c>
      <c r="AB93" s="83" t="s">
        <v>255</v>
      </c>
      <c r="AC93" s="83" t="s">
        <v>256</v>
      </c>
      <c r="AD93" s="91"/>
      <c r="AI93" s="92"/>
      <c r="AJ93" s="100" t="e">
        <f t="shared" si="41"/>
        <v>#DIV/0!</v>
      </c>
      <c r="AK93" s="83" t="s">
        <v>255</v>
      </c>
      <c r="AL93" s="83" t="s">
        <v>256</v>
      </c>
      <c r="AM93" s="91"/>
      <c r="AQ93" s="93"/>
      <c r="AR93" s="101" t="e">
        <f t="shared" si="42"/>
        <v>#DIV/0!</v>
      </c>
      <c r="AU93" s="102">
        <f t="shared" si="43"/>
        <v>0</v>
      </c>
      <c r="AV93" s="101" t="e">
        <f t="shared" si="44"/>
        <v>#DIV/0!</v>
      </c>
      <c r="AW93" s="101" t="e">
        <f t="shared" si="45"/>
        <v>#DIV/0!</v>
      </c>
      <c r="AX93" s="83" t="s">
        <v>255</v>
      </c>
      <c r="AY93" s="83" t="s">
        <v>256</v>
      </c>
      <c r="AZ93" s="91"/>
      <c r="BG93" s="103" t="e">
        <f t="shared" si="46"/>
        <v>#DIV/0!</v>
      </c>
      <c r="BK93" s="103" t="e">
        <f t="shared" si="47"/>
        <v>#DIV/0!</v>
      </c>
      <c r="BL93" s="83" t="s">
        <v>255</v>
      </c>
      <c r="BM93" s="83" t="s">
        <v>256</v>
      </c>
      <c r="BN93" s="106">
        <f t="shared" si="48"/>
        <v>0</v>
      </c>
      <c r="BO93" s="107">
        <f t="shared" si="49"/>
        <v>0</v>
      </c>
      <c r="BP93" s="107">
        <f t="shared" si="50"/>
        <v>0</v>
      </c>
      <c r="BQ93" s="107">
        <f t="shared" si="51"/>
        <v>0</v>
      </c>
      <c r="BR93" s="107">
        <f t="shared" si="52"/>
        <v>0</v>
      </c>
      <c r="BU93" s="94"/>
      <c r="BV93" s="108" t="str" cm="1">
        <f t="array" ref="BV93">IF(OR(($H93+(0.2*$I93))&lt;200, $K93="Not reporting this measure", ISBLANK($O93)),"N/A",
       IF(($O93/($H93+(0.2*$I93)))&lt;
                   (_xlfn.IFS($M93="CCO Medicaid only",Dashboard!$E$33,'Data Reporting Template'!$M93="All-payer",Dashboard!$F$33)),"Low","No Issue"))</f>
        <v>N/A</v>
      </c>
      <c r="BW93" s="109" t="str" cm="1">
        <f t="array" ref="BW93">IFERROR(
IF(OR($H93&lt;200, $U93="Not reporting this measure", ISBLANK($Y93),($I93/$J93)&gt;0.8),"N/A",
       IF(($Y93/$H93)&lt;
                   (_xlfn.IFS($W93="CCO Medicaid only",Dashboard!$E$34,'Data Reporting Template'!$W93="All-payer",Dashboard!$F$34)),"Low","No Issue")), "N/A")</f>
        <v>N/A</v>
      </c>
      <c r="BX93" s="110" t="str" cm="1">
        <f t="array" ref="BX93">IFERROR(
IF(OR($H93&lt;200, $AD93="Not reporting this measure", ISBLANK($AH93),($I93/$J93)&gt;0.8),"N/A",
       IF(($AH93/$H93)&lt;
                   (_xlfn.IFS($AF93="CCO Medicaid only",Dashboard!$E$35,'Data Reporting Template'!$AF93="All-payer",Dashboard!$F$35)),"Low","No Issue")), "N/A")</f>
        <v>N/A</v>
      </c>
      <c r="BY93" s="109" t="str">
        <f>IF(OR(($H93+(0.2*$I93))&lt;50, $AM93="Not reporting this measure", ISBLANK($AQ93)),"N/A",
       IF(($AQ93/($H93+(0.2*$I93)))&lt;Dashboard!$E$36,"Low", "No Issue"))</f>
        <v>N/A</v>
      </c>
      <c r="BZ93" s="110" t="str">
        <f>IF(OR(($H93+(0.2*$I93))&lt;200, $AZ93="Not reporting this measure", ISBLANK($BD93)),"N/A",
       IF(($BD93/($H93+(0.2*$I93)))&lt;Dashboard!$E$37,"Low", "No Issue"))</f>
        <v>N/A</v>
      </c>
      <c r="CA93" s="111" t="str">
        <f>IFERROR(
IF(OR(($H93+(0.2*$I93))&lt;200, $AZ93="Not reporting this measure", ISBLANK($BI93),($I93/$J93)&gt;0.8),"N/A",
       IF(($BI93/($H93+(0.2*$I93)))&lt;Dashboard!$E$38,"Low", "No Issue")),"N/A")</f>
        <v>N/A</v>
      </c>
      <c r="CB93" s="108" t="str" cm="1">
        <f t="array" ref="CB93">IF(OR(($H93+(0.2*$I93))&lt;200, $K93="Not reporting this measure", ISBLANK($O93)),"N/A",
IF(('Data Reporting Template'!$O93/($H93+(0.2*$I93)))&gt;
(_xlfn.IFS($M93="CCO Medicaid only",Dashboard!$E$44,'Data Reporting Template'!$M93="All-payer",Dashboard!$F$44)),"High","No Issue"))</f>
        <v>N/A</v>
      </c>
      <c r="CC93" s="109" t="str" cm="1">
        <f t="array" ref="CC93">IF(OR($H93&lt;200, $U93="Not reporting this measure", ISBLANK($Y93)),"N/A",
IF(('Data Reporting Template'!$Y93/$H93)&gt;
(_xlfn.IFS($W93="CCO Medicaid only",Dashboard!$E$44,'Data Reporting Template'!$W93="All-payer",Dashboard!$F$44)),"High","No Issue"))</f>
        <v>N/A</v>
      </c>
      <c r="CD93" s="110" t="str" cm="1">
        <f t="array" ref="CD93">IF(OR($H93&lt;200, $AD93="Not reporting this measure", ISBLANK($AH93)),"N/A",
       IF(('Data Reporting Template'!$AH93/$H93)&gt;
                   (_xlfn.IFS($AF93="CCO Medicaid only",Dashboard!$E$44,'Data Reporting Template'!$AF93="All-payer",Dashboard!$F$44)),"High","No Issue"))</f>
        <v>N/A</v>
      </c>
      <c r="CE93" s="109" t="str">
        <f>IF(OR(($H93+(0.2*$I93))&lt;50, $AM93="Not reporting this measure", ISBLANK($AQ93)),"N/A",
       IF(('Data Reporting Template'!$AQ93/($H93+(0.2*$I93)))&gt;Dashboard!$E$44,"High","No Issue"))</f>
        <v>N/A</v>
      </c>
      <c r="CF93" s="110" t="str">
        <f>IF(OR(($H93+(0.2*$I93))&lt;200, $AZ93="Not reporting this measure", ISBLANK($BD93)),"N/A",
       IF(('Data Reporting Template'!$BD93/($H93+(0.2*$I93)))&gt;Dashboard!$E$44,"High","No Issue"))</f>
        <v>N/A</v>
      </c>
      <c r="CG93" s="111" t="str">
        <f>IF(OR(($H93+(0.2*$I93))&lt;200, $AZ93="Not reporting this measure", ISBLANK($BI93)),"N/A",
       IF(('Data Reporting Template'!$BI93/($H93+(0.2*$I93)))&gt;Dashboard!$E$44,"High","No Issue"))</f>
        <v>N/A</v>
      </c>
      <c r="CH93" s="108" t="str">
        <f>IFERROR(
IF($O93 &lt; 30, "N/A",
IF((($P93+$Q93)/$O93)&gt; (Dashboard!$D$54), "High Exclusion/Exception Rate", "No Issue")),"N/A")</f>
        <v>N/A</v>
      </c>
      <c r="CI93" s="109" t="str">
        <f>IFERROR(
IF($Y93&lt;30,"N/A",
IF(($Z93/$Y93) &gt; (Dashboard!$D$55), "High Exclusion/Exception Rate", "No Issue")),"N/A")</f>
        <v>N/A</v>
      </c>
      <c r="CJ93" s="110" t="str">
        <f>IFERROR(
IF($AH93 &lt;30, "N/A",
IF(($AI93/$AH93)&gt; (Dashboard!$D$56), "High Exclusion/Exception Rate", "No Issue")),"N/A")</f>
        <v>N/A</v>
      </c>
      <c r="CK93" s="109" t="str">
        <f>IFERROR(
IF($BD93 &lt;30, "N/A",
IF((($BE93 + $BF93)/$BD93) &gt; (Dashboard!$D$58), "High Exclusion/Exception Rate", "No Issue")),"N/A")</f>
        <v>N/A</v>
      </c>
      <c r="CL93" s="112" t="str">
        <f>IFERROR(
IF($BI93 &lt;30, "N/A",
IF(($BJ93/$BI93) &gt; (Dashboard!$D$59), "High Exclusion/Exception Rate", "No Issue")),"N/A")</f>
        <v>N/A</v>
      </c>
      <c r="CM93" s="113" t="str">
        <f t="shared" si="53"/>
        <v>N/A</v>
      </c>
      <c r="CN93" s="110" t="str">
        <f t="shared" si="54"/>
        <v>N/A</v>
      </c>
      <c r="CO93" s="109" t="str">
        <f t="shared" si="55"/>
        <v>N/A</v>
      </c>
      <c r="CP93" s="110" t="str">
        <f t="shared" si="56"/>
        <v>N/A</v>
      </c>
      <c r="CQ93" s="109" t="str">
        <f t="shared" si="57"/>
        <v>N/A</v>
      </c>
      <c r="CR93" s="112" t="str">
        <f t="shared" si="58"/>
        <v>N/A</v>
      </c>
      <c r="CS93" s="113" t="str">
        <f t="shared" si="59"/>
        <v>N/A</v>
      </c>
      <c r="CT93" s="110" t="str">
        <f t="shared" si="60"/>
        <v>N/A</v>
      </c>
      <c r="CU93" s="109" t="str">
        <f t="shared" si="61"/>
        <v>N/A</v>
      </c>
      <c r="CV93" s="110" t="str">
        <f t="shared" si="62"/>
        <v>N/A</v>
      </c>
      <c r="CW93" s="109" t="str">
        <f t="shared" si="63"/>
        <v>N/A</v>
      </c>
      <c r="CX93" s="112" t="str">
        <f t="shared" si="64"/>
        <v>N/A</v>
      </c>
      <c r="CY93" s="113" t="str">
        <f t="shared" si="65"/>
        <v>N/A</v>
      </c>
      <c r="CZ93" s="110" t="str">
        <f t="shared" si="66"/>
        <v>N/A</v>
      </c>
      <c r="DA93" s="109" t="str">
        <f t="shared" si="67"/>
        <v>N/A</v>
      </c>
      <c r="DB93" s="115" t="str">
        <f t="shared" si="68"/>
        <v>N/A</v>
      </c>
      <c r="DC93" s="109" t="str">
        <f t="shared" si="69"/>
        <v>N/A</v>
      </c>
      <c r="DD93" s="114" t="str">
        <f t="shared" si="70"/>
        <v>N/A</v>
      </c>
      <c r="DE93" s="109" t="str">
        <f t="shared" si="71"/>
        <v>N/A</v>
      </c>
      <c r="DF93" s="114" t="str">
        <f t="shared" si="72"/>
        <v>N/A</v>
      </c>
      <c r="DG93" s="113" t="str">
        <f t="shared" si="73"/>
        <v>N/A</v>
      </c>
      <c r="DH93" s="114" t="str">
        <f t="shared" si="74"/>
        <v>N/A</v>
      </c>
      <c r="DI93" s="109" t="str">
        <f t="shared" si="75"/>
        <v>N/A</v>
      </c>
      <c r="DJ93" s="114" t="str">
        <f t="shared" si="76"/>
        <v>N/A</v>
      </c>
      <c r="DK93" s="111" t="str">
        <f t="shared" si="77"/>
        <v>N/A</v>
      </c>
    </row>
    <row r="94" spans="11:115" s="78" customFormat="1" x14ac:dyDescent="0.25">
      <c r="K94" s="90"/>
      <c r="R94" s="100" t="e">
        <f t="shared" si="39"/>
        <v>#DIV/0!</v>
      </c>
      <c r="S94" s="83" t="s">
        <v>255</v>
      </c>
      <c r="T94" s="83" t="s">
        <v>256</v>
      </c>
      <c r="U94" s="90"/>
      <c r="AA94" s="100" t="e">
        <f t="shared" si="40"/>
        <v>#DIV/0!</v>
      </c>
      <c r="AB94" s="83" t="s">
        <v>255</v>
      </c>
      <c r="AC94" s="83" t="s">
        <v>256</v>
      </c>
      <c r="AD94" s="91"/>
      <c r="AI94" s="92"/>
      <c r="AJ94" s="100" t="e">
        <f t="shared" si="41"/>
        <v>#DIV/0!</v>
      </c>
      <c r="AK94" s="83" t="s">
        <v>255</v>
      </c>
      <c r="AL94" s="83" t="s">
        <v>256</v>
      </c>
      <c r="AM94" s="91"/>
      <c r="AQ94" s="93"/>
      <c r="AR94" s="101" t="e">
        <f t="shared" si="42"/>
        <v>#DIV/0!</v>
      </c>
      <c r="AU94" s="102">
        <f t="shared" si="43"/>
        <v>0</v>
      </c>
      <c r="AV94" s="101" t="e">
        <f t="shared" si="44"/>
        <v>#DIV/0!</v>
      </c>
      <c r="AW94" s="101" t="e">
        <f t="shared" si="45"/>
        <v>#DIV/0!</v>
      </c>
      <c r="AX94" s="83" t="s">
        <v>255</v>
      </c>
      <c r="AY94" s="83" t="s">
        <v>256</v>
      </c>
      <c r="AZ94" s="91"/>
      <c r="BG94" s="103" t="e">
        <f t="shared" si="46"/>
        <v>#DIV/0!</v>
      </c>
      <c r="BK94" s="103" t="e">
        <f t="shared" si="47"/>
        <v>#DIV/0!</v>
      </c>
      <c r="BL94" s="83" t="s">
        <v>255</v>
      </c>
      <c r="BM94" s="83" t="s">
        <v>256</v>
      </c>
      <c r="BN94" s="106">
        <f t="shared" si="48"/>
        <v>0</v>
      </c>
      <c r="BO94" s="107">
        <f t="shared" si="49"/>
        <v>0</v>
      </c>
      <c r="BP94" s="107">
        <f t="shared" si="50"/>
        <v>0</v>
      </c>
      <c r="BQ94" s="107">
        <f t="shared" si="51"/>
        <v>0</v>
      </c>
      <c r="BR94" s="107">
        <f t="shared" si="52"/>
        <v>0</v>
      </c>
      <c r="BU94" s="94"/>
      <c r="BV94" s="108" t="str" cm="1">
        <f t="array" ref="BV94">IF(OR(($H94+(0.2*$I94))&lt;200, $K94="Not reporting this measure", ISBLANK($O94)),"N/A",
       IF(($O94/($H94+(0.2*$I94)))&lt;
                   (_xlfn.IFS($M94="CCO Medicaid only",Dashboard!$E$33,'Data Reporting Template'!$M94="All-payer",Dashboard!$F$33)),"Low","No Issue"))</f>
        <v>N/A</v>
      </c>
      <c r="BW94" s="109" t="str" cm="1">
        <f t="array" ref="BW94">IFERROR(
IF(OR($H94&lt;200, $U94="Not reporting this measure", ISBLANK($Y94),($I94/$J94)&gt;0.8),"N/A",
       IF(($Y94/$H94)&lt;
                   (_xlfn.IFS($W94="CCO Medicaid only",Dashboard!$E$34,'Data Reporting Template'!$W94="All-payer",Dashboard!$F$34)),"Low","No Issue")), "N/A")</f>
        <v>N/A</v>
      </c>
      <c r="BX94" s="110" t="str" cm="1">
        <f t="array" ref="BX94">IFERROR(
IF(OR($H94&lt;200, $AD94="Not reporting this measure", ISBLANK($AH94),($I94/$J94)&gt;0.8),"N/A",
       IF(($AH94/$H94)&lt;
                   (_xlfn.IFS($AF94="CCO Medicaid only",Dashboard!$E$35,'Data Reporting Template'!$AF94="All-payer",Dashboard!$F$35)),"Low","No Issue")), "N/A")</f>
        <v>N/A</v>
      </c>
      <c r="BY94" s="109" t="str">
        <f>IF(OR(($H94+(0.2*$I94))&lt;50, $AM94="Not reporting this measure", ISBLANK($AQ94)),"N/A",
       IF(($AQ94/($H94+(0.2*$I94)))&lt;Dashboard!$E$36,"Low", "No Issue"))</f>
        <v>N/A</v>
      </c>
      <c r="BZ94" s="110" t="str">
        <f>IF(OR(($H94+(0.2*$I94))&lt;200, $AZ94="Not reporting this measure", ISBLANK($BD94)),"N/A",
       IF(($BD94/($H94+(0.2*$I94)))&lt;Dashboard!$E$37,"Low", "No Issue"))</f>
        <v>N/A</v>
      </c>
      <c r="CA94" s="111" t="str">
        <f>IFERROR(
IF(OR(($H94+(0.2*$I94))&lt;200, $AZ94="Not reporting this measure", ISBLANK($BI94),($I94/$J94)&gt;0.8),"N/A",
       IF(($BI94/($H94+(0.2*$I94)))&lt;Dashboard!$E$38,"Low", "No Issue")),"N/A")</f>
        <v>N/A</v>
      </c>
      <c r="CB94" s="108" t="str" cm="1">
        <f t="array" ref="CB94">IF(OR(($H94+(0.2*$I94))&lt;200, $K94="Not reporting this measure", ISBLANK($O94)),"N/A",
IF(('Data Reporting Template'!$O94/($H94+(0.2*$I94)))&gt;
(_xlfn.IFS($M94="CCO Medicaid only",Dashboard!$E$44,'Data Reporting Template'!$M94="All-payer",Dashboard!$F$44)),"High","No Issue"))</f>
        <v>N/A</v>
      </c>
      <c r="CC94" s="109" t="str" cm="1">
        <f t="array" ref="CC94">IF(OR($H94&lt;200, $U94="Not reporting this measure", ISBLANK($Y94)),"N/A",
IF(('Data Reporting Template'!$Y94/$H94)&gt;
(_xlfn.IFS($W94="CCO Medicaid only",Dashboard!$E$44,'Data Reporting Template'!$W94="All-payer",Dashboard!$F$44)),"High","No Issue"))</f>
        <v>N/A</v>
      </c>
      <c r="CD94" s="110" t="str" cm="1">
        <f t="array" ref="CD94">IF(OR($H94&lt;200, $AD94="Not reporting this measure", ISBLANK($AH94)),"N/A",
       IF(('Data Reporting Template'!$AH94/$H94)&gt;
                   (_xlfn.IFS($AF94="CCO Medicaid only",Dashboard!$E$44,'Data Reporting Template'!$AF94="All-payer",Dashboard!$F$44)),"High","No Issue"))</f>
        <v>N/A</v>
      </c>
      <c r="CE94" s="109" t="str">
        <f>IF(OR(($H94+(0.2*$I94))&lt;50, $AM94="Not reporting this measure", ISBLANK($AQ94)),"N/A",
       IF(('Data Reporting Template'!$AQ94/($H94+(0.2*$I94)))&gt;Dashboard!$E$44,"High","No Issue"))</f>
        <v>N/A</v>
      </c>
      <c r="CF94" s="110" t="str">
        <f>IF(OR(($H94+(0.2*$I94))&lt;200, $AZ94="Not reporting this measure", ISBLANK($BD94)),"N/A",
       IF(('Data Reporting Template'!$BD94/($H94+(0.2*$I94)))&gt;Dashboard!$E$44,"High","No Issue"))</f>
        <v>N/A</v>
      </c>
      <c r="CG94" s="111" t="str">
        <f>IF(OR(($H94+(0.2*$I94))&lt;200, $AZ94="Not reporting this measure", ISBLANK($BI94)),"N/A",
       IF(('Data Reporting Template'!$BI94/($H94+(0.2*$I94)))&gt;Dashboard!$E$44,"High","No Issue"))</f>
        <v>N/A</v>
      </c>
      <c r="CH94" s="108" t="str">
        <f>IFERROR(
IF($O94 &lt; 30, "N/A",
IF((($P94+$Q94)/$O94)&gt; (Dashboard!$D$54), "High Exclusion/Exception Rate", "No Issue")),"N/A")</f>
        <v>N/A</v>
      </c>
      <c r="CI94" s="109" t="str">
        <f>IFERROR(
IF($Y94&lt;30,"N/A",
IF(($Z94/$Y94) &gt; (Dashboard!$D$55), "High Exclusion/Exception Rate", "No Issue")),"N/A")</f>
        <v>N/A</v>
      </c>
      <c r="CJ94" s="110" t="str">
        <f>IFERROR(
IF($AH94 &lt;30, "N/A",
IF(($AI94/$AH94)&gt; (Dashboard!$D$56), "High Exclusion/Exception Rate", "No Issue")),"N/A")</f>
        <v>N/A</v>
      </c>
      <c r="CK94" s="109" t="str">
        <f>IFERROR(
IF($BD94 &lt;30, "N/A",
IF((($BE94 + $BF94)/$BD94) &gt; (Dashboard!$D$58), "High Exclusion/Exception Rate", "No Issue")),"N/A")</f>
        <v>N/A</v>
      </c>
      <c r="CL94" s="112" t="str">
        <f>IFERROR(
IF($BI94 &lt;30, "N/A",
IF(($BJ94/$BI94) &gt; (Dashboard!$D$59), "High Exclusion/Exception Rate", "No Issue")),"N/A")</f>
        <v>N/A</v>
      </c>
      <c r="CM94" s="113" t="str">
        <f t="shared" si="53"/>
        <v>N/A</v>
      </c>
      <c r="CN94" s="110" t="str">
        <f t="shared" si="54"/>
        <v>N/A</v>
      </c>
      <c r="CO94" s="109" t="str">
        <f t="shared" si="55"/>
        <v>N/A</v>
      </c>
      <c r="CP94" s="110" t="str">
        <f t="shared" si="56"/>
        <v>N/A</v>
      </c>
      <c r="CQ94" s="109" t="str">
        <f t="shared" si="57"/>
        <v>N/A</v>
      </c>
      <c r="CR94" s="112" t="str">
        <f t="shared" si="58"/>
        <v>N/A</v>
      </c>
      <c r="CS94" s="113" t="str">
        <f t="shared" si="59"/>
        <v>N/A</v>
      </c>
      <c r="CT94" s="110" t="str">
        <f t="shared" si="60"/>
        <v>N/A</v>
      </c>
      <c r="CU94" s="109" t="str">
        <f t="shared" si="61"/>
        <v>N/A</v>
      </c>
      <c r="CV94" s="110" t="str">
        <f t="shared" si="62"/>
        <v>N/A</v>
      </c>
      <c r="CW94" s="109" t="str">
        <f t="shared" si="63"/>
        <v>N/A</v>
      </c>
      <c r="CX94" s="112" t="str">
        <f t="shared" si="64"/>
        <v>N/A</v>
      </c>
      <c r="CY94" s="113" t="str">
        <f t="shared" si="65"/>
        <v>N/A</v>
      </c>
      <c r="CZ94" s="110" t="str">
        <f t="shared" si="66"/>
        <v>N/A</v>
      </c>
      <c r="DA94" s="109" t="str">
        <f t="shared" si="67"/>
        <v>N/A</v>
      </c>
      <c r="DB94" s="115" t="str">
        <f t="shared" si="68"/>
        <v>N/A</v>
      </c>
      <c r="DC94" s="109" t="str">
        <f t="shared" si="69"/>
        <v>N/A</v>
      </c>
      <c r="DD94" s="114" t="str">
        <f t="shared" si="70"/>
        <v>N/A</v>
      </c>
      <c r="DE94" s="109" t="str">
        <f t="shared" si="71"/>
        <v>N/A</v>
      </c>
      <c r="DF94" s="114" t="str">
        <f t="shared" si="72"/>
        <v>N/A</v>
      </c>
      <c r="DG94" s="113" t="str">
        <f t="shared" si="73"/>
        <v>N/A</v>
      </c>
      <c r="DH94" s="114" t="str">
        <f t="shared" si="74"/>
        <v>N/A</v>
      </c>
      <c r="DI94" s="109" t="str">
        <f t="shared" si="75"/>
        <v>N/A</v>
      </c>
      <c r="DJ94" s="114" t="str">
        <f t="shared" si="76"/>
        <v>N/A</v>
      </c>
      <c r="DK94" s="111" t="str">
        <f t="shared" si="77"/>
        <v>N/A</v>
      </c>
    </row>
    <row r="95" spans="11:115" s="78" customFormat="1" x14ac:dyDescent="0.25">
      <c r="K95" s="90"/>
      <c r="R95" s="100" t="e">
        <f t="shared" si="39"/>
        <v>#DIV/0!</v>
      </c>
      <c r="S95" s="83" t="s">
        <v>255</v>
      </c>
      <c r="T95" s="83" t="s">
        <v>256</v>
      </c>
      <c r="U95" s="90"/>
      <c r="AA95" s="100" t="e">
        <f t="shared" si="40"/>
        <v>#DIV/0!</v>
      </c>
      <c r="AB95" s="83" t="s">
        <v>255</v>
      </c>
      <c r="AC95" s="83" t="s">
        <v>256</v>
      </c>
      <c r="AD95" s="91"/>
      <c r="AI95" s="92"/>
      <c r="AJ95" s="100" t="e">
        <f t="shared" si="41"/>
        <v>#DIV/0!</v>
      </c>
      <c r="AK95" s="83" t="s">
        <v>255</v>
      </c>
      <c r="AL95" s="83" t="s">
        <v>256</v>
      </c>
      <c r="AM95" s="91"/>
      <c r="AQ95" s="93"/>
      <c r="AR95" s="101" t="e">
        <f t="shared" si="42"/>
        <v>#DIV/0!</v>
      </c>
      <c r="AU95" s="102">
        <f t="shared" si="43"/>
        <v>0</v>
      </c>
      <c r="AV95" s="101" t="e">
        <f t="shared" si="44"/>
        <v>#DIV/0!</v>
      </c>
      <c r="AW95" s="101" t="e">
        <f t="shared" si="45"/>
        <v>#DIV/0!</v>
      </c>
      <c r="AX95" s="83" t="s">
        <v>255</v>
      </c>
      <c r="AY95" s="83" t="s">
        <v>256</v>
      </c>
      <c r="AZ95" s="91"/>
      <c r="BG95" s="103" t="e">
        <f t="shared" si="46"/>
        <v>#DIV/0!</v>
      </c>
      <c r="BK95" s="103" t="e">
        <f t="shared" si="47"/>
        <v>#DIV/0!</v>
      </c>
      <c r="BL95" s="83" t="s">
        <v>255</v>
      </c>
      <c r="BM95" s="83" t="s">
        <v>256</v>
      </c>
      <c r="BN95" s="106">
        <f t="shared" si="48"/>
        <v>0</v>
      </c>
      <c r="BO95" s="107">
        <f t="shared" si="49"/>
        <v>0</v>
      </c>
      <c r="BP95" s="107">
        <f t="shared" si="50"/>
        <v>0</v>
      </c>
      <c r="BQ95" s="107">
        <f t="shared" si="51"/>
        <v>0</v>
      </c>
      <c r="BR95" s="107">
        <f t="shared" si="52"/>
        <v>0</v>
      </c>
      <c r="BU95" s="94"/>
      <c r="BV95" s="108" t="str" cm="1">
        <f t="array" ref="BV95">IF(OR(($H95+(0.2*$I95))&lt;200, $K95="Not reporting this measure", ISBLANK($O95)),"N/A",
       IF(($O95/($H95+(0.2*$I95)))&lt;
                   (_xlfn.IFS($M95="CCO Medicaid only",Dashboard!$E$33,'Data Reporting Template'!$M95="All-payer",Dashboard!$F$33)),"Low","No Issue"))</f>
        <v>N/A</v>
      </c>
      <c r="BW95" s="109" t="str" cm="1">
        <f t="array" ref="BW95">IFERROR(
IF(OR($H95&lt;200, $U95="Not reporting this measure", ISBLANK($Y95),($I95/$J95)&gt;0.8),"N/A",
       IF(($Y95/$H95)&lt;
                   (_xlfn.IFS($W95="CCO Medicaid only",Dashboard!$E$34,'Data Reporting Template'!$W95="All-payer",Dashboard!$F$34)),"Low","No Issue")), "N/A")</f>
        <v>N/A</v>
      </c>
      <c r="BX95" s="110" t="str" cm="1">
        <f t="array" ref="BX95">IFERROR(
IF(OR($H95&lt;200, $AD95="Not reporting this measure", ISBLANK($AH95),($I95/$J95)&gt;0.8),"N/A",
       IF(($AH95/$H95)&lt;
                   (_xlfn.IFS($AF95="CCO Medicaid only",Dashboard!$E$35,'Data Reporting Template'!$AF95="All-payer",Dashboard!$F$35)),"Low","No Issue")), "N/A")</f>
        <v>N/A</v>
      </c>
      <c r="BY95" s="109" t="str">
        <f>IF(OR(($H95+(0.2*$I95))&lt;50, $AM95="Not reporting this measure", ISBLANK($AQ95)),"N/A",
       IF(($AQ95/($H95+(0.2*$I95)))&lt;Dashboard!$E$36,"Low", "No Issue"))</f>
        <v>N/A</v>
      </c>
      <c r="BZ95" s="110" t="str">
        <f>IF(OR(($H95+(0.2*$I95))&lt;200, $AZ95="Not reporting this measure", ISBLANK($BD95)),"N/A",
       IF(($BD95/($H95+(0.2*$I95)))&lt;Dashboard!$E$37,"Low", "No Issue"))</f>
        <v>N/A</v>
      </c>
      <c r="CA95" s="111" t="str">
        <f>IFERROR(
IF(OR(($H95+(0.2*$I95))&lt;200, $AZ95="Not reporting this measure", ISBLANK($BI95),($I95/$J95)&gt;0.8),"N/A",
       IF(($BI95/($H95+(0.2*$I95)))&lt;Dashboard!$E$38,"Low", "No Issue")),"N/A")</f>
        <v>N/A</v>
      </c>
      <c r="CB95" s="108" t="str" cm="1">
        <f t="array" ref="CB95">IF(OR(($H95+(0.2*$I95))&lt;200, $K95="Not reporting this measure", ISBLANK($O95)),"N/A",
IF(('Data Reporting Template'!$O95/($H95+(0.2*$I95)))&gt;
(_xlfn.IFS($M95="CCO Medicaid only",Dashboard!$E$44,'Data Reporting Template'!$M95="All-payer",Dashboard!$F$44)),"High","No Issue"))</f>
        <v>N/A</v>
      </c>
      <c r="CC95" s="109" t="str" cm="1">
        <f t="array" ref="CC95">IF(OR($H95&lt;200, $U95="Not reporting this measure", ISBLANK($Y95)),"N/A",
IF(('Data Reporting Template'!$Y95/$H95)&gt;
(_xlfn.IFS($W95="CCO Medicaid only",Dashboard!$E$44,'Data Reporting Template'!$W95="All-payer",Dashboard!$F$44)),"High","No Issue"))</f>
        <v>N/A</v>
      </c>
      <c r="CD95" s="110" t="str" cm="1">
        <f t="array" ref="CD95">IF(OR($H95&lt;200, $AD95="Not reporting this measure", ISBLANK($AH95)),"N/A",
       IF(('Data Reporting Template'!$AH95/$H95)&gt;
                   (_xlfn.IFS($AF95="CCO Medicaid only",Dashboard!$E$44,'Data Reporting Template'!$AF95="All-payer",Dashboard!$F$44)),"High","No Issue"))</f>
        <v>N/A</v>
      </c>
      <c r="CE95" s="109" t="str">
        <f>IF(OR(($H95+(0.2*$I95))&lt;50, $AM95="Not reporting this measure", ISBLANK($AQ95)),"N/A",
       IF(('Data Reporting Template'!$AQ95/($H95+(0.2*$I95)))&gt;Dashboard!$E$44,"High","No Issue"))</f>
        <v>N/A</v>
      </c>
      <c r="CF95" s="110" t="str">
        <f>IF(OR(($H95+(0.2*$I95))&lt;200, $AZ95="Not reporting this measure", ISBLANK($BD95)),"N/A",
       IF(('Data Reporting Template'!$BD95/($H95+(0.2*$I95)))&gt;Dashboard!$E$44,"High","No Issue"))</f>
        <v>N/A</v>
      </c>
      <c r="CG95" s="111" t="str">
        <f>IF(OR(($H95+(0.2*$I95))&lt;200, $AZ95="Not reporting this measure", ISBLANK($BI95)),"N/A",
       IF(('Data Reporting Template'!$BI95/($H95+(0.2*$I95)))&gt;Dashboard!$E$44,"High","No Issue"))</f>
        <v>N/A</v>
      </c>
      <c r="CH95" s="108" t="str">
        <f>IFERROR(
IF($O95 &lt; 30, "N/A",
IF((($P95+$Q95)/$O95)&gt; (Dashboard!$D$54), "High Exclusion/Exception Rate", "No Issue")),"N/A")</f>
        <v>N/A</v>
      </c>
      <c r="CI95" s="109" t="str">
        <f>IFERROR(
IF($Y95&lt;30,"N/A",
IF(($Z95/$Y95) &gt; (Dashboard!$D$55), "High Exclusion/Exception Rate", "No Issue")),"N/A")</f>
        <v>N/A</v>
      </c>
      <c r="CJ95" s="110" t="str">
        <f>IFERROR(
IF($AH95 &lt;30, "N/A",
IF(($AI95/$AH95)&gt; (Dashboard!$D$56), "High Exclusion/Exception Rate", "No Issue")),"N/A")</f>
        <v>N/A</v>
      </c>
      <c r="CK95" s="109" t="str">
        <f>IFERROR(
IF($BD95 &lt;30, "N/A",
IF((($BE95 + $BF95)/$BD95) &gt; (Dashboard!$D$58), "High Exclusion/Exception Rate", "No Issue")),"N/A")</f>
        <v>N/A</v>
      </c>
      <c r="CL95" s="112" t="str">
        <f>IFERROR(
IF($BI95 &lt;30, "N/A",
IF(($BJ95/$BI95) &gt; (Dashboard!$D$59), "High Exclusion/Exception Rate", "No Issue")),"N/A")</f>
        <v>N/A</v>
      </c>
      <c r="CM95" s="113" t="str">
        <f t="shared" si="53"/>
        <v>N/A</v>
      </c>
      <c r="CN95" s="110" t="str">
        <f t="shared" si="54"/>
        <v>N/A</v>
      </c>
      <c r="CO95" s="109" t="str">
        <f t="shared" si="55"/>
        <v>N/A</v>
      </c>
      <c r="CP95" s="110" t="str">
        <f t="shared" si="56"/>
        <v>N/A</v>
      </c>
      <c r="CQ95" s="109" t="str">
        <f t="shared" si="57"/>
        <v>N/A</v>
      </c>
      <c r="CR95" s="112" t="str">
        <f t="shared" si="58"/>
        <v>N/A</v>
      </c>
      <c r="CS95" s="113" t="str">
        <f t="shared" si="59"/>
        <v>N/A</v>
      </c>
      <c r="CT95" s="110" t="str">
        <f t="shared" si="60"/>
        <v>N/A</v>
      </c>
      <c r="CU95" s="109" t="str">
        <f t="shared" si="61"/>
        <v>N/A</v>
      </c>
      <c r="CV95" s="110" t="str">
        <f t="shared" si="62"/>
        <v>N/A</v>
      </c>
      <c r="CW95" s="109" t="str">
        <f t="shared" si="63"/>
        <v>N/A</v>
      </c>
      <c r="CX95" s="112" t="str">
        <f t="shared" si="64"/>
        <v>N/A</v>
      </c>
      <c r="CY95" s="113" t="str">
        <f t="shared" si="65"/>
        <v>N/A</v>
      </c>
      <c r="CZ95" s="110" t="str">
        <f t="shared" si="66"/>
        <v>N/A</v>
      </c>
      <c r="DA95" s="109" t="str">
        <f t="shared" si="67"/>
        <v>N/A</v>
      </c>
      <c r="DB95" s="115" t="str">
        <f t="shared" si="68"/>
        <v>N/A</v>
      </c>
      <c r="DC95" s="109" t="str">
        <f t="shared" si="69"/>
        <v>N/A</v>
      </c>
      <c r="DD95" s="114" t="str">
        <f t="shared" si="70"/>
        <v>N/A</v>
      </c>
      <c r="DE95" s="109" t="str">
        <f t="shared" si="71"/>
        <v>N/A</v>
      </c>
      <c r="DF95" s="114" t="str">
        <f t="shared" si="72"/>
        <v>N/A</v>
      </c>
      <c r="DG95" s="113" t="str">
        <f t="shared" si="73"/>
        <v>N/A</v>
      </c>
      <c r="DH95" s="114" t="str">
        <f t="shared" si="74"/>
        <v>N/A</v>
      </c>
      <c r="DI95" s="109" t="str">
        <f t="shared" si="75"/>
        <v>N/A</v>
      </c>
      <c r="DJ95" s="114" t="str">
        <f t="shared" si="76"/>
        <v>N/A</v>
      </c>
      <c r="DK95" s="111" t="str">
        <f t="shared" si="77"/>
        <v>N/A</v>
      </c>
    </row>
    <row r="96" spans="11:115" s="78" customFormat="1" x14ac:dyDescent="0.25">
      <c r="K96" s="90"/>
      <c r="R96" s="100" t="e">
        <f t="shared" si="39"/>
        <v>#DIV/0!</v>
      </c>
      <c r="S96" s="83" t="s">
        <v>255</v>
      </c>
      <c r="T96" s="83" t="s">
        <v>256</v>
      </c>
      <c r="U96" s="90"/>
      <c r="AA96" s="100" t="e">
        <f t="shared" si="40"/>
        <v>#DIV/0!</v>
      </c>
      <c r="AB96" s="83" t="s">
        <v>255</v>
      </c>
      <c r="AC96" s="83" t="s">
        <v>256</v>
      </c>
      <c r="AD96" s="91"/>
      <c r="AI96" s="92"/>
      <c r="AJ96" s="100" t="e">
        <f t="shared" si="41"/>
        <v>#DIV/0!</v>
      </c>
      <c r="AK96" s="83" t="s">
        <v>255</v>
      </c>
      <c r="AL96" s="83" t="s">
        <v>256</v>
      </c>
      <c r="AM96" s="91"/>
      <c r="AQ96" s="93"/>
      <c r="AR96" s="101" t="e">
        <f t="shared" si="42"/>
        <v>#DIV/0!</v>
      </c>
      <c r="AU96" s="102">
        <f t="shared" si="43"/>
        <v>0</v>
      </c>
      <c r="AV96" s="101" t="e">
        <f t="shared" si="44"/>
        <v>#DIV/0!</v>
      </c>
      <c r="AW96" s="101" t="e">
        <f t="shared" si="45"/>
        <v>#DIV/0!</v>
      </c>
      <c r="AX96" s="83" t="s">
        <v>255</v>
      </c>
      <c r="AY96" s="83" t="s">
        <v>256</v>
      </c>
      <c r="AZ96" s="91"/>
      <c r="BG96" s="103" t="e">
        <f t="shared" si="46"/>
        <v>#DIV/0!</v>
      </c>
      <c r="BK96" s="103" t="e">
        <f t="shared" si="47"/>
        <v>#DIV/0!</v>
      </c>
      <c r="BL96" s="83" t="s">
        <v>255</v>
      </c>
      <c r="BM96" s="83" t="s">
        <v>256</v>
      </c>
      <c r="BN96" s="106">
        <f t="shared" si="48"/>
        <v>0</v>
      </c>
      <c r="BO96" s="107">
        <f t="shared" si="49"/>
        <v>0</v>
      </c>
      <c r="BP96" s="107">
        <f t="shared" si="50"/>
        <v>0</v>
      </c>
      <c r="BQ96" s="107">
        <f t="shared" si="51"/>
        <v>0</v>
      </c>
      <c r="BR96" s="107">
        <f t="shared" si="52"/>
        <v>0</v>
      </c>
      <c r="BU96" s="94"/>
      <c r="BV96" s="108" t="str" cm="1">
        <f t="array" ref="BV96">IF(OR(($H96+(0.2*$I96))&lt;200, $K96="Not reporting this measure", ISBLANK($O96)),"N/A",
       IF(($O96/($H96+(0.2*$I96)))&lt;
                   (_xlfn.IFS($M96="CCO Medicaid only",Dashboard!$E$33,'Data Reporting Template'!$M96="All-payer",Dashboard!$F$33)),"Low","No Issue"))</f>
        <v>N/A</v>
      </c>
      <c r="BW96" s="109" t="str" cm="1">
        <f t="array" ref="BW96">IFERROR(
IF(OR($H96&lt;200, $U96="Not reporting this measure", ISBLANK($Y96),($I96/$J96)&gt;0.8),"N/A",
       IF(($Y96/$H96)&lt;
                   (_xlfn.IFS($W96="CCO Medicaid only",Dashboard!$E$34,'Data Reporting Template'!$W96="All-payer",Dashboard!$F$34)),"Low","No Issue")), "N/A")</f>
        <v>N/A</v>
      </c>
      <c r="BX96" s="110" t="str" cm="1">
        <f t="array" ref="BX96">IFERROR(
IF(OR($H96&lt;200, $AD96="Not reporting this measure", ISBLANK($AH96),($I96/$J96)&gt;0.8),"N/A",
       IF(($AH96/$H96)&lt;
                   (_xlfn.IFS($AF96="CCO Medicaid only",Dashboard!$E$35,'Data Reporting Template'!$AF96="All-payer",Dashboard!$F$35)),"Low","No Issue")), "N/A")</f>
        <v>N/A</v>
      </c>
      <c r="BY96" s="109" t="str">
        <f>IF(OR(($H96+(0.2*$I96))&lt;50, $AM96="Not reporting this measure", ISBLANK($AQ96)),"N/A",
       IF(($AQ96/($H96+(0.2*$I96)))&lt;Dashboard!$E$36,"Low", "No Issue"))</f>
        <v>N/A</v>
      </c>
      <c r="BZ96" s="110" t="str">
        <f>IF(OR(($H96+(0.2*$I96))&lt;200, $AZ96="Not reporting this measure", ISBLANK($BD96)),"N/A",
       IF(($BD96/($H96+(0.2*$I96)))&lt;Dashboard!$E$37,"Low", "No Issue"))</f>
        <v>N/A</v>
      </c>
      <c r="CA96" s="111" t="str">
        <f>IFERROR(
IF(OR(($H96+(0.2*$I96))&lt;200, $AZ96="Not reporting this measure", ISBLANK($BI96),($I96/$J96)&gt;0.8),"N/A",
       IF(($BI96/($H96+(0.2*$I96)))&lt;Dashboard!$E$38,"Low", "No Issue")),"N/A")</f>
        <v>N/A</v>
      </c>
      <c r="CB96" s="108" t="str" cm="1">
        <f t="array" ref="CB96">IF(OR(($H96+(0.2*$I96))&lt;200, $K96="Not reporting this measure", ISBLANK($O96)),"N/A",
IF(('Data Reporting Template'!$O96/($H96+(0.2*$I96)))&gt;
(_xlfn.IFS($M96="CCO Medicaid only",Dashboard!$E$44,'Data Reporting Template'!$M96="All-payer",Dashboard!$F$44)),"High","No Issue"))</f>
        <v>N/A</v>
      </c>
      <c r="CC96" s="109" t="str" cm="1">
        <f t="array" ref="CC96">IF(OR($H96&lt;200, $U96="Not reporting this measure", ISBLANK($Y96)),"N/A",
IF(('Data Reporting Template'!$Y96/$H96)&gt;
(_xlfn.IFS($W96="CCO Medicaid only",Dashboard!$E$44,'Data Reporting Template'!$W96="All-payer",Dashboard!$F$44)),"High","No Issue"))</f>
        <v>N/A</v>
      </c>
      <c r="CD96" s="110" t="str" cm="1">
        <f t="array" ref="CD96">IF(OR($H96&lt;200, $AD96="Not reporting this measure", ISBLANK($AH96)),"N/A",
       IF(('Data Reporting Template'!$AH96/$H96)&gt;
                   (_xlfn.IFS($AF96="CCO Medicaid only",Dashboard!$E$44,'Data Reporting Template'!$AF96="All-payer",Dashboard!$F$44)),"High","No Issue"))</f>
        <v>N/A</v>
      </c>
      <c r="CE96" s="109" t="str">
        <f>IF(OR(($H96+(0.2*$I96))&lt;50, $AM96="Not reporting this measure", ISBLANK($AQ96)),"N/A",
       IF(('Data Reporting Template'!$AQ96/($H96+(0.2*$I96)))&gt;Dashboard!$E$44,"High","No Issue"))</f>
        <v>N/A</v>
      </c>
      <c r="CF96" s="110" t="str">
        <f>IF(OR(($H96+(0.2*$I96))&lt;200, $AZ96="Not reporting this measure", ISBLANK($BD96)),"N/A",
       IF(('Data Reporting Template'!$BD96/($H96+(0.2*$I96)))&gt;Dashboard!$E$44,"High","No Issue"))</f>
        <v>N/A</v>
      </c>
      <c r="CG96" s="111" t="str">
        <f>IF(OR(($H96+(0.2*$I96))&lt;200, $AZ96="Not reporting this measure", ISBLANK($BI96)),"N/A",
       IF(('Data Reporting Template'!$BI96/($H96+(0.2*$I96)))&gt;Dashboard!$E$44,"High","No Issue"))</f>
        <v>N/A</v>
      </c>
      <c r="CH96" s="108" t="str">
        <f>IFERROR(
IF($O96 &lt; 30, "N/A",
IF((($P96+$Q96)/$O96)&gt; (Dashboard!$D$54), "High Exclusion/Exception Rate", "No Issue")),"N/A")</f>
        <v>N/A</v>
      </c>
      <c r="CI96" s="109" t="str">
        <f>IFERROR(
IF($Y96&lt;30,"N/A",
IF(($Z96/$Y96) &gt; (Dashboard!$D$55), "High Exclusion/Exception Rate", "No Issue")),"N/A")</f>
        <v>N/A</v>
      </c>
      <c r="CJ96" s="110" t="str">
        <f>IFERROR(
IF($AH96 &lt;30, "N/A",
IF(($AI96/$AH96)&gt; (Dashboard!$D$56), "High Exclusion/Exception Rate", "No Issue")),"N/A")</f>
        <v>N/A</v>
      </c>
      <c r="CK96" s="109" t="str">
        <f>IFERROR(
IF($BD96 &lt;30, "N/A",
IF((($BE96 + $BF96)/$BD96) &gt; (Dashboard!$D$58), "High Exclusion/Exception Rate", "No Issue")),"N/A")</f>
        <v>N/A</v>
      </c>
      <c r="CL96" s="112" t="str">
        <f>IFERROR(
IF($BI96 &lt;30, "N/A",
IF(($BJ96/$BI96) &gt; (Dashboard!$D$59), "High Exclusion/Exception Rate", "No Issue")),"N/A")</f>
        <v>N/A</v>
      </c>
      <c r="CM96" s="113" t="str">
        <f t="shared" si="53"/>
        <v>N/A</v>
      </c>
      <c r="CN96" s="110" t="str">
        <f t="shared" si="54"/>
        <v>N/A</v>
      </c>
      <c r="CO96" s="109" t="str">
        <f t="shared" si="55"/>
        <v>N/A</v>
      </c>
      <c r="CP96" s="110" t="str">
        <f t="shared" si="56"/>
        <v>N/A</v>
      </c>
      <c r="CQ96" s="109" t="str">
        <f t="shared" si="57"/>
        <v>N/A</v>
      </c>
      <c r="CR96" s="112" t="str">
        <f t="shared" si="58"/>
        <v>N/A</v>
      </c>
      <c r="CS96" s="113" t="str">
        <f t="shared" si="59"/>
        <v>N/A</v>
      </c>
      <c r="CT96" s="110" t="str">
        <f t="shared" si="60"/>
        <v>N/A</v>
      </c>
      <c r="CU96" s="109" t="str">
        <f t="shared" si="61"/>
        <v>N/A</v>
      </c>
      <c r="CV96" s="110" t="str">
        <f t="shared" si="62"/>
        <v>N/A</v>
      </c>
      <c r="CW96" s="109" t="str">
        <f t="shared" si="63"/>
        <v>N/A</v>
      </c>
      <c r="CX96" s="112" t="str">
        <f t="shared" si="64"/>
        <v>N/A</v>
      </c>
      <c r="CY96" s="113" t="str">
        <f t="shared" si="65"/>
        <v>N/A</v>
      </c>
      <c r="CZ96" s="110" t="str">
        <f t="shared" si="66"/>
        <v>N/A</v>
      </c>
      <c r="DA96" s="109" t="str">
        <f t="shared" si="67"/>
        <v>N/A</v>
      </c>
      <c r="DB96" s="115" t="str">
        <f t="shared" si="68"/>
        <v>N/A</v>
      </c>
      <c r="DC96" s="109" t="str">
        <f t="shared" si="69"/>
        <v>N/A</v>
      </c>
      <c r="DD96" s="114" t="str">
        <f t="shared" si="70"/>
        <v>N/A</v>
      </c>
      <c r="DE96" s="109" t="str">
        <f t="shared" si="71"/>
        <v>N/A</v>
      </c>
      <c r="DF96" s="114" t="str">
        <f t="shared" si="72"/>
        <v>N/A</v>
      </c>
      <c r="DG96" s="113" t="str">
        <f t="shared" si="73"/>
        <v>N/A</v>
      </c>
      <c r="DH96" s="114" t="str">
        <f t="shared" si="74"/>
        <v>N/A</v>
      </c>
      <c r="DI96" s="109" t="str">
        <f t="shared" si="75"/>
        <v>N/A</v>
      </c>
      <c r="DJ96" s="114" t="str">
        <f t="shared" si="76"/>
        <v>N/A</v>
      </c>
      <c r="DK96" s="111" t="str">
        <f t="shared" si="77"/>
        <v>N/A</v>
      </c>
    </row>
    <row r="97" spans="11:115" s="78" customFormat="1" x14ac:dyDescent="0.25">
      <c r="K97" s="90"/>
      <c r="R97" s="100" t="e">
        <f t="shared" si="39"/>
        <v>#DIV/0!</v>
      </c>
      <c r="S97" s="83" t="s">
        <v>255</v>
      </c>
      <c r="T97" s="83" t="s">
        <v>256</v>
      </c>
      <c r="U97" s="90"/>
      <c r="AA97" s="100" t="e">
        <f t="shared" si="40"/>
        <v>#DIV/0!</v>
      </c>
      <c r="AB97" s="83" t="s">
        <v>255</v>
      </c>
      <c r="AC97" s="83" t="s">
        <v>256</v>
      </c>
      <c r="AD97" s="91"/>
      <c r="AI97" s="92"/>
      <c r="AJ97" s="100" t="e">
        <f t="shared" si="41"/>
        <v>#DIV/0!</v>
      </c>
      <c r="AK97" s="83" t="s">
        <v>255</v>
      </c>
      <c r="AL97" s="83" t="s">
        <v>256</v>
      </c>
      <c r="AM97" s="91"/>
      <c r="AQ97" s="93"/>
      <c r="AR97" s="101" t="e">
        <f t="shared" si="42"/>
        <v>#DIV/0!</v>
      </c>
      <c r="AU97" s="102">
        <f t="shared" si="43"/>
        <v>0</v>
      </c>
      <c r="AV97" s="101" t="e">
        <f t="shared" si="44"/>
        <v>#DIV/0!</v>
      </c>
      <c r="AW97" s="101" t="e">
        <f t="shared" si="45"/>
        <v>#DIV/0!</v>
      </c>
      <c r="AX97" s="83" t="s">
        <v>255</v>
      </c>
      <c r="AY97" s="83" t="s">
        <v>256</v>
      </c>
      <c r="AZ97" s="91"/>
      <c r="BG97" s="103" t="e">
        <f t="shared" si="46"/>
        <v>#DIV/0!</v>
      </c>
      <c r="BK97" s="103" t="e">
        <f t="shared" si="47"/>
        <v>#DIV/0!</v>
      </c>
      <c r="BL97" s="83" t="s">
        <v>255</v>
      </c>
      <c r="BM97" s="83" t="s">
        <v>256</v>
      </c>
      <c r="BN97" s="106">
        <f t="shared" si="48"/>
        <v>0</v>
      </c>
      <c r="BO97" s="107">
        <f t="shared" si="49"/>
        <v>0</v>
      </c>
      <c r="BP97" s="107">
        <f t="shared" si="50"/>
        <v>0</v>
      </c>
      <c r="BQ97" s="107">
        <f t="shared" si="51"/>
        <v>0</v>
      </c>
      <c r="BR97" s="107">
        <f t="shared" si="52"/>
        <v>0</v>
      </c>
      <c r="BU97" s="94"/>
      <c r="BV97" s="108" t="str" cm="1">
        <f t="array" ref="BV97">IF(OR(($H97+(0.2*$I97))&lt;200, $K97="Not reporting this measure", ISBLANK($O97)),"N/A",
       IF(($O97/($H97+(0.2*$I97)))&lt;
                   (_xlfn.IFS($M97="CCO Medicaid only",Dashboard!$E$33,'Data Reporting Template'!$M97="All-payer",Dashboard!$F$33)),"Low","No Issue"))</f>
        <v>N/A</v>
      </c>
      <c r="BW97" s="109" t="str" cm="1">
        <f t="array" ref="BW97">IFERROR(
IF(OR($H97&lt;200, $U97="Not reporting this measure", ISBLANK($Y97),($I97/$J97)&gt;0.8),"N/A",
       IF(($Y97/$H97)&lt;
                   (_xlfn.IFS($W97="CCO Medicaid only",Dashboard!$E$34,'Data Reporting Template'!$W97="All-payer",Dashboard!$F$34)),"Low","No Issue")), "N/A")</f>
        <v>N/A</v>
      </c>
      <c r="BX97" s="110" t="str" cm="1">
        <f t="array" ref="BX97">IFERROR(
IF(OR($H97&lt;200, $AD97="Not reporting this measure", ISBLANK($AH97),($I97/$J97)&gt;0.8),"N/A",
       IF(($AH97/$H97)&lt;
                   (_xlfn.IFS($AF97="CCO Medicaid only",Dashboard!$E$35,'Data Reporting Template'!$AF97="All-payer",Dashboard!$F$35)),"Low","No Issue")), "N/A")</f>
        <v>N/A</v>
      </c>
      <c r="BY97" s="109" t="str">
        <f>IF(OR(($H97+(0.2*$I97))&lt;50, $AM97="Not reporting this measure", ISBLANK($AQ97)),"N/A",
       IF(($AQ97/($H97+(0.2*$I97)))&lt;Dashboard!$E$36,"Low", "No Issue"))</f>
        <v>N/A</v>
      </c>
      <c r="BZ97" s="110" t="str">
        <f>IF(OR(($H97+(0.2*$I97))&lt;200, $AZ97="Not reporting this measure", ISBLANK($BD97)),"N/A",
       IF(($BD97/($H97+(0.2*$I97)))&lt;Dashboard!$E$37,"Low", "No Issue"))</f>
        <v>N/A</v>
      </c>
      <c r="CA97" s="111" t="str">
        <f>IFERROR(
IF(OR(($H97+(0.2*$I97))&lt;200, $AZ97="Not reporting this measure", ISBLANK($BI97),($I97/$J97)&gt;0.8),"N/A",
       IF(($BI97/($H97+(0.2*$I97)))&lt;Dashboard!$E$38,"Low", "No Issue")),"N/A")</f>
        <v>N/A</v>
      </c>
      <c r="CB97" s="108" t="str" cm="1">
        <f t="array" ref="CB97">IF(OR(($H97+(0.2*$I97))&lt;200, $K97="Not reporting this measure", ISBLANK($O97)),"N/A",
IF(('Data Reporting Template'!$O97/($H97+(0.2*$I97)))&gt;
(_xlfn.IFS($M97="CCO Medicaid only",Dashboard!$E$44,'Data Reporting Template'!$M97="All-payer",Dashboard!$F$44)),"High","No Issue"))</f>
        <v>N/A</v>
      </c>
      <c r="CC97" s="109" t="str" cm="1">
        <f t="array" ref="CC97">IF(OR($H97&lt;200, $U97="Not reporting this measure", ISBLANK($Y97)),"N/A",
IF(('Data Reporting Template'!$Y97/$H97)&gt;
(_xlfn.IFS($W97="CCO Medicaid only",Dashboard!$E$44,'Data Reporting Template'!$W97="All-payer",Dashboard!$F$44)),"High","No Issue"))</f>
        <v>N/A</v>
      </c>
      <c r="CD97" s="110" t="str" cm="1">
        <f t="array" ref="CD97">IF(OR($H97&lt;200, $AD97="Not reporting this measure", ISBLANK($AH97)),"N/A",
       IF(('Data Reporting Template'!$AH97/$H97)&gt;
                   (_xlfn.IFS($AF97="CCO Medicaid only",Dashboard!$E$44,'Data Reporting Template'!$AF97="All-payer",Dashboard!$F$44)),"High","No Issue"))</f>
        <v>N/A</v>
      </c>
      <c r="CE97" s="109" t="str">
        <f>IF(OR(($H97+(0.2*$I97))&lt;50, $AM97="Not reporting this measure", ISBLANK($AQ97)),"N/A",
       IF(('Data Reporting Template'!$AQ97/($H97+(0.2*$I97)))&gt;Dashboard!$E$44,"High","No Issue"))</f>
        <v>N/A</v>
      </c>
      <c r="CF97" s="110" t="str">
        <f>IF(OR(($H97+(0.2*$I97))&lt;200, $AZ97="Not reporting this measure", ISBLANK($BD97)),"N/A",
       IF(('Data Reporting Template'!$BD97/($H97+(0.2*$I97)))&gt;Dashboard!$E$44,"High","No Issue"))</f>
        <v>N/A</v>
      </c>
      <c r="CG97" s="111" t="str">
        <f>IF(OR(($H97+(0.2*$I97))&lt;200, $AZ97="Not reporting this measure", ISBLANK($BI97)),"N/A",
       IF(('Data Reporting Template'!$BI97/($H97+(0.2*$I97)))&gt;Dashboard!$E$44,"High","No Issue"))</f>
        <v>N/A</v>
      </c>
      <c r="CH97" s="108" t="str">
        <f>IFERROR(
IF($O97 &lt; 30, "N/A",
IF((($P97+$Q97)/$O97)&gt; (Dashboard!$D$54), "High Exclusion/Exception Rate", "No Issue")),"N/A")</f>
        <v>N/A</v>
      </c>
      <c r="CI97" s="109" t="str">
        <f>IFERROR(
IF($Y97&lt;30,"N/A",
IF(($Z97/$Y97) &gt; (Dashboard!$D$55), "High Exclusion/Exception Rate", "No Issue")),"N/A")</f>
        <v>N/A</v>
      </c>
      <c r="CJ97" s="110" t="str">
        <f>IFERROR(
IF($AH97 &lt;30, "N/A",
IF(($AI97/$AH97)&gt; (Dashboard!$D$56), "High Exclusion/Exception Rate", "No Issue")),"N/A")</f>
        <v>N/A</v>
      </c>
      <c r="CK97" s="109" t="str">
        <f>IFERROR(
IF($BD97 &lt;30, "N/A",
IF((($BE97 + $BF97)/$BD97) &gt; (Dashboard!$D$58), "High Exclusion/Exception Rate", "No Issue")),"N/A")</f>
        <v>N/A</v>
      </c>
      <c r="CL97" s="112" t="str">
        <f>IFERROR(
IF($BI97 &lt;30, "N/A",
IF(($BJ97/$BI97) &gt; (Dashboard!$D$59), "High Exclusion/Exception Rate", "No Issue")),"N/A")</f>
        <v>N/A</v>
      </c>
      <c r="CM97" s="113" t="str">
        <f t="shared" si="53"/>
        <v>N/A</v>
      </c>
      <c r="CN97" s="110" t="str">
        <f t="shared" si="54"/>
        <v>N/A</v>
      </c>
      <c r="CO97" s="109" t="str">
        <f t="shared" si="55"/>
        <v>N/A</v>
      </c>
      <c r="CP97" s="110" t="str">
        <f t="shared" si="56"/>
        <v>N/A</v>
      </c>
      <c r="CQ97" s="109" t="str">
        <f t="shared" si="57"/>
        <v>N/A</v>
      </c>
      <c r="CR97" s="112" t="str">
        <f t="shared" si="58"/>
        <v>N/A</v>
      </c>
      <c r="CS97" s="113" t="str">
        <f t="shared" si="59"/>
        <v>N/A</v>
      </c>
      <c r="CT97" s="110" t="str">
        <f t="shared" si="60"/>
        <v>N/A</v>
      </c>
      <c r="CU97" s="109" t="str">
        <f t="shared" si="61"/>
        <v>N/A</v>
      </c>
      <c r="CV97" s="110" t="str">
        <f t="shared" si="62"/>
        <v>N/A</v>
      </c>
      <c r="CW97" s="109" t="str">
        <f t="shared" si="63"/>
        <v>N/A</v>
      </c>
      <c r="CX97" s="112" t="str">
        <f t="shared" si="64"/>
        <v>N/A</v>
      </c>
      <c r="CY97" s="113" t="str">
        <f t="shared" si="65"/>
        <v>N/A</v>
      </c>
      <c r="CZ97" s="110" t="str">
        <f t="shared" si="66"/>
        <v>N/A</v>
      </c>
      <c r="DA97" s="109" t="str">
        <f t="shared" si="67"/>
        <v>N/A</v>
      </c>
      <c r="DB97" s="115" t="str">
        <f t="shared" si="68"/>
        <v>N/A</v>
      </c>
      <c r="DC97" s="109" t="str">
        <f t="shared" si="69"/>
        <v>N/A</v>
      </c>
      <c r="DD97" s="114" t="str">
        <f t="shared" si="70"/>
        <v>N/A</v>
      </c>
      <c r="DE97" s="109" t="str">
        <f t="shared" si="71"/>
        <v>N/A</v>
      </c>
      <c r="DF97" s="114" t="str">
        <f t="shared" si="72"/>
        <v>N/A</v>
      </c>
      <c r="DG97" s="113" t="str">
        <f t="shared" si="73"/>
        <v>N/A</v>
      </c>
      <c r="DH97" s="114" t="str">
        <f t="shared" si="74"/>
        <v>N/A</v>
      </c>
      <c r="DI97" s="109" t="str">
        <f t="shared" si="75"/>
        <v>N/A</v>
      </c>
      <c r="DJ97" s="114" t="str">
        <f t="shared" si="76"/>
        <v>N/A</v>
      </c>
      <c r="DK97" s="111" t="str">
        <f t="shared" si="77"/>
        <v>N/A</v>
      </c>
    </row>
    <row r="98" spans="11:115" s="78" customFormat="1" x14ac:dyDescent="0.25">
      <c r="K98" s="90"/>
      <c r="R98" s="100" t="e">
        <f t="shared" si="39"/>
        <v>#DIV/0!</v>
      </c>
      <c r="S98" s="83" t="s">
        <v>255</v>
      </c>
      <c r="T98" s="83" t="s">
        <v>256</v>
      </c>
      <c r="U98" s="90"/>
      <c r="AA98" s="100" t="e">
        <f t="shared" si="40"/>
        <v>#DIV/0!</v>
      </c>
      <c r="AB98" s="83" t="s">
        <v>255</v>
      </c>
      <c r="AC98" s="83" t="s">
        <v>256</v>
      </c>
      <c r="AD98" s="91"/>
      <c r="AI98" s="92"/>
      <c r="AJ98" s="100" t="e">
        <f t="shared" si="41"/>
        <v>#DIV/0!</v>
      </c>
      <c r="AK98" s="83" t="s">
        <v>255</v>
      </c>
      <c r="AL98" s="83" t="s">
        <v>256</v>
      </c>
      <c r="AM98" s="91"/>
      <c r="AQ98" s="93"/>
      <c r="AR98" s="101" t="e">
        <f t="shared" si="42"/>
        <v>#DIV/0!</v>
      </c>
      <c r="AU98" s="102">
        <f t="shared" si="43"/>
        <v>0</v>
      </c>
      <c r="AV98" s="101" t="e">
        <f t="shared" si="44"/>
        <v>#DIV/0!</v>
      </c>
      <c r="AW98" s="101" t="e">
        <f t="shared" si="45"/>
        <v>#DIV/0!</v>
      </c>
      <c r="AX98" s="83" t="s">
        <v>255</v>
      </c>
      <c r="AY98" s="83" t="s">
        <v>256</v>
      </c>
      <c r="AZ98" s="91"/>
      <c r="BG98" s="103" t="e">
        <f t="shared" si="46"/>
        <v>#DIV/0!</v>
      </c>
      <c r="BK98" s="103" t="e">
        <f t="shared" si="47"/>
        <v>#DIV/0!</v>
      </c>
      <c r="BL98" s="83" t="s">
        <v>255</v>
      </c>
      <c r="BM98" s="83" t="s">
        <v>256</v>
      </c>
      <c r="BN98" s="106">
        <f t="shared" si="48"/>
        <v>0</v>
      </c>
      <c r="BO98" s="107">
        <f t="shared" si="49"/>
        <v>0</v>
      </c>
      <c r="BP98" s="107">
        <f t="shared" si="50"/>
        <v>0</v>
      </c>
      <c r="BQ98" s="107">
        <f t="shared" si="51"/>
        <v>0</v>
      </c>
      <c r="BR98" s="107">
        <f t="shared" si="52"/>
        <v>0</v>
      </c>
      <c r="BU98" s="94"/>
      <c r="BV98" s="108" t="str" cm="1">
        <f t="array" ref="BV98">IF(OR(($H98+(0.2*$I98))&lt;200, $K98="Not reporting this measure", ISBLANK($O98)),"N/A",
       IF(($O98/($H98+(0.2*$I98)))&lt;
                   (_xlfn.IFS($M98="CCO Medicaid only",Dashboard!$E$33,'Data Reporting Template'!$M98="All-payer",Dashboard!$F$33)),"Low","No Issue"))</f>
        <v>N/A</v>
      </c>
      <c r="BW98" s="109" t="str" cm="1">
        <f t="array" ref="BW98">IFERROR(
IF(OR($H98&lt;200, $U98="Not reporting this measure", ISBLANK($Y98),($I98/$J98)&gt;0.8),"N/A",
       IF(($Y98/$H98)&lt;
                   (_xlfn.IFS($W98="CCO Medicaid only",Dashboard!$E$34,'Data Reporting Template'!$W98="All-payer",Dashboard!$F$34)),"Low","No Issue")), "N/A")</f>
        <v>N/A</v>
      </c>
      <c r="BX98" s="110" t="str" cm="1">
        <f t="array" ref="BX98">IFERROR(
IF(OR($H98&lt;200, $AD98="Not reporting this measure", ISBLANK($AH98),($I98/$J98)&gt;0.8),"N/A",
       IF(($AH98/$H98)&lt;
                   (_xlfn.IFS($AF98="CCO Medicaid only",Dashboard!$E$35,'Data Reporting Template'!$AF98="All-payer",Dashboard!$F$35)),"Low","No Issue")), "N/A")</f>
        <v>N/A</v>
      </c>
      <c r="BY98" s="109" t="str">
        <f>IF(OR(($H98+(0.2*$I98))&lt;50, $AM98="Not reporting this measure", ISBLANK($AQ98)),"N/A",
       IF(($AQ98/($H98+(0.2*$I98)))&lt;Dashboard!$E$36,"Low", "No Issue"))</f>
        <v>N/A</v>
      </c>
      <c r="BZ98" s="110" t="str">
        <f>IF(OR(($H98+(0.2*$I98))&lt;200, $AZ98="Not reporting this measure", ISBLANK($BD98)),"N/A",
       IF(($BD98/($H98+(0.2*$I98)))&lt;Dashboard!$E$37,"Low", "No Issue"))</f>
        <v>N/A</v>
      </c>
      <c r="CA98" s="111" t="str">
        <f>IFERROR(
IF(OR(($H98+(0.2*$I98))&lt;200, $AZ98="Not reporting this measure", ISBLANK($BI98),($I98/$J98)&gt;0.8),"N/A",
       IF(($BI98/($H98+(0.2*$I98)))&lt;Dashboard!$E$38,"Low", "No Issue")),"N/A")</f>
        <v>N/A</v>
      </c>
      <c r="CB98" s="108" t="str" cm="1">
        <f t="array" ref="CB98">IF(OR(($H98+(0.2*$I98))&lt;200, $K98="Not reporting this measure", ISBLANK($O98)),"N/A",
IF(('Data Reporting Template'!$O98/($H98+(0.2*$I98)))&gt;
(_xlfn.IFS($M98="CCO Medicaid only",Dashboard!$E$44,'Data Reporting Template'!$M98="All-payer",Dashboard!$F$44)),"High","No Issue"))</f>
        <v>N/A</v>
      </c>
      <c r="CC98" s="109" t="str" cm="1">
        <f t="array" ref="CC98">IF(OR($H98&lt;200, $U98="Not reporting this measure", ISBLANK($Y98)),"N/A",
IF(('Data Reporting Template'!$Y98/$H98)&gt;
(_xlfn.IFS($W98="CCO Medicaid only",Dashboard!$E$44,'Data Reporting Template'!$W98="All-payer",Dashboard!$F$44)),"High","No Issue"))</f>
        <v>N/A</v>
      </c>
      <c r="CD98" s="110" t="str" cm="1">
        <f t="array" ref="CD98">IF(OR($H98&lt;200, $AD98="Not reporting this measure", ISBLANK($AH98)),"N/A",
       IF(('Data Reporting Template'!$AH98/$H98)&gt;
                   (_xlfn.IFS($AF98="CCO Medicaid only",Dashboard!$E$44,'Data Reporting Template'!$AF98="All-payer",Dashboard!$F$44)),"High","No Issue"))</f>
        <v>N/A</v>
      </c>
      <c r="CE98" s="109" t="str">
        <f>IF(OR(($H98+(0.2*$I98))&lt;50, $AM98="Not reporting this measure", ISBLANK($AQ98)),"N/A",
       IF(('Data Reporting Template'!$AQ98/($H98+(0.2*$I98)))&gt;Dashboard!$E$44,"High","No Issue"))</f>
        <v>N/A</v>
      </c>
      <c r="CF98" s="110" t="str">
        <f>IF(OR(($H98+(0.2*$I98))&lt;200, $AZ98="Not reporting this measure", ISBLANK($BD98)),"N/A",
       IF(('Data Reporting Template'!$BD98/($H98+(0.2*$I98)))&gt;Dashboard!$E$44,"High","No Issue"))</f>
        <v>N/A</v>
      </c>
      <c r="CG98" s="111" t="str">
        <f>IF(OR(($H98+(0.2*$I98))&lt;200, $AZ98="Not reporting this measure", ISBLANK($BI98)),"N/A",
       IF(('Data Reporting Template'!$BI98/($H98+(0.2*$I98)))&gt;Dashboard!$E$44,"High","No Issue"))</f>
        <v>N/A</v>
      </c>
      <c r="CH98" s="108" t="str">
        <f>IFERROR(
IF($O98 &lt; 30, "N/A",
IF((($P98+$Q98)/$O98)&gt; (Dashboard!$D$54), "High Exclusion/Exception Rate", "No Issue")),"N/A")</f>
        <v>N/A</v>
      </c>
      <c r="CI98" s="109" t="str">
        <f>IFERROR(
IF($Y98&lt;30,"N/A",
IF(($Z98/$Y98) &gt; (Dashboard!$D$55), "High Exclusion/Exception Rate", "No Issue")),"N/A")</f>
        <v>N/A</v>
      </c>
      <c r="CJ98" s="110" t="str">
        <f>IFERROR(
IF($AH98 &lt;30, "N/A",
IF(($AI98/$AH98)&gt; (Dashboard!$D$56), "High Exclusion/Exception Rate", "No Issue")),"N/A")</f>
        <v>N/A</v>
      </c>
      <c r="CK98" s="109" t="str">
        <f>IFERROR(
IF($BD98 &lt;30, "N/A",
IF((($BE98 + $BF98)/$BD98) &gt; (Dashboard!$D$58), "High Exclusion/Exception Rate", "No Issue")),"N/A")</f>
        <v>N/A</v>
      </c>
      <c r="CL98" s="112" t="str">
        <f>IFERROR(
IF($BI98 &lt;30, "N/A",
IF(($BJ98/$BI98) &gt; (Dashboard!$D$59), "High Exclusion/Exception Rate", "No Issue")),"N/A")</f>
        <v>N/A</v>
      </c>
      <c r="CM98" s="113" t="str">
        <f t="shared" si="53"/>
        <v>N/A</v>
      </c>
      <c r="CN98" s="110" t="str">
        <f t="shared" si="54"/>
        <v>N/A</v>
      </c>
      <c r="CO98" s="109" t="str">
        <f t="shared" si="55"/>
        <v>N/A</v>
      </c>
      <c r="CP98" s="110" t="str">
        <f t="shared" si="56"/>
        <v>N/A</v>
      </c>
      <c r="CQ98" s="109" t="str">
        <f t="shared" si="57"/>
        <v>N/A</v>
      </c>
      <c r="CR98" s="112" t="str">
        <f t="shared" si="58"/>
        <v>N/A</v>
      </c>
      <c r="CS98" s="113" t="str">
        <f t="shared" si="59"/>
        <v>N/A</v>
      </c>
      <c r="CT98" s="110" t="str">
        <f t="shared" si="60"/>
        <v>N/A</v>
      </c>
      <c r="CU98" s="109" t="str">
        <f t="shared" si="61"/>
        <v>N/A</v>
      </c>
      <c r="CV98" s="110" t="str">
        <f t="shared" si="62"/>
        <v>N/A</v>
      </c>
      <c r="CW98" s="109" t="str">
        <f t="shared" si="63"/>
        <v>N/A</v>
      </c>
      <c r="CX98" s="112" t="str">
        <f t="shared" si="64"/>
        <v>N/A</v>
      </c>
      <c r="CY98" s="113" t="str">
        <f t="shared" si="65"/>
        <v>N/A</v>
      </c>
      <c r="CZ98" s="110" t="str">
        <f t="shared" si="66"/>
        <v>N/A</v>
      </c>
      <c r="DA98" s="109" t="str">
        <f t="shared" si="67"/>
        <v>N/A</v>
      </c>
      <c r="DB98" s="115" t="str">
        <f t="shared" si="68"/>
        <v>N/A</v>
      </c>
      <c r="DC98" s="109" t="str">
        <f t="shared" si="69"/>
        <v>N/A</v>
      </c>
      <c r="DD98" s="114" t="str">
        <f t="shared" si="70"/>
        <v>N/A</v>
      </c>
      <c r="DE98" s="109" t="str">
        <f t="shared" si="71"/>
        <v>N/A</v>
      </c>
      <c r="DF98" s="114" t="str">
        <f t="shared" si="72"/>
        <v>N/A</v>
      </c>
      <c r="DG98" s="113" t="str">
        <f t="shared" si="73"/>
        <v>N/A</v>
      </c>
      <c r="DH98" s="114" t="str">
        <f t="shared" si="74"/>
        <v>N/A</v>
      </c>
      <c r="DI98" s="109" t="str">
        <f t="shared" si="75"/>
        <v>N/A</v>
      </c>
      <c r="DJ98" s="114" t="str">
        <f t="shared" si="76"/>
        <v>N/A</v>
      </c>
      <c r="DK98" s="111" t="str">
        <f t="shared" si="77"/>
        <v>N/A</v>
      </c>
    </row>
    <row r="99" spans="11:115" s="78" customFormat="1" x14ac:dyDescent="0.25">
      <c r="K99" s="90"/>
      <c r="R99" s="100" t="e">
        <f t="shared" si="39"/>
        <v>#DIV/0!</v>
      </c>
      <c r="S99" s="83" t="s">
        <v>255</v>
      </c>
      <c r="T99" s="83" t="s">
        <v>256</v>
      </c>
      <c r="U99" s="90"/>
      <c r="AA99" s="100" t="e">
        <f t="shared" si="40"/>
        <v>#DIV/0!</v>
      </c>
      <c r="AB99" s="83" t="s">
        <v>255</v>
      </c>
      <c r="AC99" s="83" t="s">
        <v>256</v>
      </c>
      <c r="AD99" s="91"/>
      <c r="AI99" s="92"/>
      <c r="AJ99" s="100" t="e">
        <f t="shared" si="41"/>
        <v>#DIV/0!</v>
      </c>
      <c r="AK99" s="83" t="s">
        <v>255</v>
      </c>
      <c r="AL99" s="83" t="s">
        <v>256</v>
      </c>
      <c r="AM99" s="91"/>
      <c r="AQ99" s="93"/>
      <c r="AR99" s="101" t="e">
        <f t="shared" si="42"/>
        <v>#DIV/0!</v>
      </c>
      <c r="AU99" s="102">
        <f t="shared" si="43"/>
        <v>0</v>
      </c>
      <c r="AV99" s="101" t="e">
        <f t="shared" si="44"/>
        <v>#DIV/0!</v>
      </c>
      <c r="AW99" s="101" t="e">
        <f t="shared" si="45"/>
        <v>#DIV/0!</v>
      </c>
      <c r="AX99" s="83" t="s">
        <v>255</v>
      </c>
      <c r="AY99" s="83" t="s">
        <v>256</v>
      </c>
      <c r="AZ99" s="91"/>
      <c r="BG99" s="103" t="e">
        <f t="shared" si="46"/>
        <v>#DIV/0!</v>
      </c>
      <c r="BK99" s="103" t="e">
        <f t="shared" si="47"/>
        <v>#DIV/0!</v>
      </c>
      <c r="BL99" s="83" t="s">
        <v>255</v>
      </c>
      <c r="BM99" s="83" t="s">
        <v>256</v>
      </c>
      <c r="BN99" s="106">
        <f t="shared" si="48"/>
        <v>0</v>
      </c>
      <c r="BO99" s="107">
        <f t="shared" si="49"/>
        <v>0</v>
      </c>
      <c r="BP99" s="107">
        <f t="shared" si="50"/>
        <v>0</v>
      </c>
      <c r="BQ99" s="107">
        <f t="shared" si="51"/>
        <v>0</v>
      </c>
      <c r="BR99" s="107">
        <f t="shared" si="52"/>
        <v>0</v>
      </c>
      <c r="BU99" s="94"/>
      <c r="BV99" s="108" t="str" cm="1">
        <f t="array" ref="BV99">IF(OR(($H99+(0.2*$I99))&lt;200, $K99="Not reporting this measure", ISBLANK($O99)),"N/A",
       IF(($O99/($H99+(0.2*$I99)))&lt;
                   (_xlfn.IFS($M99="CCO Medicaid only",Dashboard!$E$33,'Data Reporting Template'!$M99="All-payer",Dashboard!$F$33)),"Low","No Issue"))</f>
        <v>N/A</v>
      </c>
      <c r="BW99" s="109" t="str" cm="1">
        <f t="array" ref="BW99">IFERROR(
IF(OR($H99&lt;200, $U99="Not reporting this measure", ISBLANK($Y99),($I99/$J99)&gt;0.8),"N/A",
       IF(($Y99/$H99)&lt;
                   (_xlfn.IFS($W99="CCO Medicaid only",Dashboard!$E$34,'Data Reporting Template'!$W99="All-payer",Dashboard!$F$34)),"Low","No Issue")), "N/A")</f>
        <v>N/A</v>
      </c>
      <c r="BX99" s="110" t="str" cm="1">
        <f t="array" ref="BX99">IFERROR(
IF(OR($H99&lt;200, $AD99="Not reporting this measure", ISBLANK($AH99),($I99/$J99)&gt;0.8),"N/A",
       IF(($AH99/$H99)&lt;
                   (_xlfn.IFS($AF99="CCO Medicaid only",Dashboard!$E$35,'Data Reporting Template'!$AF99="All-payer",Dashboard!$F$35)),"Low","No Issue")), "N/A")</f>
        <v>N/A</v>
      </c>
      <c r="BY99" s="109" t="str">
        <f>IF(OR(($H99+(0.2*$I99))&lt;50, $AM99="Not reporting this measure", ISBLANK($AQ99)),"N/A",
       IF(($AQ99/($H99+(0.2*$I99)))&lt;Dashboard!$E$36,"Low", "No Issue"))</f>
        <v>N/A</v>
      </c>
      <c r="BZ99" s="110" t="str">
        <f>IF(OR(($H99+(0.2*$I99))&lt;200, $AZ99="Not reporting this measure", ISBLANK($BD99)),"N/A",
       IF(($BD99/($H99+(0.2*$I99)))&lt;Dashboard!$E$37,"Low", "No Issue"))</f>
        <v>N/A</v>
      </c>
      <c r="CA99" s="111" t="str">
        <f>IFERROR(
IF(OR(($H99+(0.2*$I99))&lt;200, $AZ99="Not reporting this measure", ISBLANK($BI99),($I99/$J99)&gt;0.8),"N/A",
       IF(($BI99/($H99+(0.2*$I99)))&lt;Dashboard!$E$38,"Low", "No Issue")),"N/A")</f>
        <v>N/A</v>
      </c>
      <c r="CB99" s="108" t="str" cm="1">
        <f t="array" ref="CB99">IF(OR(($H99+(0.2*$I99))&lt;200, $K99="Not reporting this measure", ISBLANK($O99)),"N/A",
IF(('Data Reporting Template'!$O99/($H99+(0.2*$I99)))&gt;
(_xlfn.IFS($M99="CCO Medicaid only",Dashboard!$E$44,'Data Reporting Template'!$M99="All-payer",Dashboard!$F$44)),"High","No Issue"))</f>
        <v>N/A</v>
      </c>
      <c r="CC99" s="109" t="str" cm="1">
        <f t="array" ref="CC99">IF(OR($H99&lt;200, $U99="Not reporting this measure", ISBLANK($Y99)),"N/A",
IF(('Data Reporting Template'!$Y99/$H99)&gt;
(_xlfn.IFS($W99="CCO Medicaid only",Dashboard!$E$44,'Data Reporting Template'!$W99="All-payer",Dashboard!$F$44)),"High","No Issue"))</f>
        <v>N/A</v>
      </c>
      <c r="CD99" s="110" t="str" cm="1">
        <f t="array" ref="CD99">IF(OR($H99&lt;200, $AD99="Not reporting this measure", ISBLANK($AH99)),"N/A",
       IF(('Data Reporting Template'!$AH99/$H99)&gt;
                   (_xlfn.IFS($AF99="CCO Medicaid only",Dashboard!$E$44,'Data Reporting Template'!$AF99="All-payer",Dashboard!$F$44)),"High","No Issue"))</f>
        <v>N/A</v>
      </c>
      <c r="CE99" s="109" t="str">
        <f>IF(OR(($H99+(0.2*$I99))&lt;50, $AM99="Not reporting this measure", ISBLANK($AQ99)),"N/A",
       IF(('Data Reporting Template'!$AQ99/($H99+(0.2*$I99)))&gt;Dashboard!$E$44,"High","No Issue"))</f>
        <v>N/A</v>
      </c>
      <c r="CF99" s="110" t="str">
        <f>IF(OR(($H99+(0.2*$I99))&lt;200, $AZ99="Not reporting this measure", ISBLANK($BD99)),"N/A",
       IF(('Data Reporting Template'!$BD99/($H99+(0.2*$I99)))&gt;Dashboard!$E$44,"High","No Issue"))</f>
        <v>N/A</v>
      </c>
      <c r="CG99" s="111" t="str">
        <f>IF(OR(($H99+(0.2*$I99))&lt;200, $AZ99="Not reporting this measure", ISBLANK($BI99)),"N/A",
       IF(('Data Reporting Template'!$BI99/($H99+(0.2*$I99)))&gt;Dashboard!$E$44,"High","No Issue"))</f>
        <v>N/A</v>
      </c>
      <c r="CH99" s="108" t="str">
        <f>IFERROR(
IF($O99 &lt; 30, "N/A",
IF((($P99+$Q99)/$O99)&gt; (Dashboard!$D$54), "High Exclusion/Exception Rate", "No Issue")),"N/A")</f>
        <v>N/A</v>
      </c>
      <c r="CI99" s="109" t="str">
        <f>IFERROR(
IF($Y99&lt;30,"N/A",
IF(($Z99/$Y99) &gt; (Dashboard!$D$55), "High Exclusion/Exception Rate", "No Issue")),"N/A")</f>
        <v>N/A</v>
      </c>
      <c r="CJ99" s="110" t="str">
        <f>IFERROR(
IF($AH99 &lt;30, "N/A",
IF(($AI99/$AH99)&gt; (Dashboard!$D$56), "High Exclusion/Exception Rate", "No Issue")),"N/A")</f>
        <v>N/A</v>
      </c>
      <c r="CK99" s="109" t="str">
        <f>IFERROR(
IF($BD99 &lt;30, "N/A",
IF((($BE99 + $BF99)/$BD99) &gt; (Dashboard!$D$58), "High Exclusion/Exception Rate", "No Issue")),"N/A")</f>
        <v>N/A</v>
      </c>
      <c r="CL99" s="112" t="str">
        <f>IFERROR(
IF($BI99 &lt;30, "N/A",
IF(($BJ99/$BI99) &gt; (Dashboard!$D$59), "High Exclusion/Exception Rate", "No Issue")),"N/A")</f>
        <v>N/A</v>
      </c>
      <c r="CM99" s="113" t="str">
        <f t="shared" si="53"/>
        <v>N/A</v>
      </c>
      <c r="CN99" s="110" t="str">
        <f t="shared" si="54"/>
        <v>N/A</v>
      </c>
      <c r="CO99" s="109" t="str">
        <f t="shared" si="55"/>
        <v>N/A</v>
      </c>
      <c r="CP99" s="110" t="str">
        <f t="shared" si="56"/>
        <v>N/A</v>
      </c>
      <c r="CQ99" s="109" t="str">
        <f t="shared" si="57"/>
        <v>N/A</v>
      </c>
      <c r="CR99" s="112" t="str">
        <f t="shared" si="58"/>
        <v>N/A</v>
      </c>
      <c r="CS99" s="113" t="str">
        <f t="shared" si="59"/>
        <v>N/A</v>
      </c>
      <c r="CT99" s="110" t="str">
        <f t="shared" si="60"/>
        <v>N/A</v>
      </c>
      <c r="CU99" s="109" t="str">
        <f t="shared" si="61"/>
        <v>N/A</v>
      </c>
      <c r="CV99" s="110" t="str">
        <f t="shared" si="62"/>
        <v>N/A</v>
      </c>
      <c r="CW99" s="109" t="str">
        <f t="shared" si="63"/>
        <v>N/A</v>
      </c>
      <c r="CX99" s="112" t="str">
        <f t="shared" si="64"/>
        <v>N/A</v>
      </c>
      <c r="CY99" s="113" t="str">
        <f t="shared" si="65"/>
        <v>N/A</v>
      </c>
      <c r="CZ99" s="110" t="str">
        <f t="shared" si="66"/>
        <v>N/A</v>
      </c>
      <c r="DA99" s="109" t="str">
        <f t="shared" si="67"/>
        <v>N/A</v>
      </c>
      <c r="DB99" s="115" t="str">
        <f t="shared" si="68"/>
        <v>N/A</v>
      </c>
      <c r="DC99" s="109" t="str">
        <f t="shared" si="69"/>
        <v>N/A</v>
      </c>
      <c r="DD99" s="114" t="str">
        <f t="shared" si="70"/>
        <v>N/A</v>
      </c>
      <c r="DE99" s="109" t="str">
        <f t="shared" si="71"/>
        <v>N/A</v>
      </c>
      <c r="DF99" s="114" t="str">
        <f t="shared" si="72"/>
        <v>N/A</v>
      </c>
      <c r="DG99" s="113" t="str">
        <f t="shared" si="73"/>
        <v>N/A</v>
      </c>
      <c r="DH99" s="114" t="str">
        <f t="shared" si="74"/>
        <v>N/A</v>
      </c>
      <c r="DI99" s="109" t="str">
        <f t="shared" si="75"/>
        <v>N/A</v>
      </c>
      <c r="DJ99" s="114" t="str">
        <f t="shared" si="76"/>
        <v>N/A</v>
      </c>
      <c r="DK99" s="111" t="str">
        <f t="shared" si="77"/>
        <v>N/A</v>
      </c>
    </row>
    <row r="100" spans="11:115" s="78" customFormat="1" x14ac:dyDescent="0.25">
      <c r="K100" s="90"/>
      <c r="R100" s="100" t="e">
        <f t="shared" si="39"/>
        <v>#DIV/0!</v>
      </c>
      <c r="S100" s="83" t="s">
        <v>255</v>
      </c>
      <c r="T100" s="83" t="s">
        <v>256</v>
      </c>
      <c r="U100" s="90"/>
      <c r="AA100" s="100" t="e">
        <f t="shared" si="40"/>
        <v>#DIV/0!</v>
      </c>
      <c r="AB100" s="83" t="s">
        <v>255</v>
      </c>
      <c r="AC100" s="83" t="s">
        <v>256</v>
      </c>
      <c r="AD100" s="91"/>
      <c r="AI100" s="92"/>
      <c r="AJ100" s="100" t="e">
        <f t="shared" si="41"/>
        <v>#DIV/0!</v>
      </c>
      <c r="AK100" s="83" t="s">
        <v>255</v>
      </c>
      <c r="AL100" s="83" t="s">
        <v>256</v>
      </c>
      <c r="AM100" s="91"/>
      <c r="AQ100" s="93"/>
      <c r="AR100" s="101" t="e">
        <f t="shared" si="42"/>
        <v>#DIV/0!</v>
      </c>
      <c r="AU100" s="102">
        <f t="shared" si="43"/>
        <v>0</v>
      </c>
      <c r="AV100" s="101" t="e">
        <f t="shared" si="44"/>
        <v>#DIV/0!</v>
      </c>
      <c r="AW100" s="101" t="e">
        <f t="shared" si="45"/>
        <v>#DIV/0!</v>
      </c>
      <c r="AX100" s="83" t="s">
        <v>255</v>
      </c>
      <c r="AY100" s="83" t="s">
        <v>256</v>
      </c>
      <c r="AZ100" s="91"/>
      <c r="BG100" s="103" t="e">
        <f t="shared" si="46"/>
        <v>#DIV/0!</v>
      </c>
      <c r="BK100" s="103" t="e">
        <f t="shared" si="47"/>
        <v>#DIV/0!</v>
      </c>
      <c r="BL100" s="83" t="s">
        <v>255</v>
      </c>
      <c r="BM100" s="83" t="s">
        <v>256</v>
      </c>
      <c r="BN100" s="106">
        <f t="shared" si="48"/>
        <v>0</v>
      </c>
      <c r="BO100" s="107">
        <f t="shared" si="49"/>
        <v>0</v>
      </c>
      <c r="BP100" s="107">
        <f t="shared" si="50"/>
        <v>0</v>
      </c>
      <c r="BQ100" s="107">
        <f t="shared" si="51"/>
        <v>0</v>
      </c>
      <c r="BR100" s="107">
        <f t="shared" si="52"/>
        <v>0</v>
      </c>
      <c r="BU100" s="94"/>
      <c r="BV100" s="108" t="str" cm="1">
        <f t="array" ref="BV100">IF(OR(($H100+(0.2*$I100))&lt;200, $K100="Not reporting this measure", ISBLANK($O100)),"N/A",
       IF(($O100/($H100+(0.2*$I100)))&lt;
                   (_xlfn.IFS($M100="CCO Medicaid only",Dashboard!$E$33,'Data Reporting Template'!$M100="All-payer",Dashboard!$F$33)),"Low","No Issue"))</f>
        <v>N/A</v>
      </c>
      <c r="BW100" s="109" t="str" cm="1">
        <f t="array" ref="BW100">IFERROR(
IF(OR($H100&lt;200, $U100="Not reporting this measure", ISBLANK($Y100),($I100/$J100)&gt;0.8),"N/A",
       IF(($Y100/$H100)&lt;
                   (_xlfn.IFS($W100="CCO Medicaid only",Dashboard!$E$34,'Data Reporting Template'!$W100="All-payer",Dashboard!$F$34)),"Low","No Issue")), "N/A")</f>
        <v>N/A</v>
      </c>
      <c r="BX100" s="110" t="str" cm="1">
        <f t="array" ref="BX100">IFERROR(
IF(OR($H100&lt;200, $AD100="Not reporting this measure", ISBLANK($AH100),($I100/$J100)&gt;0.8),"N/A",
       IF(($AH100/$H100)&lt;
                   (_xlfn.IFS($AF100="CCO Medicaid only",Dashboard!$E$35,'Data Reporting Template'!$AF100="All-payer",Dashboard!$F$35)),"Low","No Issue")), "N/A")</f>
        <v>N/A</v>
      </c>
      <c r="BY100" s="109" t="str">
        <f>IF(OR(($H100+(0.2*$I100))&lt;50, $AM100="Not reporting this measure", ISBLANK($AQ100)),"N/A",
       IF(($AQ100/($H100+(0.2*$I100)))&lt;Dashboard!$E$36,"Low", "No Issue"))</f>
        <v>N/A</v>
      </c>
      <c r="BZ100" s="110" t="str">
        <f>IF(OR(($H100+(0.2*$I100))&lt;200, $AZ100="Not reporting this measure", ISBLANK($BD100)),"N/A",
       IF(($BD100/($H100+(0.2*$I100)))&lt;Dashboard!$E$37,"Low", "No Issue"))</f>
        <v>N/A</v>
      </c>
      <c r="CA100" s="111" t="str">
        <f>IFERROR(
IF(OR(($H100+(0.2*$I100))&lt;200, $AZ100="Not reporting this measure", ISBLANK($BI100),($I100/$J100)&gt;0.8),"N/A",
       IF(($BI100/($H100+(0.2*$I100)))&lt;Dashboard!$E$38,"Low", "No Issue")),"N/A")</f>
        <v>N/A</v>
      </c>
      <c r="CB100" s="108" t="str" cm="1">
        <f t="array" ref="CB100">IF(OR(($H100+(0.2*$I100))&lt;200, $K100="Not reporting this measure", ISBLANK($O100)),"N/A",
IF(('Data Reporting Template'!$O100/($H100+(0.2*$I100)))&gt;
(_xlfn.IFS($M100="CCO Medicaid only",Dashboard!$E$44,'Data Reporting Template'!$M100="All-payer",Dashboard!$F$44)),"High","No Issue"))</f>
        <v>N/A</v>
      </c>
      <c r="CC100" s="109" t="str" cm="1">
        <f t="array" ref="CC100">IF(OR($H100&lt;200, $U100="Not reporting this measure", ISBLANK($Y100)),"N/A",
IF(('Data Reporting Template'!$Y100/$H100)&gt;
(_xlfn.IFS($W100="CCO Medicaid only",Dashboard!$E$44,'Data Reporting Template'!$W100="All-payer",Dashboard!$F$44)),"High","No Issue"))</f>
        <v>N/A</v>
      </c>
      <c r="CD100" s="110" t="str" cm="1">
        <f t="array" ref="CD100">IF(OR($H100&lt;200, $AD100="Not reporting this measure", ISBLANK($AH100)),"N/A",
       IF(('Data Reporting Template'!$AH100/$H100)&gt;
                   (_xlfn.IFS($AF100="CCO Medicaid only",Dashboard!$E$44,'Data Reporting Template'!$AF100="All-payer",Dashboard!$F$44)),"High","No Issue"))</f>
        <v>N/A</v>
      </c>
      <c r="CE100" s="109" t="str">
        <f>IF(OR(($H100+(0.2*$I100))&lt;50, $AM100="Not reporting this measure", ISBLANK($AQ100)),"N/A",
       IF(('Data Reporting Template'!$AQ100/($H100+(0.2*$I100)))&gt;Dashboard!$E$44,"High","No Issue"))</f>
        <v>N/A</v>
      </c>
      <c r="CF100" s="110" t="str">
        <f>IF(OR(($H100+(0.2*$I100))&lt;200, $AZ100="Not reporting this measure", ISBLANK($BD100)),"N/A",
       IF(('Data Reporting Template'!$BD100/($H100+(0.2*$I100)))&gt;Dashboard!$E$44,"High","No Issue"))</f>
        <v>N/A</v>
      </c>
      <c r="CG100" s="111" t="str">
        <f>IF(OR(($H100+(0.2*$I100))&lt;200, $AZ100="Not reporting this measure", ISBLANK($BI100)),"N/A",
       IF(('Data Reporting Template'!$BI100/($H100+(0.2*$I100)))&gt;Dashboard!$E$44,"High","No Issue"))</f>
        <v>N/A</v>
      </c>
      <c r="CH100" s="108" t="str">
        <f>IFERROR(
IF($O100 &lt; 30, "N/A",
IF((($P100+$Q100)/$O100)&gt; (Dashboard!$D$54), "High Exclusion/Exception Rate", "No Issue")),"N/A")</f>
        <v>N/A</v>
      </c>
      <c r="CI100" s="109" t="str">
        <f>IFERROR(
IF($Y100&lt;30,"N/A",
IF(($Z100/$Y100) &gt; (Dashboard!$D$55), "High Exclusion/Exception Rate", "No Issue")),"N/A")</f>
        <v>N/A</v>
      </c>
      <c r="CJ100" s="110" t="str">
        <f>IFERROR(
IF($AH100 &lt;30, "N/A",
IF(($AI100/$AH100)&gt; (Dashboard!$D$56), "High Exclusion/Exception Rate", "No Issue")),"N/A")</f>
        <v>N/A</v>
      </c>
      <c r="CK100" s="109" t="str">
        <f>IFERROR(
IF($BD100 &lt;30, "N/A",
IF((($BE100 + $BF100)/$BD100) &gt; (Dashboard!$D$58), "High Exclusion/Exception Rate", "No Issue")),"N/A")</f>
        <v>N/A</v>
      </c>
      <c r="CL100" s="112" t="str">
        <f>IFERROR(
IF($BI100 &lt;30, "N/A",
IF(($BJ100/$BI100) &gt; (Dashboard!$D$59), "High Exclusion/Exception Rate", "No Issue")),"N/A")</f>
        <v>N/A</v>
      </c>
      <c r="CM100" s="113" t="str">
        <f t="shared" si="53"/>
        <v>N/A</v>
      </c>
      <c r="CN100" s="110" t="str">
        <f t="shared" si="54"/>
        <v>N/A</v>
      </c>
      <c r="CO100" s="109" t="str">
        <f t="shared" si="55"/>
        <v>N/A</v>
      </c>
      <c r="CP100" s="110" t="str">
        <f t="shared" si="56"/>
        <v>N/A</v>
      </c>
      <c r="CQ100" s="109" t="str">
        <f t="shared" si="57"/>
        <v>N/A</v>
      </c>
      <c r="CR100" s="112" t="str">
        <f t="shared" si="58"/>
        <v>N/A</v>
      </c>
      <c r="CS100" s="113" t="str">
        <f t="shared" si="59"/>
        <v>N/A</v>
      </c>
      <c r="CT100" s="110" t="str">
        <f t="shared" si="60"/>
        <v>N/A</v>
      </c>
      <c r="CU100" s="109" t="str">
        <f t="shared" si="61"/>
        <v>N/A</v>
      </c>
      <c r="CV100" s="110" t="str">
        <f t="shared" si="62"/>
        <v>N/A</v>
      </c>
      <c r="CW100" s="109" t="str">
        <f t="shared" si="63"/>
        <v>N/A</v>
      </c>
      <c r="CX100" s="112" t="str">
        <f t="shared" si="64"/>
        <v>N/A</v>
      </c>
      <c r="CY100" s="113" t="str">
        <f t="shared" si="65"/>
        <v>N/A</v>
      </c>
      <c r="CZ100" s="110" t="str">
        <f t="shared" si="66"/>
        <v>N/A</v>
      </c>
      <c r="DA100" s="109" t="str">
        <f t="shared" si="67"/>
        <v>N/A</v>
      </c>
      <c r="DB100" s="115" t="str">
        <f t="shared" si="68"/>
        <v>N/A</v>
      </c>
      <c r="DC100" s="109" t="str">
        <f t="shared" si="69"/>
        <v>N/A</v>
      </c>
      <c r="DD100" s="114" t="str">
        <f t="shared" si="70"/>
        <v>N/A</v>
      </c>
      <c r="DE100" s="109" t="str">
        <f t="shared" si="71"/>
        <v>N/A</v>
      </c>
      <c r="DF100" s="114" t="str">
        <f t="shared" si="72"/>
        <v>N/A</v>
      </c>
      <c r="DG100" s="113" t="str">
        <f t="shared" si="73"/>
        <v>N/A</v>
      </c>
      <c r="DH100" s="114" t="str">
        <f t="shared" si="74"/>
        <v>N/A</v>
      </c>
      <c r="DI100" s="109" t="str">
        <f t="shared" si="75"/>
        <v>N/A</v>
      </c>
      <c r="DJ100" s="114" t="str">
        <f t="shared" si="76"/>
        <v>N/A</v>
      </c>
      <c r="DK100" s="111" t="str">
        <f t="shared" si="77"/>
        <v>N/A</v>
      </c>
    </row>
    <row r="101" spans="11:115" s="78" customFormat="1" x14ac:dyDescent="0.25">
      <c r="K101" s="90"/>
      <c r="R101" s="100" t="e">
        <f t="shared" si="39"/>
        <v>#DIV/0!</v>
      </c>
      <c r="S101" s="83" t="s">
        <v>255</v>
      </c>
      <c r="T101" s="83" t="s">
        <v>256</v>
      </c>
      <c r="U101" s="90"/>
      <c r="AA101" s="100" t="e">
        <f t="shared" si="40"/>
        <v>#DIV/0!</v>
      </c>
      <c r="AB101" s="83" t="s">
        <v>255</v>
      </c>
      <c r="AC101" s="83" t="s">
        <v>256</v>
      </c>
      <c r="AD101" s="91"/>
      <c r="AI101" s="92"/>
      <c r="AJ101" s="100" t="e">
        <f t="shared" si="41"/>
        <v>#DIV/0!</v>
      </c>
      <c r="AK101" s="83" t="s">
        <v>255</v>
      </c>
      <c r="AL101" s="83" t="s">
        <v>256</v>
      </c>
      <c r="AM101" s="91"/>
      <c r="AQ101" s="93"/>
      <c r="AR101" s="101" t="e">
        <f t="shared" si="42"/>
        <v>#DIV/0!</v>
      </c>
      <c r="AU101" s="102">
        <f t="shared" si="43"/>
        <v>0</v>
      </c>
      <c r="AV101" s="101" t="e">
        <f t="shared" si="44"/>
        <v>#DIV/0!</v>
      </c>
      <c r="AW101" s="101" t="e">
        <f t="shared" si="45"/>
        <v>#DIV/0!</v>
      </c>
      <c r="AX101" s="83" t="s">
        <v>255</v>
      </c>
      <c r="AY101" s="83" t="s">
        <v>256</v>
      </c>
      <c r="AZ101" s="91"/>
      <c r="BG101" s="103" t="e">
        <f t="shared" si="46"/>
        <v>#DIV/0!</v>
      </c>
      <c r="BK101" s="103" t="e">
        <f t="shared" si="47"/>
        <v>#DIV/0!</v>
      </c>
      <c r="BL101" s="83" t="s">
        <v>255</v>
      </c>
      <c r="BM101" s="83" t="s">
        <v>256</v>
      </c>
      <c r="BN101" s="106">
        <f t="shared" si="48"/>
        <v>0</v>
      </c>
      <c r="BO101" s="107">
        <f t="shared" si="49"/>
        <v>0</v>
      </c>
      <c r="BP101" s="107">
        <f t="shared" si="50"/>
        <v>0</v>
      </c>
      <c r="BQ101" s="107">
        <f t="shared" si="51"/>
        <v>0</v>
      </c>
      <c r="BR101" s="107">
        <f t="shared" si="52"/>
        <v>0</v>
      </c>
      <c r="BU101" s="94"/>
      <c r="BV101" s="108" t="str" cm="1">
        <f t="array" ref="BV101">IF(OR(($H101+(0.2*$I101))&lt;200, $K101="Not reporting this measure", ISBLANK($O101)),"N/A",
       IF(($O101/($H101+(0.2*$I101)))&lt;
                   (_xlfn.IFS($M101="CCO Medicaid only",Dashboard!$E$33,'Data Reporting Template'!$M101="All-payer",Dashboard!$F$33)),"Low","No Issue"))</f>
        <v>N/A</v>
      </c>
      <c r="BW101" s="109" t="str" cm="1">
        <f t="array" ref="BW101">IFERROR(
IF(OR($H101&lt;200, $U101="Not reporting this measure", ISBLANK($Y101),($I101/$J101)&gt;0.8),"N/A",
       IF(($Y101/$H101)&lt;
                   (_xlfn.IFS($W101="CCO Medicaid only",Dashboard!$E$34,'Data Reporting Template'!$W101="All-payer",Dashboard!$F$34)),"Low","No Issue")), "N/A")</f>
        <v>N/A</v>
      </c>
      <c r="BX101" s="110" t="str" cm="1">
        <f t="array" ref="BX101">IFERROR(
IF(OR($H101&lt;200, $AD101="Not reporting this measure", ISBLANK($AH101),($I101/$J101)&gt;0.8),"N/A",
       IF(($AH101/$H101)&lt;
                   (_xlfn.IFS($AF101="CCO Medicaid only",Dashboard!$E$35,'Data Reporting Template'!$AF101="All-payer",Dashboard!$F$35)),"Low","No Issue")), "N/A")</f>
        <v>N/A</v>
      </c>
      <c r="BY101" s="109" t="str">
        <f>IF(OR(($H101+(0.2*$I101))&lt;50, $AM101="Not reporting this measure", ISBLANK($AQ101)),"N/A",
       IF(($AQ101/($H101+(0.2*$I101)))&lt;Dashboard!$E$36,"Low", "No Issue"))</f>
        <v>N/A</v>
      </c>
      <c r="BZ101" s="110" t="str">
        <f>IF(OR(($H101+(0.2*$I101))&lt;200, $AZ101="Not reporting this measure", ISBLANK($BD101)),"N/A",
       IF(($BD101/($H101+(0.2*$I101)))&lt;Dashboard!$E$37,"Low", "No Issue"))</f>
        <v>N/A</v>
      </c>
      <c r="CA101" s="111" t="str">
        <f>IFERROR(
IF(OR(($H101+(0.2*$I101))&lt;200, $AZ101="Not reporting this measure", ISBLANK($BI101),($I101/$J101)&gt;0.8),"N/A",
       IF(($BI101/($H101+(0.2*$I101)))&lt;Dashboard!$E$38,"Low", "No Issue")),"N/A")</f>
        <v>N/A</v>
      </c>
      <c r="CB101" s="108" t="str" cm="1">
        <f t="array" ref="CB101">IF(OR(($H101+(0.2*$I101))&lt;200, $K101="Not reporting this measure", ISBLANK($O101)),"N/A",
IF(('Data Reporting Template'!$O101/($H101+(0.2*$I101)))&gt;
(_xlfn.IFS($M101="CCO Medicaid only",Dashboard!$E$44,'Data Reporting Template'!$M101="All-payer",Dashboard!$F$44)),"High","No Issue"))</f>
        <v>N/A</v>
      </c>
      <c r="CC101" s="109" t="str" cm="1">
        <f t="array" ref="CC101">IF(OR($H101&lt;200, $U101="Not reporting this measure", ISBLANK($Y101)),"N/A",
IF(('Data Reporting Template'!$Y101/$H101)&gt;
(_xlfn.IFS($W101="CCO Medicaid only",Dashboard!$E$44,'Data Reporting Template'!$W101="All-payer",Dashboard!$F$44)),"High","No Issue"))</f>
        <v>N/A</v>
      </c>
      <c r="CD101" s="110" t="str" cm="1">
        <f t="array" ref="CD101">IF(OR($H101&lt;200, $AD101="Not reporting this measure", ISBLANK($AH101)),"N/A",
       IF(('Data Reporting Template'!$AH101/$H101)&gt;
                   (_xlfn.IFS($AF101="CCO Medicaid only",Dashboard!$E$44,'Data Reporting Template'!$AF101="All-payer",Dashboard!$F$44)),"High","No Issue"))</f>
        <v>N/A</v>
      </c>
      <c r="CE101" s="109" t="str">
        <f>IF(OR(($H101+(0.2*$I101))&lt;50, $AM101="Not reporting this measure", ISBLANK($AQ101)),"N/A",
       IF(('Data Reporting Template'!$AQ101/($H101+(0.2*$I101)))&gt;Dashboard!$E$44,"High","No Issue"))</f>
        <v>N/A</v>
      </c>
      <c r="CF101" s="110" t="str">
        <f>IF(OR(($H101+(0.2*$I101))&lt;200, $AZ101="Not reporting this measure", ISBLANK($BD101)),"N/A",
       IF(('Data Reporting Template'!$BD101/($H101+(0.2*$I101)))&gt;Dashboard!$E$44,"High","No Issue"))</f>
        <v>N/A</v>
      </c>
      <c r="CG101" s="111" t="str">
        <f>IF(OR(($H101+(0.2*$I101))&lt;200, $AZ101="Not reporting this measure", ISBLANK($BI101)),"N/A",
       IF(('Data Reporting Template'!$BI101/($H101+(0.2*$I101)))&gt;Dashboard!$E$44,"High","No Issue"))</f>
        <v>N/A</v>
      </c>
      <c r="CH101" s="108" t="str">
        <f>IFERROR(
IF($O101 &lt; 30, "N/A",
IF((($P101+$Q101)/$O101)&gt; (Dashboard!$D$54), "High Exclusion/Exception Rate", "No Issue")),"N/A")</f>
        <v>N/A</v>
      </c>
      <c r="CI101" s="109" t="str">
        <f>IFERROR(
IF($Y101&lt;30,"N/A",
IF(($Z101/$Y101) &gt; (Dashboard!$D$55), "High Exclusion/Exception Rate", "No Issue")),"N/A")</f>
        <v>N/A</v>
      </c>
      <c r="CJ101" s="110" t="str">
        <f>IFERROR(
IF($AH101 &lt;30, "N/A",
IF(($AI101/$AH101)&gt; (Dashboard!$D$56), "High Exclusion/Exception Rate", "No Issue")),"N/A")</f>
        <v>N/A</v>
      </c>
      <c r="CK101" s="109" t="str">
        <f>IFERROR(
IF($BD101 &lt;30, "N/A",
IF((($BE101 + $BF101)/$BD101) &gt; (Dashboard!$D$58), "High Exclusion/Exception Rate", "No Issue")),"N/A")</f>
        <v>N/A</v>
      </c>
      <c r="CL101" s="112" t="str">
        <f>IFERROR(
IF($BI101 &lt;30, "N/A",
IF(($BJ101/$BI101) &gt; (Dashboard!$D$59), "High Exclusion/Exception Rate", "No Issue")),"N/A")</f>
        <v>N/A</v>
      </c>
      <c r="CM101" s="113" t="str">
        <f t="shared" si="53"/>
        <v>N/A</v>
      </c>
      <c r="CN101" s="110" t="str">
        <f t="shared" si="54"/>
        <v>N/A</v>
      </c>
      <c r="CO101" s="109" t="str">
        <f t="shared" si="55"/>
        <v>N/A</v>
      </c>
      <c r="CP101" s="110" t="str">
        <f t="shared" si="56"/>
        <v>N/A</v>
      </c>
      <c r="CQ101" s="109" t="str">
        <f t="shared" si="57"/>
        <v>N/A</v>
      </c>
      <c r="CR101" s="112" t="str">
        <f t="shared" si="58"/>
        <v>N/A</v>
      </c>
      <c r="CS101" s="113" t="str">
        <f t="shared" si="59"/>
        <v>N/A</v>
      </c>
      <c r="CT101" s="110" t="str">
        <f t="shared" si="60"/>
        <v>N/A</v>
      </c>
      <c r="CU101" s="109" t="str">
        <f t="shared" si="61"/>
        <v>N/A</v>
      </c>
      <c r="CV101" s="110" t="str">
        <f t="shared" si="62"/>
        <v>N/A</v>
      </c>
      <c r="CW101" s="109" t="str">
        <f t="shared" si="63"/>
        <v>N/A</v>
      </c>
      <c r="CX101" s="112" t="str">
        <f t="shared" si="64"/>
        <v>N/A</v>
      </c>
      <c r="CY101" s="113" t="str">
        <f t="shared" si="65"/>
        <v>N/A</v>
      </c>
      <c r="CZ101" s="110" t="str">
        <f t="shared" si="66"/>
        <v>N/A</v>
      </c>
      <c r="DA101" s="109" t="str">
        <f t="shared" si="67"/>
        <v>N/A</v>
      </c>
      <c r="DB101" s="115" t="str">
        <f t="shared" si="68"/>
        <v>N/A</v>
      </c>
      <c r="DC101" s="109" t="str">
        <f t="shared" si="69"/>
        <v>N/A</v>
      </c>
      <c r="DD101" s="114" t="str">
        <f t="shared" si="70"/>
        <v>N/A</v>
      </c>
      <c r="DE101" s="109" t="str">
        <f t="shared" si="71"/>
        <v>N/A</v>
      </c>
      <c r="DF101" s="114" t="str">
        <f t="shared" si="72"/>
        <v>N/A</v>
      </c>
      <c r="DG101" s="113" t="str">
        <f t="shared" si="73"/>
        <v>N/A</v>
      </c>
      <c r="DH101" s="114" t="str">
        <f t="shared" si="74"/>
        <v>N/A</v>
      </c>
      <c r="DI101" s="109" t="str">
        <f t="shared" si="75"/>
        <v>N/A</v>
      </c>
      <c r="DJ101" s="114" t="str">
        <f t="shared" si="76"/>
        <v>N/A</v>
      </c>
      <c r="DK101" s="111" t="str">
        <f t="shared" si="77"/>
        <v>N/A</v>
      </c>
    </row>
    <row r="102" spans="11:115" s="78" customFormat="1" x14ac:dyDescent="0.25">
      <c r="K102" s="90"/>
      <c r="R102" s="100" t="e">
        <f t="shared" si="39"/>
        <v>#DIV/0!</v>
      </c>
      <c r="S102" s="83" t="s">
        <v>255</v>
      </c>
      <c r="T102" s="83" t="s">
        <v>256</v>
      </c>
      <c r="U102" s="90"/>
      <c r="AA102" s="100" t="e">
        <f t="shared" si="40"/>
        <v>#DIV/0!</v>
      </c>
      <c r="AB102" s="83" t="s">
        <v>255</v>
      </c>
      <c r="AC102" s="83" t="s">
        <v>256</v>
      </c>
      <c r="AD102" s="91"/>
      <c r="AI102" s="92"/>
      <c r="AJ102" s="100" t="e">
        <f t="shared" si="41"/>
        <v>#DIV/0!</v>
      </c>
      <c r="AK102" s="83" t="s">
        <v>255</v>
      </c>
      <c r="AL102" s="83" t="s">
        <v>256</v>
      </c>
      <c r="AM102" s="91"/>
      <c r="AQ102" s="93"/>
      <c r="AR102" s="101" t="e">
        <f t="shared" si="42"/>
        <v>#DIV/0!</v>
      </c>
      <c r="AU102" s="102">
        <f t="shared" si="43"/>
        <v>0</v>
      </c>
      <c r="AV102" s="101" t="e">
        <f t="shared" si="44"/>
        <v>#DIV/0!</v>
      </c>
      <c r="AW102" s="101" t="e">
        <f t="shared" si="45"/>
        <v>#DIV/0!</v>
      </c>
      <c r="AX102" s="83" t="s">
        <v>255</v>
      </c>
      <c r="AY102" s="83" t="s">
        <v>256</v>
      </c>
      <c r="AZ102" s="91"/>
      <c r="BG102" s="103" t="e">
        <f t="shared" si="46"/>
        <v>#DIV/0!</v>
      </c>
      <c r="BK102" s="103" t="e">
        <f t="shared" si="47"/>
        <v>#DIV/0!</v>
      </c>
      <c r="BL102" s="83" t="s">
        <v>255</v>
      </c>
      <c r="BM102" s="83" t="s">
        <v>256</v>
      </c>
      <c r="BN102" s="106">
        <f t="shared" si="48"/>
        <v>0</v>
      </c>
      <c r="BO102" s="107">
        <f t="shared" si="49"/>
        <v>0</v>
      </c>
      <c r="BP102" s="107">
        <f t="shared" si="50"/>
        <v>0</v>
      </c>
      <c r="BQ102" s="107">
        <f t="shared" si="51"/>
        <v>0</v>
      </c>
      <c r="BR102" s="107">
        <f t="shared" si="52"/>
        <v>0</v>
      </c>
      <c r="BU102" s="94"/>
      <c r="BV102" s="108" t="str" cm="1">
        <f t="array" ref="BV102">IF(OR(($H102+(0.2*$I102))&lt;200, $K102="Not reporting this measure", ISBLANK($O102)),"N/A",
       IF(($O102/($H102+(0.2*$I102)))&lt;
                   (_xlfn.IFS($M102="CCO Medicaid only",Dashboard!$E$33,'Data Reporting Template'!$M102="All-payer",Dashboard!$F$33)),"Low","No Issue"))</f>
        <v>N/A</v>
      </c>
      <c r="BW102" s="109" t="str" cm="1">
        <f t="array" ref="BW102">IFERROR(
IF(OR($H102&lt;200, $U102="Not reporting this measure", ISBLANK($Y102),($I102/$J102)&gt;0.8),"N/A",
       IF(($Y102/$H102)&lt;
                   (_xlfn.IFS($W102="CCO Medicaid only",Dashboard!$E$34,'Data Reporting Template'!$W102="All-payer",Dashboard!$F$34)),"Low","No Issue")), "N/A")</f>
        <v>N/A</v>
      </c>
      <c r="BX102" s="110" t="str" cm="1">
        <f t="array" ref="BX102">IFERROR(
IF(OR($H102&lt;200, $AD102="Not reporting this measure", ISBLANK($AH102),($I102/$J102)&gt;0.8),"N/A",
       IF(($AH102/$H102)&lt;
                   (_xlfn.IFS($AF102="CCO Medicaid only",Dashboard!$E$35,'Data Reporting Template'!$AF102="All-payer",Dashboard!$F$35)),"Low","No Issue")), "N/A")</f>
        <v>N/A</v>
      </c>
      <c r="BY102" s="109" t="str">
        <f>IF(OR(($H102+(0.2*$I102))&lt;50, $AM102="Not reporting this measure", ISBLANK($AQ102)),"N/A",
       IF(($AQ102/($H102+(0.2*$I102)))&lt;Dashboard!$E$36,"Low", "No Issue"))</f>
        <v>N/A</v>
      </c>
      <c r="BZ102" s="110" t="str">
        <f>IF(OR(($H102+(0.2*$I102))&lt;200, $AZ102="Not reporting this measure", ISBLANK($BD102)),"N/A",
       IF(($BD102/($H102+(0.2*$I102)))&lt;Dashboard!$E$37,"Low", "No Issue"))</f>
        <v>N/A</v>
      </c>
      <c r="CA102" s="111" t="str">
        <f>IFERROR(
IF(OR(($H102+(0.2*$I102))&lt;200, $AZ102="Not reporting this measure", ISBLANK($BI102),($I102/$J102)&gt;0.8),"N/A",
       IF(($BI102/($H102+(0.2*$I102)))&lt;Dashboard!$E$38,"Low", "No Issue")),"N/A")</f>
        <v>N/A</v>
      </c>
      <c r="CB102" s="108" t="str" cm="1">
        <f t="array" ref="CB102">IF(OR(($H102+(0.2*$I102))&lt;200, $K102="Not reporting this measure", ISBLANK($O102)),"N/A",
IF(('Data Reporting Template'!$O102/($H102+(0.2*$I102)))&gt;
(_xlfn.IFS($M102="CCO Medicaid only",Dashboard!$E$44,'Data Reporting Template'!$M102="All-payer",Dashboard!$F$44)),"High","No Issue"))</f>
        <v>N/A</v>
      </c>
      <c r="CC102" s="109" t="str" cm="1">
        <f t="array" ref="CC102">IF(OR($H102&lt;200, $U102="Not reporting this measure", ISBLANK($Y102)),"N/A",
IF(('Data Reporting Template'!$Y102/$H102)&gt;
(_xlfn.IFS($W102="CCO Medicaid only",Dashboard!$E$44,'Data Reporting Template'!$W102="All-payer",Dashboard!$F$44)),"High","No Issue"))</f>
        <v>N/A</v>
      </c>
      <c r="CD102" s="110" t="str" cm="1">
        <f t="array" ref="CD102">IF(OR($H102&lt;200, $AD102="Not reporting this measure", ISBLANK($AH102)),"N/A",
       IF(('Data Reporting Template'!$AH102/$H102)&gt;
                   (_xlfn.IFS($AF102="CCO Medicaid only",Dashboard!$E$44,'Data Reporting Template'!$AF102="All-payer",Dashboard!$F$44)),"High","No Issue"))</f>
        <v>N/A</v>
      </c>
      <c r="CE102" s="109" t="str">
        <f>IF(OR(($H102+(0.2*$I102))&lt;50, $AM102="Not reporting this measure", ISBLANK($AQ102)),"N/A",
       IF(('Data Reporting Template'!$AQ102/($H102+(0.2*$I102)))&gt;Dashboard!$E$44,"High","No Issue"))</f>
        <v>N/A</v>
      </c>
      <c r="CF102" s="110" t="str">
        <f>IF(OR(($H102+(0.2*$I102))&lt;200, $AZ102="Not reporting this measure", ISBLANK($BD102)),"N/A",
       IF(('Data Reporting Template'!$BD102/($H102+(0.2*$I102)))&gt;Dashboard!$E$44,"High","No Issue"))</f>
        <v>N/A</v>
      </c>
      <c r="CG102" s="111" t="str">
        <f>IF(OR(($H102+(0.2*$I102))&lt;200, $AZ102="Not reporting this measure", ISBLANK($BI102)),"N/A",
       IF(('Data Reporting Template'!$BI102/($H102+(0.2*$I102)))&gt;Dashboard!$E$44,"High","No Issue"))</f>
        <v>N/A</v>
      </c>
      <c r="CH102" s="108" t="str">
        <f>IFERROR(
IF($O102 &lt; 30, "N/A",
IF((($P102+$Q102)/$O102)&gt; (Dashboard!$D$54), "High Exclusion/Exception Rate", "No Issue")),"N/A")</f>
        <v>N/A</v>
      </c>
      <c r="CI102" s="109" t="str">
        <f>IFERROR(
IF($Y102&lt;30,"N/A",
IF(($Z102/$Y102) &gt; (Dashboard!$D$55), "High Exclusion/Exception Rate", "No Issue")),"N/A")</f>
        <v>N/A</v>
      </c>
      <c r="CJ102" s="110" t="str">
        <f>IFERROR(
IF($AH102 &lt;30, "N/A",
IF(($AI102/$AH102)&gt; (Dashboard!$D$56), "High Exclusion/Exception Rate", "No Issue")),"N/A")</f>
        <v>N/A</v>
      </c>
      <c r="CK102" s="109" t="str">
        <f>IFERROR(
IF($BD102 &lt;30, "N/A",
IF((($BE102 + $BF102)/$BD102) &gt; (Dashboard!$D$58), "High Exclusion/Exception Rate", "No Issue")),"N/A")</f>
        <v>N/A</v>
      </c>
      <c r="CL102" s="112" t="str">
        <f>IFERROR(
IF($BI102 &lt;30, "N/A",
IF(($BJ102/$BI102) &gt; (Dashboard!$D$59), "High Exclusion/Exception Rate", "No Issue")),"N/A")</f>
        <v>N/A</v>
      </c>
      <c r="CM102" s="113" t="str">
        <f t="shared" si="53"/>
        <v>N/A</v>
      </c>
      <c r="CN102" s="110" t="str">
        <f t="shared" si="54"/>
        <v>N/A</v>
      </c>
      <c r="CO102" s="109" t="str">
        <f t="shared" si="55"/>
        <v>N/A</v>
      </c>
      <c r="CP102" s="110" t="str">
        <f t="shared" si="56"/>
        <v>N/A</v>
      </c>
      <c r="CQ102" s="109" t="str">
        <f t="shared" si="57"/>
        <v>N/A</v>
      </c>
      <c r="CR102" s="112" t="str">
        <f t="shared" si="58"/>
        <v>N/A</v>
      </c>
      <c r="CS102" s="113" t="str">
        <f t="shared" si="59"/>
        <v>N/A</v>
      </c>
      <c r="CT102" s="110" t="str">
        <f t="shared" si="60"/>
        <v>N/A</v>
      </c>
      <c r="CU102" s="109" t="str">
        <f t="shared" si="61"/>
        <v>N/A</v>
      </c>
      <c r="CV102" s="110" t="str">
        <f t="shared" si="62"/>
        <v>N/A</v>
      </c>
      <c r="CW102" s="109" t="str">
        <f t="shared" si="63"/>
        <v>N/A</v>
      </c>
      <c r="CX102" s="112" t="str">
        <f t="shared" si="64"/>
        <v>N/A</v>
      </c>
      <c r="CY102" s="113" t="str">
        <f t="shared" si="65"/>
        <v>N/A</v>
      </c>
      <c r="CZ102" s="110" t="str">
        <f t="shared" si="66"/>
        <v>N/A</v>
      </c>
      <c r="DA102" s="109" t="str">
        <f t="shared" si="67"/>
        <v>N/A</v>
      </c>
      <c r="DB102" s="115" t="str">
        <f t="shared" si="68"/>
        <v>N/A</v>
      </c>
      <c r="DC102" s="109" t="str">
        <f t="shared" si="69"/>
        <v>N/A</v>
      </c>
      <c r="DD102" s="114" t="str">
        <f t="shared" si="70"/>
        <v>N/A</v>
      </c>
      <c r="DE102" s="109" t="str">
        <f t="shared" si="71"/>
        <v>N/A</v>
      </c>
      <c r="DF102" s="114" t="str">
        <f t="shared" si="72"/>
        <v>N/A</v>
      </c>
      <c r="DG102" s="113" t="str">
        <f t="shared" si="73"/>
        <v>N/A</v>
      </c>
      <c r="DH102" s="114" t="str">
        <f t="shared" si="74"/>
        <v>N/A</v>
      </c>
      <c r="DI102" s="109" t="str">
        <f t="shared" si="75"/>
        <v>N/A</v>
      </c>
      <c r="DJ102" s="114" t="str">
        <f t="shared" si="76"/>
        <v>N/A</v>
      </c>
      <c r="DK102" s="111" t="str">
        <f t="shared" si="77"/>
        <v>N/A</v>
      </c>
    </row>
    <row r="103" spans="11:115" s="78" customFormat="1" x14ac:dyDescent="0.25">
      <c r="K103" s="90"/>
      <c r="R103" s="100" t="e">
        <f t="shared" si="39"/>
        <v>#DIV/0!</v>
      </c>
      <c r="S103" s="83" t="s">
        <v>255</v>
      </c>
      <c r="T103" s="83" t="s">
        <v>256</v>
      </c>
      <c r="U103" s="90"/>
      <c r="AA103" s="100" t="e">
        <f t="shared" si="40"/>
        <v>#DIV/0!</v>
      </c>
      <c r="AB103" s="83" t="s">
        <v>255</v>
      </c>
      <c r="AC103" s="83" t="s">
        <v>256</v>
      </c>
      <c r="AD103" s="91"/>
      <c r="AI103" s="92"/>
      <c r="AJ103" s="100" t="e">
        <f t="shared" si="41"/>
        <v>#DIV/0!</v>
      </c>
      <c r="AK103" s="83" t="s">
        <v>255</v>
      </c>
      <c r="AL103" s="83" t="s">
        <v>256</v>
      </c>
      <c r="AM103" s="91"/>
      <c r="AQ103" s="93"/>
      <c r="AR103" s="101" t="e">
        <f t="shared" si="42"/>
        <v>#DIV/0!</v>
      </c>
      <c r="AU103" s="102">
        <f t="shared" si="43"/>
        <v>0</v>
      </c>
      <c r="AV103" s="101" t="e">
        <f t="shared" si="44"/>
        <v>#DIV/0!</v>
      </c>
      <c r="AW103" s="101" t="e">
        <f t="shared" si="45"/>
        <v>#DIV/0!</v>
      </c>
      <c r="AX103" s="83" t="s">
        <v>255</v>
      </c>
      <c r="AY103" s="83" t="s">
        <v>256</v>
      </c>
      <c r="AZ103" s="91"/>
      <c r="BG103" s="103" t="e">
        <f t="shared" si="46"/>
        <v>#DIV/0!</v>
      </c>
      <c r="BK103" s="103" t="e">
        <f t="shared" si="47"/>
        <v>#DIV/0!</v>
      </c>
      <c r="BL103" s="83" t="s">
        <v>255</v>
      </c>
      <c r="BM103" s="83" t="s">
        <v>256</v>
      </c>
      <c r="BN103" s="106">
        <f t="shared" si="48"/>
        <v>0</v>
      </c>
      <c r="BO103" s="107">
        <f t="shared" si="49"/>
        <v>0</v>
      </c>
      <c r="BP103" s="107">
        <f t="shared" si="50"/>
        <v>0</v>
      </c>
      <c r="BQ103" s="107">
        <f t="shared" si="51"/>
        <v>0</v>
      </c>
      <c r="BR103" s="107">
        <f t="shared" si="52"/>
        <v>0</v>
      </c>
      <c r="BU103" s="94"/>
      <c r="BV103" s="108" t="str" cm="1">
        <f t="array" ref="BV103">IF(OR(($H103+(0.2*$I103))&lt;200, $K103="Not reporting this measure", ISBLANK($O103)),"N/A",
       IF(($O103/($H103+(0.2*$I103)))&lt;
                   (_xlfn.IFS($M103="CCO Medicaid only",Dashboard!$E$33,'Data Reporting Template'!$M103="All-payer",Dashboard!$F$33)),"Low","No Issue"))</f>
        <v>N/A</v>
      </c>
      <c r="BW103" s="109" t="str" cm="1">
        <f t="array" ref="BW103">IFERROR(
IF(OR($H103&lt;200, $U103="Not reporting this measure", ISBLANK($Y103),($I103/$J103)&gt;0.8),"N/A",
       IF(($Y103/$H103)&lt;
                   (_xlfn.IFS($W103="CCO Medicaid only",Dashboard!$E$34,'Data Reporting Template'!$W103="All-payer",Dashboard!$F$34)),"Low","No Issue")), "N/A")</f>
        <v>N/A</v>
      </c>
      <c r="BX103" s="110" t="str" cm="1">
        <f t="array" ref="BX103">IFERROR(
IF(OR($H103&lt;200, $AD103="Not reporting this measure", ISBLANK($AH103),($I103/$J103)&gt;0.8),"N/A",
       IF(($AH103/$H103)&lt;
                   (_xlfn.IFS($AF103="CCO Medicaid only",Dashboard!$E$35,'Data Reporting Template'!$AF103="All-payer",Dashboard!$F$35)),"Low","No Issue")), "N/A")</f>
        <v>N/A</v>
      </c>
      <c r="BY103" s="109" t="str">
        <f>IF(OR(($H103+(0.2*$I103))&lt;50, $AM103="Not reporting this measure", ISBLANK($AQ103)),"N/A",
       IF(($AQ103/($H103+(0.2*$I103)))&lt;Dashboard!$E$36,"Low", "No Issue"))</f>
        <v>N/A</v>
      </c>
      <c r="BZ103" s="110" t="str">
        <f>IF(OR(($H103+(0.2*$I103))&lt;200, $AZ103="Not reporting this measure", ISBLANK($BD103)),"N/A",
       IF(($BD103/($H103+(0.2*$I103)))&lt;Dashboard!$E$37,"Low", "No Issue"))</f>
        <v>N/A</v>
      </c>
      <c r="CA103" s="111" t="str">
        <f>IFERROR(
IF(OR(($H103+(0.2*$I103))&lt;200, $AZ103="Not reporting this measure", ISBLANK($BI103),($I103/$J103)&gt;0.8),"N/A",
       IF(($BI103/($H103+(0.2*$I103)))&lt;Dashboard!$E$38,"Low", "No Issue")),"N/A")</f>
        <v>N/A</v>
      </c>
      <c r="CB103" s="108" t="str" cm="1">
        <f t="array" ref="CB103">IF(OR(($H103+(0.2*$I103))&lt;200, $K103="Not reporting this measure", ISBLANK($O103)),"N/A",
IF(('Data Reporting Template'!$O103/($H103+(0.2*$I103)))&gt;
(_xlfn.IFS($M103="CCO Medicaid only",Dashboard!$E$44,'Data Reporting Template'!$M103="All-payer",Dashboard!$F$44)),"High","No Issue"))</f>
        <v>N/A</v>
      </c>
      <c r="CC103" s="109" t="str" cm="1">
        <f t="array" ref="CC103">IF(OR($H103&lt;200, $U103="Not reporting this measure", ISBLANK($Y103)),"N/A",
IF(('Data Reporting Template'!$Y103/$H103)&gt;
(_xlfn.IFS($W103="CCO Medicaid only",Dashboard!$E$44,'Data Reporting Template'!$W103="All-payer",Dashboard!$F$44)),"High","No Issue"))</f>
        <v>N/A</v>
      </c>
      <c r="CD103" s="110" t="str" cm="1">
        <f t="array" ref="CD103">IF(OR($H103&lt;200, $AD103="Not reporting this measure", ISBLANK($AH103)),"N/A",
       IF(('Data Reporting Template'!$AH103/$H103)&gt;
                   (_xlfn.IFS($AF103="CCO Medicaid only",Dashboard!$E$44,'Data Reporting Template'!$AF103="All-payer",Dashboard!$F$44)),"High","No Issue"))</f>
        <v>N/A</v>
      </c>
      <c r="CE103" s="109" t="str">
        <f>IF(OR(($H103+(0.2*$I103))&lt;50, $AM103="Not reporting this measure", ISBLANK($AQ103)),"N/A",
       IF(('Data Reporting Template'!$AQ103/($H103+(0.2*$I103)))&gt;Dashboard!$E$44,"High","No Issue"))</f>
        <v>N/A</v>
      </c>
      <c r="CF103" s="110" t="str">
        <f>IF(OR(($H103+(0.2*$I103))&lt;200, $AZ103="Not reporting this measure", ISBLANK($BD103)),"N/A",
       IF(('Data Reporting Template'!$BD103/($H103+(0.2*$I103)))&gt;Dashboard!$E$44,"High","No Issue"))</f>
        <v>N/A</v>
      </c>
      <c r="CG103" s="111" t="str">
        <f>IF(OR(($H103+(0.2*$I103))&lt;200, $AZ103="Not reporting this measure", ISBLANK($BI103)),"N/A",
       IF(('Data Reporting Template'!$BI103/($H103+(0.2*$I103)))&gt;Dashboard!$E$44,"High","No Issue"))</f>
        <v>N/A</v>
      </c>
      <c r="CH103" s="108" t="str">
        <f>IFERROR(
IF($O103 &lt; 30, "N/A",
IF((($P103+$Q103)/$O103)&gt; (Dashboard!$D$54), "High Exclusion/Exception Rate", "No Issue")),"N/A")</f>
        <v>N/A</v>
      </c>
      <c r="CI103" s="109" t="str">
        <f>IFERROR(
IF($Y103&lt;30,"N/A",
IF(($Z103/$Y103) &gt; (Dashboard!$D$55), "High Exclusion/Exception Rate", "No Issue")),"N/A")</f>
        <v>N/A</v>
      </c>
      <c r="CJ103" s="110" t="str">
        <f>IFERROR(
IF($AH103 &lt;30, "N/A",
IF(($AI103/$AH103)&gt; (Dashboard!$D$56), "High Exclusion/Exception Rate", "No Issue")),"N/A")</f>
        <v>N/A</v>
      </c>
      <c r="CK103" s="109" t="str">
        <f>IFERROR(
IF($BD103 &lt;30, "N/A",
IF((($BE103 + $BF103)/$BD103) &gt; (Dashboard!$D$58), "High Exclusion/Exception Rate", "No Issue")),"N/A")</f>
        <v>N/A</v>
      </c>
      <c r="CL103" s="112" t="str">
        <f>IFERROR(
IF($BI103 &lt;30, "N/A",
IF(($BJ103/$BI103) &gt; (Dashboard!$D$59), "High Exclusion/Exception Rate", "No Issue")),"N/A")</f>
        <v>N/A</v>
      </c>
      <c r="CM103" s="113" t="str">
        <f t="shared" si="53"/>
        <v>N/A</v>
      </c>
      <c r="CN103" s="110" t="str">
        <f t="shared" si="54"/>
        <v>N/A</v>
      </c>
      <c r="CO103" s="109" t="str">
        <f t="shared" si="55"/>
        <v>N/A</v>
      </c>
      <c r="CP103" s="110" t="str">
        <f t="shared" si="56"/>
        <v>N/A</v>
      </c>
      <c r="CQ103" s="109" t="str">
        <f t="shared" si="57"/>
        <v>N/A</v>
      </c>
      <c r="CR103" s="112" t="str">
        <f t="shared" si="58"/>
        <v>N/A</v>
      </c>
      <c r="CS103" s="113" t="str">
        <f t="shared" si="59"/>
        <v>N/A</v>
      </c>
      <c r="CT103" s="110" t="str">
        <f t="shared" si="60"/>
        <v>N/A</v>
      </c>
      <c r="CU103" s="109" t="str">
        <f t="shared" si="61"/>
        <v>N/A</v>
      </c>
      <c r="CV103" s="110" t="str">
        <f t="shared" si="62"/>
        <v>N/A</v>
      </c>
      <c r="CW103" s="109" t="str">
        <f t="shared" si="63"/>
        <v>N/A</v>
      </c>
      <c r="CX103" s="112" t="str">
        <f t="shared" si="64"/>
        <v>N/A</v>
      </c>
      <c r="CY103" s="113" t="str">
        <f t="shared" si="65"/>
        <v>N/A</v>
      </c>
      <c r="CZ103" s="110" t="str">
        <f t="shared" si="66"/>
        <v>N/A</v>
      </c>
      <c r="DA103" s="109" t="str">
        <f t="shared" si="67"/>
        <v>N/A</v>
      </c>
      <c r="DB103" s="115" t="str">
        <f t="shared" si="68"/>
        <v>N/A</v>
      </c>
      <c r="DC103" s="109" t="str">
        <f t="shared" si="69"/>
        <v>N/A</v>
      </c>
      <c r="DD103" s="114" t="str">
        <f t="shared" si="70"/>
        <v>N/A</v>
      </c>
      <c r="DE103" s="109" t="str">
        <f t="shared" si="71"/>
        <v>N/A</v>
      </c>
      <c r="DF103" s="114" t="str">
        <f t="shared" si="72"/>
        <v>N/A</v>
      </c>
      <c r="DG103" s="113" t="str">
        <f t="shared" si="73"/>
        <v>N/A</v>
      </c>
      <c r="DH103" s="114" t="str">
        <f t="shared" si="74"/>
        <v>N/A</v>
      </c>
      <c r="DI103" s="109" t="str">
        <f t="shared" si="75"/>
        <v>N/A</v>
      </c>
      <c r="DJ103" s="114" t="str">
        <f t="shared" si="76"/>
        <v>N/A</v>
      </c>
      <c r="DK103" s="111" t="str">
        <f t="shared" si="77"/>
        <v>N/A</v>
      </c>
    </row>
    <row r="104" spans="11:115" s="78" customFormat="1" x14ac:dyDescent="0.25">
      <c r="K104" s="90"/>
      <c r="R104" s="100" t="e">
        <f t="shared" si="39"/>
        <v>#DIV/0!</v>
      </c>
      <c r="S104" s="83" t="s">
        <v>255</v>
      </c>
      <c r="T104" s="83" t="s">
        <v>256</v>
      </c>
      <c r="U104" s="90"/>
      <c r="AA104" s="100" t="e">
        <f t="shared" si="40"/>
        <v>#DIV/0!</v>
      </c>
      <c r="AB104" s="83" t="s">
        <v>255</v>
      </c>
      <c r="AC104" s="83" t="s">
        <v>256</v>
      </c>
      <c r="AD104" s="91"/>
      <c r="AI104" s="92"/>
      <c r="AJ104" s="100" t="e">
        <f t="shared" si="41"/>
        <v>#DIV/0!</v>
      </c>
      <c r="AK104" s="83" t="s">
        <v>255</v>
      </c>
      <c r="AL104" s="83" t="s">
        <v>256</v>
      </c>
      <c r="AM104" s="91"/>
      <c r="AQ104" s="93"/>
      <c r="AR104" s="101" t="e">
        <f t="shared" si="42"/>
        <v>#DIV/0!</v>
      </c>
      <c r="AU104" s="102">
        <f t="shared" si="43"/>
        <v>0</v>
      </c>
      <c r="AV104" s="101" t="e">
        <f t="shared" si="44"/>
        <v>#DIV/0!</v>
      </c>
      <c r="AW104" s="101" t="e">
        <f t="shared" si="45"/>
        <v>#DIV/0!</v>
      </c>
      <c r="AX104" s="83" t="s">
        <v>255</v>
      </c>
      <c r="AY104" s="83" t="s">
        <v>256</v>
      </c>
      <c r="AZ104" s="91"/>
      <c r="BG104" s="103" t="e">
        <f t="shared" si="46"/>
        <v>#DIV/0!</v>
      </c>
      <c r="BK104" s="103" t="e">
        <f t="shared" si="47"/>
        <v>#DIV/0!</v>
      </c>
      <c r="BL104" s="83" t="s">
        <v>255</v>
      </c>
      <c r="BM104" s="83" t="s">
        <v>256</v>
      </c>
      <c r="BN104" s="106">
        <f t="shared" si="48"/>
        <v>0</v>
      </c>
      <c r="BO104" s="107">
        <f t="shared" si="49"/>
        <v>0</v>
      </c>
      <c r="BP104" s="107">
        <f t="shared" si="50"/>
        <v>0</v>
      </c>
      <c r="BQ104" s="107">
        <f t="shared" si="51"/>
        <v>0</v>
      </c>
      <c r="BR104" s="107">
        <f t="shared" si="52"/>
        <v>0</v>
      </c>
      <c r="BU104" s="94"/>
      <c r="BV104" s="108" t="str" cm="1">
        <f t="array" ref="BV104">IF(OR(($H104+(0.2*$I104))&lt;200, $K104="Not reporting this measure", ISBLANK($O104)),"N/A",
       IF(($O104/($H104+(0.2*$I104)))&lt;
                   (_xlfn.IFS($M104="CCO Medicaid only",Dashboard!$E$33,'Data Reporting Template'!$M104="All-payer",Dashboard!$F$33)),"Low","No Issue"))</f>
        <v>N/A</v>
      </c>
      <c r="BW104" s="109" t="str" cm="1">
        <f t="array" ref="BW104">IFERROR(
IF(OR($H104&lt;200, $U104="Not reporting this measure", ISBLANK($Y104),($I104/$J104)&gt;0.8),"N/A",
       IF(($Y104/$H104)&lt;
                   (_xlfn.IFS($W104="CCO Medicaid only",Dashboard!$E$34,'Data Reporting Template'!$W104="All-payer",Dashboard!$F$34)),"Low","No Issue")), "N/A")</f>
        <v>N/A</v>
      </c>
      <c r="BX104" s="110" t="str" cm="1">
        <f t="array" ref="BX104">IFERROR(
IF(OR($H104&lt;200, $AD104="Not reporting this measure", ISBLANK($AH104),($I104/$J104)&gt;0.8),"N/A",
       IF(($AH104/$H104)&lt;
                   (_xlfn.IFS($AF104="CCO Medicaid only",Dashboard!$E$35,'Data Reporting Template'!$AF104="All-payer",Dashboard!$F$35)),"Low","No Issue")), "N/A")</f>
        <v>N/A</v>
      </c>
      <c r="BY104" s="109" t="str">
        <f>IF(OR(($H104+(0.2*$I104))&lt;50, $AM104="Not reporting this measure", ISBLANK($AQ104)),"N/A",
       IF(($AQ104/($H104+(0.2*$I104)))&lt;Dashboard!$E$36,"Low", "No Issue"))</f>
        <v>N/A</v>
      </c>
      <c r="BZ104" s="110" t="str">
        <f>IF(OR(($H104+(0.2*$I104))&lt;200, $AZ104="Not reporting this measure", ISBLANK($BD104)),"N/A",
       IF(($BD104/($H104+(0.2*$I104)))&lt;Dashboard!$E$37,"Low", "No Issue"))</f>
        <v>N/A</v>
      </c>
      <c r="CA104" s="111" t="str">
        <f>IFERROR(
IF(OR(($H104+(0.2*$I104))&lt;200, $AZ104="Not reporting this measure", ISBLANK($BI104),($I104/$J104)&gt;0.8),"N/A",
       IF(($BI104/($H104+(0.2*$I104)))&lt;Dashboard!$E$38,"Low", "No Issue")),"N/A")</f>
        <v>N/A</v>
      </c>
      <c r="CB104" s="108" t="str" cm="1">
        <f t="array" ref="CB104">IF(OR(($H104+(0.2*$I104))&lt;200, $K104="Not reporting this measure", ISBLANK($O104)),"N/A",
IF(('Data Reporting Template'!$O104/($H104+(0.2*$I104)))&gt;
(_xlfn.IFS($M104="CCO Medicaid only",Dashboard!$E$44,'Data Reporting Template'!$M104="All-payer",Dashboard!$F$44)),"High","No Issue"))</f>
        <v>N/A</v>
      </c>
      <c r="CC104" s="109" t="str" cm="1">
        <f t="array" ref="CC104">IF(OR($H104&lt;200, $U104="Not reporting this measure", ISBLANK($Y104)),"N/A",
IF(('Data Reporting Template'!$Y104/$H104)&gt;
(_xlfn.IFS($W104="CCO Medicaid only",Dashboard!$E$44,'Data Reporting Template'!$W104="All-payer",Dashboard!$F$44)),"High","No Issue"))</f>
        <v>N/A</v>
      </c>
      <c r="CD104" s="110" t="str" cm="1">
        <f t="array" ref="CD104">IF(OR($H104&lt;200, $AD104="Not reporting this measure", ISBLANK($AH104)),"N/A",
       IF(('Data Reporting Template'!$AH104/$H104)&gt;
                   (_xlfn.IFS($AF104="CCO Medicaid only",Dashboard!$E$44,'Data Reporting Template'!$AF104="All-payer",Dashboard!$F$44)),"High","No Issue"))</f>
        <v>N/A</v>
      </c>
      <c r="CE104" s="109" t="str">
        <f>IF(OR(($H104+(0.2*$I104))&lt;50, $AM104="Not reporting this measure", ISBLANK($AQ104)),"N/A",
       IF(('Data Reporting Template'!$AQ104/($H104+(0.2*$I104)))&gt;Dashboard!$E$44,"High","No Issue"))</f>
        <v>N/A</v>
      </c>
      <c r="CF104" s="110" t="str">
        <f>IF(OR(($H104+(0.2*$I104))&lt;200, $AZ104="Not reporting this measure", ISBLANK($BD104)),"N/A",
       IF(('Data Reporting Template'!$BD104/($H104+(0.2*$I104)))&gt;Dashboard!$E$44,"High","No Issue"))</f>
        <v>N/A</v>
      </c>
      <c r="CG104" s="111" t="str">
        <f>IF(OR(($H104+(0.2*$I104))&lt;200, $AZ104="Not reporting this measure", ISBLANK($BI104)),"N/A",
       IF(('Data Reporting Template'!$BI104/($H104+(0.2*$I104)))&gt;Dashboard!$E$44,"High","No Issue"))</f>
        <v>N/A</v>
      </c>
      <c r="CH104" s="108" t="str">
        <f>IFERROR(
IF($O104 &lt; 30, "N/A",
IF((($P104+$Q104)/$O104)&gt; (Dashboard!$D$54), "High Exclusion/Exception Rate", "No Issue")),"N/A")</f>
        <v>N/A</v>
      </c>
      <c r="CI104" s="109" t="str">
        <f>IFERROR(
IF($Y104&lt;30,"N/A",
IF(($Z104/$Y104) &gt; (Dashboard!$D$55), "High Exclusion/Exception Rate", "No Issue")),"N/A")</f>
        <v>N/A</v>
      </c>
      <c r="CJ104" s="110" t="str">
        <f>IFERROR(
IF($AH104 &lt;30, "N/A",
IF(($AI104/$AH104)&gt; (Dashboard!$D$56), "High Exclusion/Exception Rate", "No Issue")),"N/A")</f>
        <v>N/A</v>
      </c>
      <c r="CK104" s="109" t="str">
        <f>IFERROR(
IF($BD104 &lt;30, "N/A",
IF((($BE104 + $BF104)/$BD104) &gt; (Dashboard!$D$58), "High Exclusion/Exception Rate", "No Issue")),"N/A")</f>
        <v>N/A</v>
      </c>
      <c r="CL104" s="112" t="str">
        <f>IFERROR(
IF($BI104 &lt;30, "N/A",
IF(($BJ104/$BI104) &gt; (Dashboard!$D$59), "High Exclusion/Exception Rate", "No Issue")),"N/A")</f>
        <v>N/A</v>
      </c>
      <c r="CM104" s="113" t="str">
        <f t="shared" si="53"/>
        <v>N/A</v>
      </c>
      <c r="CN104" s="110" t="str">
        <f t="shared" si="54"/>
        <v>N/A</v>
      </c>
      <c r="CO104" s="109" t="str">
        <f t="shared" si="55"/>
        <v>N/A</v>
      </c>
      <c r="CP104" s="110" t="str">
        <f t="shared" si="56"/>
        <v>N/A</v>
      </c>
      <c r="CQ104" s="109" t="str">
        <f t="shared" si="57"/>
        <v>N/A</v>
      </c>
      <c r="CR104" s="112" t="str">
        <f t="shared" si="58"/>
        <v>N/A</v>
      </c>
      <c r="CS104" s="113" t="str">
        <f t="shared" si="59"/>
        <v>N/A</v>
      </c>
      <c r="CT104" s="110" t="str">
        <f t="shared" si="60"/>
        <v>N/A</v>
      </c>
      <c r="CU104" s="109" t="str">
        <f t="shared" si="61"/>
        <v>N/A</v>
      </c>
      <c r="CV104" s="110" t="str">
        <f t="shared" si="62"/>
        <v>N/A</v>
      </c>
      <c r="CW104" s="109" t="str">
        <f t="shared" si="63"/>
        <v>N/A</v>
      </c>
      <c r="CX104" s="112" t="str">
        <f t="shared" si="64"/>
        <v>N/A</v>
      </c>
      <c r="CY104" s="113" t="str">
        <f t="shared" si="65"/>
        <v>N/A</v>
      </c>
      <c r="CZ104" s="110" t="str">
        <f t="shared" si="66"/>
        <v>N/A</v>
      </c>
      <c r="DA104" s="109" t="str">
        <f t="shared" si="67"/>
        <v>N/A</v>
      </c>
      <c r="DB104" s="115" t="str">
        <f t="shared" si="68"/>
        <v>N/A</v>
      </c>
      <c r="DC104" s="109" t="str">
        <f t="shared" si="69"/>
        <v>N/A</v>
      </c>
      <c r="DD104" s="114" t="str">
        <f t="shared" si="70"/>
        <v>N/A</v>
      </c>
      <c r="DE104" s="109" t="str">
        <f t="shared" si="71"/>
        <v>N/A</v>
      </c>
      <c r="DF104" s="114" t="str">
        <f t="shared" si="72"/>
        <v>N/A</v>
      </c>
      <c r="DG104" s="113" t="str">
        <f t="shared" si="73"/>
        <v>N/A</v>
      </c>
      <c r="DH104" s="114" t="str">
        <f t="shared" si="74"/>
        <v>N/A</v>
      </c>
      <c r="DI104" s="109" t="str">
        <f t="shared" si="75"/>
        <v>N/A</v>
      </c>
      <c r="DJ104" s="114" t="str">
        <f t="shared" si="76"/>
        <v>N/A</v>
      </c>
      <c r="DK104" s="111" t="str">
        <f t="shared" si="77"/>
        <v>N/A</v>
      </c>
    </row>
    <row r="105" spans="11:115" s="78" customFormat="1" x14ac:dyDescent="0.25">
      <c r="K105" s="90"/>
      <c r="R105" s="100" t="e">
        <f t="shared" si="39"/>
        <v>#DIV/0!</v>
      </c>
      <c r="S105" s="83" t="s">
        <v>255</v>
      </c>
      <c r="T105" s="83" t="s">
        <v>256</v>
      </c>
      <c r="U105" s="90"/>
      <c r="AA105" s="100" t="e">
        <f t="shared" si="40"/>
        <v>#DIV/0!</v>
      </c>
      <c r="AB105" s="83" t="s">
        <v>255</v>
      </c>
      <c r="AC105" s="83" t="s">
        <v>256</v>
      </c>
      <c r="AD105" s="91"/>
      <c r="AI105" s="92"/>
      <c r="AJ105" s="100" t="e">
        <f t="shared" si="41"/>
        <v>#DIV/0!</v>
      </c>
      <c r="AK105" s="83" t="s">
        <v>255</v>
      </c>
      <c r="AL105" s="83" t="s">
        <v>256</v>
      </c>
      <c r="AM105" s="91"/>
      <c r="AQ105" s="93"/>
      <c r="AR105" s="101" t="e">
        <f t="shared" si="42"/>
        <v>#DIV/0!</v>
      </c>
      <c r="AU105" s="102">
        <f t="shared" si="43"/>
        <v>0</v>
      </c>
      <c r="AV105" s="101" t="e">
        <f t="shared" si="44"/>
        <v>#DIV/0!</v>
      </c>
      <c r="AW105" s="101" t="e">
        <f t="shared" si="45"/>
        <v>#DIV/0!</v>
      </c>
      <c r="AX105" s="83" t="s">
        <v>255</v>
      </c>
      <c r="AY105" s="83" t="s">
        <v>256</v>
      </c>
      <c r="AZ105" s="91"/>
      <c r="BG105" s="103" t="e">
        <f t="shared" si="46"/>
        <v>#DIV/0!</v>
      </c>
      <c r="BK105" s="103" t="e">
        <f t="shared" si="47"/>
        <v>#DIV/0!</v>
      </c>
      <c r="BL105" s="83" t="s">
        <v>255</v>
      </c>
      <c r="BM105" s="83" t="s">
        <v>256</v>
      </c>
      <c r="BN105" s="106">
        <f t="shared" si="48"/>
        <v>0</v>
      </c>
      <c r="BO105" s="107">
        <f t="shared" si="49"/>
        <v>0</v>
      </c>
      <c r="BP105" s="107">
        <f t="shared" si="50"/>
        <v>0</v>
      </c>
      <c r="BQ105" s="107">
        <f t="shared" si="51"/>
        <v>0</v>
      </c>
      <c r="BR105" s="107">
        <f t="shared" si="52"/>
        <v>0</v>
      </c>
      <c r="BU105" s="94"/>
      <c r="BV105" s="108" t="str" cm="1">
        <f t="array" ref="BV105">IF(OR(($H105+(0.2*$I105))&lt;200, $K105="Not reporting this measure", ISBLANK($O105)),"N/A",
       IF(($O105/($H105+(0.2*$I105)))&lt;
                   (_xlfn.IFS($M105="CCO Medicaid only",Dashboard!$E$33,'Data Reporting Template'!$M105="All-payer",Dashboard!$F$33)),"Low","No Issue"))</f>
        <v>N/A</v>
      </c>
      <c r="BW105" s="109" t="str" cm="1">
        <f t="array" ref="BW105">IFERROR(
IF(OR($H105&lt;200, $U105="Not reporting this measure", ISBLANK($Y105),($I105/$J105)&gt;0.8),"N/A",
       IF(($Y105/$H105)&lt;
                   (_xlfn.IFS($W105="CCO Medicaid only",Dashboard!$E$34,'Data Reporting Template'!$W105="All-payer",Dashboard!$F$34)),"Low","No Issue")), "N/A")</f>
        <v>N/A</v>
      </c>
      <c r="BX105" s="110" t="str" cm="1">
        <f t="array" ref="BX105">IFERROR(
IF(OR($H105&lt;200, $AD105="Not reporting this measure", ISBLANK($AH105),($I105/$J105)&gt;0.8),"N/A",
       IF(($AH105/$H105)&lt;
                   (_xlfn.IFS($AF105="CCO Medicaid only",Dashboard!$E$35,'Data Reporting Template'!$AF105="All-payer",Dashboard!$F$35)),"Low","No Issue")), "N/A")</f>
        <v>N/A</v>
      </c>
      <c r="BY105" s="109" t="str">
        <f>IF(OR(($H105+(0.2*$I105))&lt;50, $AM105="Not reporting this measure", ISBLANK($AQ105)),"N/A",
       IF(($AQ105/($H105+(0.2*$I105)))&lt;Dashboard!$E$36,"Low", "No Issue"))</f>
        <v>N/A</v>
      </c>
      <c r="BZ105" s="110" t="str">
        <f>IF(OR(($H105+(0.2*$I105))&lt;200, $AZ105="Not reporting this measure", ISBLANK($BD105)),"N/A",
       IF(($BD105/($H105+(0.2*$I105)))&lt;Dashboard!$E$37,"Low", "No Issue"))</f>
        <v>N/A</v>
      </c>
      <c r="CA105" s="111" t="str">
        <f>IFERROR(
IF(OR(($H105+(0.2*$I105))&lt;200, $AZ105="Not reporting this measure", ISBLANK($BI105),($I105/$J105)&gt;0.8),"N/A",
       IF(($BI105/($H105+(0.2*$I105)))&lt;Dashboard!$E$38,"Low", "No Issue")),"N/A")</f>
        <v>N/A</v>
      </c>
      <c r="CB105" s="108" t="str" cm="1">
        <f t="array" ref="CB105">IF(OR(($H105+(0.2*$I105))&lt;200, $K105="Not reporting this measure", ISBLANK($O105)),"N/A",
IF(('Data Reporting Template'!$O105/($H105+(0.2*$I105)))&gt;
(_xlfn.IFS($M105="CCO Medicaid only",Dashboard!$E$44,'Data Reporting Template'!$M105="All-payer",Dashboard!$F$44)),"High","No Issue"))</f>
        <v>N/A</v>
      </c>
      <c r="CC105" s="109" t="str" cm="1">
        <f t="array" ref="CC105">IF(OR($H105&lt;200, $U105="Not reporting this measure", ISBLANK($Y105)),"N/A",
IF(('Data Reporting Template'!$Y105/$H105)&gt;
(_xlfn.IFS($W105="CCO Medicaid only",Dashboard!$E$44,'Data Reporting Template'!$W105="All-payer",Dashboard!$F$44)),"High","No Issue"))</f>
        <v>N/A</v>
      </c>
      <c r="CD105" s="110" t="str" cm="1">
        <f t="array" ref="CD105">IF(OR($H105&lt;200, $AD105="Not reporting this measure", ISBLANK($AH105)),"N/A",
       IF(('Data Reporting Template'!$AH105/$H105)&gt;
                   (_xlfn.IFS($AF105="CCO Medicaid only",Dashboard!$E$44,'Data Reporting Template'!$AF105="All-payer",Dashboard!$F$44)),"High","No Issue"))</f>
        <v>N/A</v>
      </c>
      <c r="CE105" s="109" t="str">
        <f>IF(OR(($H105+(0.2*$I105))&lt;50, $AM105="Not reporting this measure", ISBLANK($AQ105)),"N/A",
       IF(('Data Reporting Template'!$AQ105/($H105+(0.2*$I105)))&gt;Dashboard!$E$44,"High","No Issue"))</f>
        <v>N/A</v>
      </c>
      <c r="CF105" s="110" t="str">
        <f>IF(OR(($H105+(0.2*$I105))&lt;200, $AZ105="Not reporting this measure", ISBLANK($BD105)),"N/A",
       IF(('Data Reporting Template'!$BD105/($H105+(0.2*$I105)))&gt;Dashboard!$E$44,"High","No Issue"))</f>
        <v>N/A</v>
      </c>
      <c r="CG105" s="111" t="str">
        <f>IF(OR(($H105+(0.2*$I105))&lt;200, $AZ105="Not reporting this measure", ISBLANK($BI105)),"N/A",
       IF(('Data Reporting Template'!$BI105/($H105+(0.2*$I105)))&gt;Dashboard!$E$44,"High","No Issue"))</f>
        <v>N/A</v>
      </c>
      <c r="CH105" s="108" t="str">
        <f>IFERROR(
IF($O105 &lt; 30, "N/A",
IF((($P105+$Q105)/$O105)&gt; (Dashboard!$D$54), "High Exclusion/Exception Rate", "No Issue")),"N/A")</f>
        <v>N/A</v>
      </c>
      <c r="CI105" s="109" t="str">
        <f>IFERROR(
IF($Y105&lt;30,"N/A",
IF(($Z105/$Y105) &gt; (Dashboard!$D$55), "High Exclusion/Exception Rate", "No Issue")),"N/A")</f>
        <v>N/A</v>
      </c>
      <c r="CJ105" s="110" t="str">
        <f>IFERROR(
IF($AH105 &lt;30, "N/A",
IF(($AI105/$AH105)&gt; (Dashboard!$D$56), "High Exclusion/Exception Rate", "No Issue")),"N/A")</f>
        <v>N/A</v>
      </c>
      <c r="CK105" s="109" t="str">
        <f>IFERROR(
IF($BD105 &lt;30, "N/A",
IF((($BE105 + $BF105)/$BD105) &gt; (Dashboard!$D$58), "High Exclusion/Exception Rate", "No Issue")),"N/A")</f>
        <v>N/A</v>
      </c>
      <c r="CL105" s="112" t="str">
        <f>IFERROR(
IF($BI105 &lt;30, "N/A",
IF(($BJ105/$BI105) &gt; (Dashboard!$D$59), "High Exclusion/Exception Rate", "No Issue")),"N/A")</f>
        <v>N/A</v>
      </c>
      <c r="CM105" s="113" t="str">
        <f t="shared" si="53"/>
        <v>N/A</v>
      </c>
      <c r="CN105" s="110" t="str">
        <f t="shared" si="54"/>
        <v>N/A</v>
      </c>
      <c r="CO105" s="109" t="str">
        <f t="shared" si="55"/>
        <v>N/A</v>
      </c>
      <c r="CP105" s="110" t="str">
        <f t="shared" si="56"/>
        <v>N/A</v>
      </c>
      <c r="CQ105" s="109" t="str">
        <f t="shared" si="57"/>
        <v>N/A</v>
      </c>
      <c r="CR105" s="112" t="str">
        <f t="shared" si="58"/>
        <v>N/A</v>
      </c>
      <c r="CS105" s="113" t="str">
        <f t="shared" si="59"/>
        <v>N/A</v>
      </c>
      <c r="CT105" s="110" t="str">
        <f t="shared" si="60"/>
        <v>N/A</v>
      </c>
      <c r="CU105" s="109" t="str">
        <f t="shared" si="61"/>
        <v>N/A</v>
      </c>
      <c r="CV105" s="110" t="str">
        <f t="shared" si="62"/>
        <v>N/A</v>
      </c>
      <c r="CW105" s="109" t="str">
        <f t="shared" si="63"/>
        <v>N/A</v>
      </c>
      <c r="CX105" s="112" t="str">
        <f t="shared" si="64"/>
        <v>N/A</v>
      </c>
      <c r="CY105" s="113" t="str">
        <f t="shared" si="65"/>
        <v>N/A</v>
      </c>
      <c r="CZ105" s="110" t="str">
        <f t="shared" si="66"/>
        <v>N/A</v>
      </c>
      <c r="DA105" s="109" t="str">
        <f t="shared" si="67"/>
        <v>N/A</v>
      </c>
      <c r="DB105" s="115" t="str">
        <f t="shared" si="68"/>
        <v>N/A</v>
      </c>
      <c r="DC105" s="109" t="str">
        <f t="shared" si="69"/>
        <v>N/A</v>
      </c>
      <c r="DD105" s="114" t="str">
        <f t="shared" si="70"/>
        <v>N/A</v>
      </c>
      <c r="DE105" s="109" t="str">
        <f t="shared" si="71"/>
        <v>N/A</v>
      </c>
      <c r="DF105" s="114" t="str">
        <f t="shared" si="72"/>
        <v>N/A</v>
      </c>
      <c r="DG105" s="113" t="str">
        <f t="shared" si="73"/>
        <v>N/A</v>
      </c>
      <c r="DH105" s="114" t="str">
        <f t="shared" si="74"/>
        <v>N/A</v>
      </c>
      <c r="DI105" s="109" t="str">
        <f t="shared" si="75"/>
        <v>N/A</v>
      </c>
      <c r="DJ105" s="114" t="str">
        <f t="shared" si="76"/>
        <v>N/A</v>
      </c>
      <c r="DK105" s="111" t="str">
        <f t="shared" si="77"/>
        <v>N/A</v>
      </c>
    </row>
    <row r="106" spans="11:115" s="78" customFormat="1" x14ac:dyDescent="0.25">
      <c r="K106" s="90"/>
      <c r="R106" s="100" t="e">
        <f t="shared" si="39"/>
        <v>#DIV/0!</v>
      </c>
      <c r="S106" s="83" t="s">
        <v>255</v>
      </c>
      <c r="T106" s="83" t="s">
        <v>256</v>
      </c>
      <c r="U106" s="90"/>
      <c r="AA106" s="100" t="e">
        <f t="shared" si="40"/>
        <v>#DIV/0!</v>
      </c>
      <c r="AB106" s="83" t="s">
        <v>255</v>
      </c>
      <c r="AC106" s="83" t="s">
        <v>256</v>
      </c>
      <c r="AD106" s="91"/>
      <c r="AI106" s="92"/>
      <c r="AJ106" s="100" t="e">
        <f t="shared" si="41"/>
        <v>#DIV/0!</v>
      </c>
      <c r="AK106" s="83" t="s">
        <v>255</v>
      </c>
      <c r="AL106" s="83" t="s">
        <v>256</v>
      </c>
      <c r="AM106" s="91"/>
      <c r="AQ106" s="93"/>
      <c r="AR106" s="101" t="e">
        <f t="shared" si="42"/>
        <v>#DIV/0!</v>
      </c>
      <c r="AU106" s="102">
        <f t="shared" si="43"/>
        <v>0</v>
      </c>
      <c r="AV106" s="101" t="e">
        <f t="shared" si="44"/>
        <v>#DIV/0!</v>
      </c>
      <c r="AW106" s="101" t="e">
        <f t="shared" si="45"/>
        <v>#DIV/0!</v>
      </c>
      <c r="AX106" s="83" t="s">
        <v>255</v>
      </c>
      <c r="AY106" s="83" t="s">
        <v>256</v>
      </c>
      <c r="AZ106" s="91"/>
      <c r="BG106" s="103" t="e">
        <f t="shared" si="46"/>
        <v>#DIV/0!</v>
      </c>
      <c r="BK106" s="103" t="e">
        <f t="shared" si="47"/>
        <v>#DIV/0!</v>
      </c>
      <c r="BL106" s="83" t="s">
        <v>255</v>
      </c>
      <c r="BM106" s="83" t="s">
        <v>256</v>
      </c>
      <c r="BN106" s="106">
        <f t="shared" si="48"/>
        <v>0</v>
      </c>
      <c r="BO106" s="107">
        <f t="shared" si="49"/>
        <v>0</v>
      </c>
      <c r="BP106" s="107">
        <f t="shared" si="50"/>
        <v>0</v>
      </c>
      <c r="BQ106" s="107">
        <f t="shared" si="51"/>
        <v>0</v>
      </c>
      <c r="BR106" s="107">
        <f t="shared" si="52"/>
        <v>0</v>
      </c>
      <c r="BU106" s="94"/>
      <c r="BV106" s="108" t="str" cm="1">
        <f t="array" ref="BV106">IF(OR(($H106+(0.2*$I106))&lt;200, $K106="Not reporting this measure", ISBLANK($O106)),"N/A",
       IF(($O106/($H106+(0.2*$I106)))&lt;
                   (_xlfn.IFS($M106="CCO Medicaid only",Dashboard!$E$33,'Data Reporting Template'!$M106="All-payer",Dashboard!$F$33)),"Low","No Issue"))</f>
        <v>N/A</v>
      </c>
      <c r="BW106" s="109" t="str" cm="1">
        <f t="array" ref="BW106">IFERROR(
IF(OR($H106&lt;200, $U106="Not reporting this measure", ISBLANK($Y106),($I106/$J106)&gt;0.8),"N/A",
       IF(($Y106/$H106)&lt;
                   (_xlfn.IFS($W106="CCO Medicaid only",Dashboard!$E$34,'Data Reporting Template'!$W106="All-payer",Dashboard!$F$34)),"Low","No Issue")), "N/A")</f>
        <v>N/A</v>
      </c>
      <c r="BX106" s="110" t="str" cm="1">
        <f t="array" ref="BX106">IFERROR(
IF(OR($H106&lt;200, $AD106="Not reporting this measure", ISBLANK($AH106),($I106/$J106)&gt;0.8),"N/A",
       IF(($AH106/$H106)&lt;
                   (_xlfn.IFS($AF106="CCO Medicaid only",Dashboard!$E$35,'Data Reporting Template'!$AF106="All-payer",Dashboard!$F$35)),"Low","No Issue")), "N/A")</f>
        <v>N/A</v>
      </c>
      <c r="BY106" s="109" t="str">
        <f>IF(OR(($H106+(0.2*$I106))&lt;50, $AM106="Not reporting this measure", ISBLANK($AQ106)),"N/A",
       IF(($AQ106/($H106+(0.2*$I106)))&lt;Dashboard!$E$36,"Low", "No Issue"))</f>
        <v>N/A</v>
      </c>
      <c r="BZ106" s="110" t="str">
        <f>IF(OR(($H106+(0.2*$I106))&lt;200, $AZ106="Not reporting this measure", ISBLANK($BD106)),"N/A",
       IF(($BD106/($H106+(0.2*$I106)))&lt;Dashboard!$E$37,"Low", "No Issue"))</f>
        <v>N/A</v>
      </c>
      <c r="CA106" s="111" t="str">
        <f>IFERROR(
IF(OR(($H106+(0.2*$I106))&lt;200, $AZ106="Not reporting this measure", ISBLANK($BI106),($I106/$J106)&gt;0.8),"N/A",
       IF(($BI106/($H106+(0.2*$I106)))&lt;Dashboard!$E$38,"Low", "No Issue")),"N/A")</f>
        <v>N/A</v>
      </c>
      <c r="CB106" s="108" t="str" cm="1">
        <f t="array" ref="CB106">IF(OR(($H106+(0.2*$I106))&lt;200, $K106="Not reporting this measure", ISBLANK($O106)),"N/A",
IF(('Data Reporting Template'!$O106/($H106+(0.2*$I106)))&gt;
(_xlfn.IFS($M106="CCO Medicaid only",Dashboard!$E$44,'Data Reporting Template'!$M106="All-payer",Dashboard!$F$44)),"High","No Issue"))</f>
        <v>N/A</v>
      </c>
      <c r="CC106" s="109" t="str" cm="1">
        <f t="array" ref="CC106">IF(OR($H106&lt;200, $U106="Not reporting this measure", ISBLANK($Y106)),"N/A",
IF(('Data Reporting Template'!$Y106/$H106)&gt;
(_xlfn.IFS($W106="CCO Medicaid only",Dashboard!$E$44,'Data Reporting Template'!$W106="All-payer",Dashboard!$F$44)),"High","No Issue"))</f>
        <v>N/A</v>
      </c>
      <c r="CD106" s="110" t="str" cm="1">
        <f t="array" ref="CD106">IF(OR($H106&lt;200, $AD106="Not reporting this measure", ISBLANK($AH106)),"N/A",
       IF(('Data Reporting Template'!$AH106/$H106)&gt;
                   (_xlfn.IFS($AF106="CCO Medicaid only",Dashboard!$E$44,'Data Reporting Template'!$AF106="All-payer",Dashboard!$F$44)),"High","No Issue"))</f>
        <v>N/A</v>
      </c>
      <c r="CE106" s="109" t="str">
        <f>IF(OR(($H106+(0.2*$I106))&lt;50, $AM106="Not reporting this measure", ISBLANK($AQ106)),"N/A",
       IF(('Data Reporting Template'!$AQ106/($H106+(0.2*$I106)))&gt;Dashboard!$E$44,"High","No Issue"))</f>
        <v>N/A</v>
      </c>
      <c r="CF106" s="110" t="str">
        <f>IF(OR(($H106+(0.2*$I106))&lt;200, $AZ106="Not reporting this measure", ISBLANK($BD106)),"N/A",
       IF(('Data Reporting Template'!$BD106/($H106+(0.2*$I106)))&gt;Dashboard!$E$44,"High","No Issue"))</f>
        <v>N/A</v>
      </c>
      <c r="CG106" s="111" t="str">
        <f>IF(OR(($H106+(0.2*$I106))&lt;200, $AZ106="Not reporting this measure", ISBLANK($BI106)),"N/A",
       IF(('Data Reporting Template'!$BI106/($H106+(0.2*$I106)))&gt;Dashboard!$E$44,"High","No Issue"))</f>
        <v>N/A</v>
      </c>
      <c r="CH106" s="108" t="str">
        <f>IFERROR(
IF($O106 &lt; 30, "N/A",
IF((($P106+$Q106)/$O106)&gt; (Dashboard!$D$54), "High Exclusion/Exception Rate", "No Issue")),"N/A")</f>
        <v>N/A</v>
      </c>
      <c r="CI106" s="109" t="str">
        <f>IFERROR(
IF($Y106&lt;30,"N/A",
IF(($Z106/$Y106) &gt; (Dashboard!$D$55), "High Exclusion/Exception Rate", "No Issue")),"N/A")</f>
        <v>N/A</v>
      </c>
      <c r="CJ106" s="110" t="str">
        <f>IFERROR(
IF($AH106 &lt;30, "N/A",
IF(($AI106/$AH106)&gt; (Dashboard!$D$56), "High Exclusion/Exception Rate", "No Issue")),"N/A")</f>
        <v>N/A</v>
      </c>
      <c r="CK106" s="109" t="str">
        <f>IFERROR(
IF($BD106 &lt;30, "N/A",
IF((($BE106 + $BF106)/$BD106) &gt; (Dashboard!$D$58), "High Exclusion/Exception Rate", "No Issue")),"N/A")</f>
        <v>N/A</v>
      </c>
      <c r="CL106" s="112" t="str">
        <f>IFERROR(
IF($BI106 &lt;30, "N/A",
IF(($BJ106/$BI106) &gt; (Dashboard!$D$59), "High Exclusion/Exception Rate", "No Issue")),"N/A")</f>
        <v>N/A</v>
      </c>
      <c r="CM106" s="113" t="str">
        <f t="shared" si="53"/>
        <v>N/A</v>
      </c>
      <c r="CN106" s="110" t="str">
        <f t="shared" si="54"/>
        <v>N/A</v>
      </c>
      <c r="CO106" s="109" t="str">
        <f t="shared" si="55"/>
        <v>N/A</v>
      </c>
      <c r="CP106" s="110" t="str">
        <f t="shared" si="56"/>
        <v>N/A</v>
      </c>
      <c r="CQ106" s="109" t="str">
        <f t="shared" si="57"/>
        <v>N/A</v>
      </c>
      <c r="CR106" s="112" t="str">
        <f t="shared" si="58"/>
        <v>N/A</v>
      </c>
      <c r="CS106" s="113" t="str">
        <f t="shared" si="59"/>
        <v>N/A</v>
      </c>
      <c r="CT106" s="110" t="str">
        <f t="shared" si="60"/>
        <v>N/A</v>
      </c>
      <c r="CU106" s="109" t="str">
        <f t="shared" si="61"/>
        <v>N/A</v>
      </c>
      <c r="CV106" s="110" t="str">
        <f t="shared" si="62"/>
        <v>N/A</v>
      </c>
      <c r="CW106" s="109" t="str">
        <f t="shared" si="63"/>
        <v>N/A</v>
      </c>
      <c r="CX106" s="112" t="str">
        <f t="shared" si="64"/>
        <v>N/A</v>
      </c>
      <c r="CY106" s="113" t="str">
        <f t="shared" si="65"/>
        <v>N/A</v>
      </c>
      <c r="CZ106" s="110" t="str">
        <f t="shared" si="66"/>
        <v>N/A</v>
      </c>
      <c r="DA106" s="109" t="str">
        <f t="shared" si="67"/>
        <v>N/A</v>
      </c>
      <c r="DB106" s="115" t="str">
        <f t="shared" si="68"/>
        <v>N/A</v>
      </c>
      <c r="DC106" s="109" t="str">
        <f t="shared" si="69"/>
        <v>N/A</v>
      </c>
      <c r="DD106" s="114" t="str">
        <f t="shared" si="70"/>
        <v>N/A</v>
      </c>
      <c r="DE106" s="109" t="str">
        <f t="shared" si="71"/>
        <v>N/A</v>
      </c>
      <c r="DF106" s="114" t="str">
        <f t="shared" si="72"/>
        <v>N/A</v>
      </c>
      <c r="DG106" s="113" t="str">
        <f t="shared" si="73"/>
        <v>N/A</v>
      </c>
      <c r="DH106" s="114" t="str">
        <f t="shared" si="74"/>
        <v>N/A</v>
      </c>
      <c r="DI106" s="109" t="str">
        <f t="shared" si="75"/>
        <v>N/A</v>
      </c>
      <c r="DJ106" s="114" t="str">
        <f t="shared" si="76"/>
        <v>N/A</v>
      </c>
      <c r="DK106" s="111" t="str">
        <f t="shared" si="77"/>
        <v>N/A</v>
      </c>
    </row>
    <row r="107" spans="11:115" s="78" customFormat="1" x14ac:dyDescent="0.25">
      <c r="K107" s="90"/>
      <c r="R107" s="100" t="e">
        <f t="shared" si="39"/>
        <v>#DIV/0!</v>
      </c>
      <c r="S107" s="83" t="s">
        <v>255</v>
      </c>
      <c r="T107" s="83" t="s">
        <v>256</v>
      </c>
      <c r="U107" s="90"/>
      <c r="AA107" s="100" t="e">
        <f t="shared" si="40"/>
        <v>#DIV/0!</v>
      </c>
      <c r="AB107" s="83" t="s">
        <v>255</v>
      </c>
      <c r="AC107" s="83" t="s">
        <v>256</v>
      </c>
      <c r="AD107" s="91"/>
      <c r="AI107" s="92"/>
      <c r="AJ107" s="100" t="e">
        <f t="shared" si="41"/>
        <v>#DIV/0!</v>
      </c>
      <c r="AK107" s="83" t="s">
        <v>255</v>
      </c>
      <c r="AL107" s="83" t="s">
        <v>256</v>
      </c>
      <c r="AM107" s="91"/>
      <c r="AQ107" s="93"/>
      <c r="AR107" s="101" t="e">
        <f t="shared" si="42"/>
        <v>#DIV/0!</v>
      </c>
      <c r="AU107" s="102">
        <f t="shared" si="43"/>
        <v>0</v>
      </c>
      <c r="AV107" s="101" t="e">
        <f t="shared" si="44"/>
        <v>#DIV/0!</v>
      </c>
      <c r="AW107" s="101" t="e">
        <f t="shared" si="45"/>
        <v>#DIV/0!</v>
      </c>
      <c r="AX107" s="83" t="s">
        <v>255</v>
      </c>
      <c r="AY107" s="83" t="s">
        <v>256</v>
      </c>
      <c r="AZ107" s="91"/>
      <c r="BG107" s="103" t="e">
        <f t="shared" si="46"/>
        <v>#DIV/0!</v>
      </c>
      <c r="BK107" s="103" t="e">
        <f t="shared" si="47"/>
        <v>#DIV/0!</v>
      </c>
      <c r="BL107" s="83" t="s">
        <v>255</v>
      </c>
      <c r="BM107" s="83" t="s">
        <v>256</v>
      </c>
      <c r="BN107" s="106">
        <f t="shared" si="48"/>
        <v>0</v>
      </c>
      <c r="BO107" s="107">
        <f t="shared" si="49"/>
        <v>0</v>
      </c>
      <c r="BP107" s="107">
        <f t="shared" si="50"/>
        <v>0</v>
      </c>
      <c r="BQ107" s="107">
        <f t="shared" si="51"/>
        <v>0</v>
      </c>
      <c r="BR107" s="107">
        <f t="shared" si="52"/>
        <v>0</v>
      </c>
      <c r="BU107" s="94"/>
      <c r="BV107" s="108" t="str" cm="1">
        <f t="array" ref="BV107">IF(OR(($H107+(0.2*$I107))&lt;200, $K107="Not reporting this measure", ISBLANK($O107)),"N/A",
       IF(($O107/($H107+(0.2*$I107)))&lt;
                   (_xlfn.IFS($M107="CCO Medicaid only",Dashboard!$E$33,'Data Reporting Template'!$M107="All-payer",Dashboard!$F$33)),"Low","No Issue"))</f>
        <v>N/A</v>
      </c>
      <c r="BW107" s="109" t="str" cm="1">
        <f t="array" ref="BW107">IFERROR(
IF(OR($H107&lt;200, $U107="Not reporting this measure", ISBLANK($Y107),($I107/$J107)&gt;0.8),"N/A",
       IF(($Y107/$H107)&lt;
                   (_xlfn.IFS($W107="CCO Medicaid only",Dashboard!$E$34,'Data Reporting Template'!$W107="All-payer",Dashboard!$F$34)),"Low","No Issue")), "N/A")</f>
        <v>N/A</v>
      </c>
      <c r="BX107" s="110" t="str" cm="1">
        <f t="array" ref="BX107">IFERROR(
IF(OR($H107&lt;200, $AD107="Not reporting this measure", ISBLANK($AH107),($I107/$J107)&gt;0.8),"N/A",
       IF(($AH107/$H107)&lt;
                   (_xlfn.IFS($AF107="CCO Medicaid only",Dashboard!$E$35,'Data Reporting Template'!$AF107="All-payer",Dashboard!$F$35)),"Low","No Issue")), "N/A")</f>
        <v>N/A</v>
      </c>
      <c r="BY107" s="109" t="str">
        <f>IF(OR(($H107+(0.2*$I107))&lt;50, $AM107="Not reporting this measure", ISBLANK($AQ107)),"N/A",
       IF(($AQ107/($H107+(0.2*$I107)))&lt;Dashboard!$E$36,"Low", "No Issue"))</f>
        <v>N/A</v>
      </c>
      <c r="BZ107" s="110" t="str">
        <f>IF(OR(($H107+(0.2*$I107))&lt;200, $AZ107="Not reporting this measure", ISBLANK($BD107)),"N/A",
       IF(($BD107/($H107+(0.2*$I107)))&lt;Dashboard!$E$37,"Low", "No Issue"))</f>
        <v>N/A</v>
      </c>
      <c r="CA107" s="111" t="str">
        <f>IFERROR(
IF(OR(($H107+(0.2*$I107))&lt;200, $AZ107="Not reporting this measure", ISBLANK($BI107),($I107/$J107)&gt;0.8),"N/A",
       IF(($BI107/($H107+(0.2*$I107)))&lt;Dashboard!$E$38,"Low", "No Issue")),"N/A")</f>
        <v>N/A</v>
      </c>
      <c r="CB107" s="108" t="str" cm="1">
        <f t="array" ref="CB107">IF(OR(($H107+(0.2*$I107))&lt;200, $K107="Not reporting this measure", ISBLANK($O107)),"N/A",
IF(('Data Reporting Template'!$O107/($H107+(0.2*$I107)))&gt;
(_xlfn.IFS($M107="CCO Medicaid only",Dashboard!$E$44,'Data Reporting Template'!$M107="All-payer",Dashboard!$F$44)),"High","No Issue"))</f>
        <v>N/A</v>
      </c>
      <c r="CC107" s="109" t="str" cm="1">
        <f t="array" ref="CC107">IF(OR($H107&lt;200, $U107="Not reporting this measure", ISBLANK($Y107)),"N/A",
IF(('Data Reporting Template'!$Y107/$H107)&gt;
(_xlfn.IFS($W107="CCO Medicaid only",Dashboard!$E$44,'Data Reporting Template'!$W107="All-payer",Dashboard!$F$44)),"High","No Issue"))</f>
        <v>N/A</v>
      </c>
      <c r="CD107" s="110" t="str" cm="1">
        <f t="array" ref="CD107">IF(OR($H107&lt;200, $AD107="Not reporting this measure", ISBLANK($AH107)),"N/A",
       IF(('Data Reporting Template'!$AH107/$H107)&gt;
                   (_xlfn.IFS($AF107="CCO Medicaid only",Dashboard!$E$44,'Data Reporting Template'!$AF107="All-payer",Dashboard!$F$44)),"High","No Issue"))</f>
        <v>N/A</v>
      </c>
      <c r="CE107" s="109" t="str">
        <f>IF(OR(($H107+(0.2*$I107))&lt;50, $AM107="Not reporting this measure", ISBLANK($AQ107)),"N/A",
       IF(('Data Reporting Template'!$AQ107/($H107+(0.2*$I107)))&gt;Dashboard!$E$44,"High","No Issue"))</f>
        <v>N/A</v>
      </c>
      <c r="CF107" s="110" t="str">
        <f>IF(OR(($H107+(0.2*$I107))&lt;200, $AZ107="Not reporting this measure", ISBLANK($BD107)),"N/A",
       IF(('Data Reporting Template'!$BD107/($H107+(0.2*$I107)))&gt;Dashboard!$E$44,"High","No Issue"))</f>
        <v>N/A</v>
      </c>
      <c r="CG107" s="111" t="str">
        <f>IF(OR(($H107+(0.2*$I107))&lt;200, $AZ107="Not reporting this measure", ISBLANK($BI107)),"N/A",
       IF(('Data Reporting Template'!$BI107/($H107+(0.2*$I107)))&gt;Dashboard!$E$44,"High","No Issue"))</f>
        <v>N/A</v>
      </c>
      <c r="CH107" s="108" t="str">
        <f>IFERROR(
IF($O107 &lt; 30, "N/A",
IF((($P107+$Q107)/$O107)&gt; (Dashboard!$D$54), "High Exclusion/Exception Rate", "No Issue")),"N/A")</f>
        <v>N/A</v>
      </c>
      <c r="CI107" s="109" t="str">
        <f>IFERROR(
IF($Y107&lt;30,"N/A",
IF(($Z107/$Y107) &gt; (Dashboard!$D$55), "High Exclusion/Exception Rate", "No Issue")),"N/A")</f>
        <v>N/A</v>
      </c>
      <c r="CJ107" s="110" t="str">
        <f>IFERROR(
IF($AH107 &lt;30, "N/A",
IF(($AI107/$AH107)&gt; (Dashboard!$D$56), "High Exclusion/Exception Rate", "No Issue")),"N/A")</f>
        <v>N/A</v>
      </c>
      <c r="CK107" s="109" t="str">
        <f>IFERROR(
IF($BD107 &lt;30, "N/A",
IF((($BE107 + $BF107)/$BD107) &gt; (Dashboard!$D$58), "High Exclusion/Exception Rate", "No Issue")),"N/A")</f>
        <v>N/A</v>
      </c>
      <c r="CL107" s="112" t="str">
        <f>IFERROR(
IF($BI107 &lt;30, "N/A",
IF(($BJ107/$BI107) &gt; (Dashboard!$D$59), "High Exclusion/Exception Rate", "No Issue")),"N/A")</f>
        <v>N/A</v>
      </c>
      <c r="CM107" s="113" t="str">
        <f t="shared" si="53"/>
        <v>N/A</v>
      </c>
      <c r="CN107" s="110" t="str">
        <f t="shared" si="54"/>
        <v>N/A</v>
      </c>
      <c r="CO107" s="109" t="str">
        <f t="shared" si="55"/>
        <v>N/A</v>
      </c>
      <c r="CP107" s="110" t="str">
        <f t="shared" si="56"/>
        <v>N/A</v>
      </c>
      <c r="CQ107" s="109" t="str">
        <f t="shared" si="57"/>
        <v>N/A</v>
      </c>
      <c r="CR107" s="112" t="str">
        <f t="shared" si="58"/>
        <v>N/A</v>
      </c>
      <c r="CS107" s="113" t="str">
        <f t="shared" si="59"/>
        <v>N/A</v>
      </c>
      <c r="CT107" s="110" t="str">
        <f t="shared" si="60"/>
        <v>N/A</v>
      </c>
      <c r="CU107" s="109" t="str">
        <f t="shared" si="61"/>
        <v>N/A</v>
      </c>
      <c r="CV107" s="110" t="str">
        <f t="shared" si="62"/>
        <v>N/A</v>
      </c>
      <c r="CW107" s="109" t="str">
        <f t="shared" si="63"/>
        <v>N/A</v>
      </c>
      <c r="CX107" s="112" t="str">
        <f t="shared" si="64"/>
        <v>N/A</v>
      </c>
      <c r="CY107" s="113" t="str">
        <f t="shared" si="65"/>
        <v>N/A</v>
      </c>
      <c r="CZ107" s="110" t="str">
        <f t="shared" si="66"/>
        <v>N/A</v>
      </c>
      <c r="DA107" s="109" t="str">
        <f t="shared" si="67"/>
        <v>N/A</v>
      </c>
      <c r="DB107" s="115" t="str">
        <f t="shared" si="68"/>
        <v>N/A</v>
      </c>
      <c r="DC107" s="109" t="str">
        <f t="shared" si="69"/>
        <v>N/A</v>
      </c>
      <c r="DD107" s="114" t="str">
        <f t="shared" si="70"/>
        <v>N/A</v>
      </c>
      <c r="DE107" s="109" t="str">
        <f t="shared" si="71"/>
        <v>N/A</v>
      </c>
      <c r="DF107" s="114" t="str">
        <f t="shared" si="72"/>
        <v>N/A</v>
      </c>
      <c r="DG107" s="113" t="str">
        <f t="shared" si="73"/>
        <v>N/A</v>
      </c>
      <c r="DH107" s="114" t="str">
        <f t="shared" si="74"/>
        <v>N/A</v>
      </c>
      <c r="DI107" s="109" t="str">
        <f t="shared" si="75"/>
        <v>N/A</v>
      </c>
      <c r="DJ107" s="114" t="str">
        <f t="shared" si="76"/>
        <v>N/A</v>
      </c>
      <c r="DK107" s="111" t="str">
        <f t="shared" si="77"/>
        <v>N/A</v>
      </c>
    </row>
    <row r="108" spans="11:115" s="78" customFormat="1" x14ac:dyDescent="0.25">
      <c r="K108" s="90"/>
      <c r="R108" s="100" t="e">
        <f t="shared" si="39"/>
        <v>#DIV/0!</v>
      </c>
      <c r="S108" s="83" t="s">
        <v>255</v>
      </c>
      <c r="T108" s="83" t="s">
        <v>256</v>
      </c>
      <c r="U108" s="90"/>
      <c r="AA108" s="100" t="e">
        <f t="shared" si="40"/>
        <v>#DIV/0!</v>
      </c>
      <c r="AB108" s="83" t="s">
        <v>255</v>
      </c>
      <c r="AC108" s="83" t="s">
        <v>256</v>
      </c>
      <c r="AD108" s="91"/>
      <c r="AI108" s="92"/>
      <c r="AJ108" s="100" t="e">
        <f t="shared" si="41"/>
        <v>#DIV/0!</v>
      </c>
      <c r="AK108" s="83" t="s">
        <v>255</v>
      </c>
      <c r="AL108" s="83" t="s">
        <v>256</v>
      </c>
      <c r="AM108" s="91"/>
      <c r="AQ108" s="93"/>
      <c r="AR108" s="101" t="e">
        <f t="shared" si="42"/>
        <v>#DIV/0!</v>
      </c>
      <c r="AU108" s="102">
        <f t="shared" si="43"/>
        <v>0</v>
      </c>
      <c r="AV108" s="101" t="e">
        <f t="shared" si="44"/>
        <v>#DIV/0!</v>
      </c>
      <c r="AW108" s="101" t="e">
        <f t="shared" si="45"/>
        <v>#DIV/0!</v>
      </c>
      <c r="AX108" s="83" t="s">
        <v>255</v>
      </c>
      <c r="AY108" s="83" t="s">
        <v>256</v>
      </c>
      <c r="AZ108" s="91"/>
      <c r="BG108" s="103" t="e">
        <f t="shared" si="46"/>
        <v>#DIV/0!</v>
      </c>
      <c r="BK108" s="103" t="e">
        <f t="shared" si="47"/>
        <v>#DIV/0!</v>
      </c>
      <c r="BL108" s="83" t="s">
        <v>255</v>
      </c>
      <c r="BM108" s="83" t="s">
        <v>256</v>
      </c>
      <c r="BN108" s="106">
        <f t="shared" si="48"/>
        <v>0</v>
      </c>
      <c r="BO108" s="107">
        <f t="shared" si="49"/>
        <v>0</v>
      </c>
      <c r="BP108" s="107">
        <f t="shared" si="50"/>
        <v>0</v>
      </c>
      <c r="BQ108" s="107">
        <f t="shared" si="51"/>
        <v>0</v>
      </c>
      <c r="BR108" s="107">
        <f t="shared" si="52"/>
        <v>0</v>
      </c>
      <c r="BU108" s="94"/>
      <c r="BV108" s="108" t="str" cm="1">
        <f t="array" ref="BV108">IF(OR(($H108+(0.2*$I108))&lt;200, $K108="Not reporting this measure", ISBLANK($O108)),"N/A",
       IF(($O108/($H108+(0.2*$I108)))&lt;
                   (_xlfn.IFS($M108="CCO Medicaid only",Dashboard!$E$33,'Data Reporting Template'!$M108="All-payer",Dashboard!$F$33)),"Low","No Issue"))</f>
        <v>N/A</v>
      </c>
      <c r="BW108" s="109" t="str" cm="1">
        <f t="array" ref="BW108">IFERROR(
IF(OR($H108&lt;200, $U108="Not reporting this measure", ISBLANK($Y108),($I108/$J108)&gt;0.8),"N/A",
       IF(($Y108/$H108)&lt;
                   (_xlfn.IFS($W108="CCO Medicaid only",Dashboard!$E$34,'Data Reporting Template'!$W108="All-payer",Dashboard!$F$34)),"Low","No Issue")), "N/A")</f>
        <v>N/A</v>
      </c>
      <c r="BX108" s="110" t="str" cm="1">
        <f t="array" ref="BX108">IFERROR(
IF(OR($H108&lt;200, $AD108="Not reporting this measure", ISBLANK($AH108),($I108/$J108)&gt;0.8),"N/A",
       IF(($AH108/$H108)&lt;
                   (_xlfn.IFS($AF108="CCO Medicaid only",Dashboard!$E$35,'Data Reporting Template'!$AF108="All-payer",Dashboard!$F$35)),"Low","No Issue")), "N/A")</f>
        <v>N/A</v>
      </c>
      <c r="BY108" s="109" t="str">
        <f>IF(OR(($H108+(0.2*$I108))&lt;50, $AM108="Not reporting this measure", ISBLANK($AQ108)),"N/A",
       IF(($AQ108/($H108+(0.2*$I108)))&lt;Dashboard!$E$36,"Low", "No Issue"))</f>
        <v>N/A</v>
      </c>
      <c r="BZ108" s="110" t="str">
        <f>IF(OR(($H108+(0.2*$I108))&lt;200, $AZ108="Not reporting this measure", ISBLANK($BD108)),"N/A",
       IF(($BD108/($H108+(0.2*$I108)))&lt;Dashboard!$E$37,"Low", "No Issue"))</f>
        <v>N/A</v>
      </c>
      <c r="CA108" s="111" t="str">
        <f>IFERROR(
IF(OR(($H108+(0.2*$I108))&lt;200, $AZ108="Not reporting this measure", ISBLANK($BI108),($I108/$J108)&gt;0.8),"N/A",
       IF(($BI108/($H108+(0.2*$I108)))&lt;Dashboard!$E$38,"Low", "No Issue")),"N/A")</f>
        <v>N/A</v>
      </c>
      <c r="CB108" s="108" t="str" cm="1">
        <f t="array" ref="CB108">IF(OR(($H108+(0.2*$I108))&lt;200, $K108="Not reporting this measure", ISBLANK($O108)),"N/A",
IF(('Data Reporting Template'!$O108/($H108+(0.2*$I108)))&gt;
(_xlfn.IFS($M108="CCO Medicaid only",Dashboard!$E$44,'Data Reporting Template'!$M108="All-payer",Dashboard!$F$44)),"High","No Issue"))</f>
        <v>N/A</v>
      </c>
      <c r="CC108" s="109" t="str" cm="1">
        <f t="array" ref="CC108">IF(OR($H108&lt;200, $U108="Not reporting this measure", ISBLANK($Y108)),"N/A",
IF(('Data Reporting Template'!$Y108/$H108)&gt;
(_xlfn.IFS($W108="CCO Medicaid only",Dashboard!$E$44,'Data Reporting Template'!$W108="All-payer",Dashboard!$F$44)),"High","No Issue"))</f>
        <v>N/A</v>
      </c>
      <c r="CD108" s="110" t="str" cm="1">
        <f t="array" ref="CD108">IF(OR($H108&lt;200, $AD108="Not reporting this measure", ISBLANK($AH108)),"N/A",
       IF(('Data Reporting Template'!$AH108/$H108)&gt;
                   (_xlfn.IFS($AF108="CCO Medicaid only",Dashboard!$E$44,'Data Reporting Template'!$AF108="All-payer",Dashboard!$F$44)),"High","No Issue"))</f>
        <v>N/A</v>
      </c>
      <c r="CE108" s="109" t="str">
        <f>IF(OR(($H108+(0.2*$I108))&lt;50, $AM108="Not reporting this measure", ISBLANK($AQ108)),"N/A",
       IF(('Data Reporting Template'!$AQ108/($H108+(0.2*$I108)))&gt;Dashboard!$E$44,"High","No Issue"))</f>
        <v>N/A</v>
      </c>
      <c r="CF108" s="110" t="str">
        <f>IF(OR(($H108+(0.2*$I108))&lt;200, $AZ108="Not reporting this measure", ISBLANK($BD108)),"N/A",
       IF(('Data Reporting Template'!$BD108/($H108+(0.2*$I108)))&gt;Dashboard!$E$44,"High","No Issue"))</f>
        <v>N/A</v>
      </c>
      <c r="CG108" s="111" t="str">
        <f>IF(OR(($H108+(0.2*$I108))&lt;200, $AZ108="Not reporting this measure", ISBLANK($BI108)),"N/A",
       IF(('Data Reporting Template'!$BI108/($H108+(0.2*$I108)))&gt;Dashboard!$E$44,"High","No Issue"))</f>
        <v>N/A</v>
      </c>
      <c r="CH108" s="108" t="str">
        <f>IFERROR(
IF($O108 &lt; 30, "N/A",
IF((($P108+$Q108)/$O108)&gt; (Dashboard!$D$54), "High Exclusion/Exception Rate", "No Issue")),"N/A")</f>
        <v>N/A</v>
      </c>
      <c r="CI108" s="109" t="str">
        <f>IFERROR(
IF($Y108&lt;30,"N/A",
IF(($Z108/$Y108) &gt; (Dashboard!$D$55), "High Exclusion/Exception Rate", "No Issue")),"N/A")</f>
        <v>N/A</v>
      </c>
      <c r="CJ108" s="110" t="str">
        <f>IFERROR(
IF($AH108 &lt;30, "N/A",
IF(($AI108/$AH108)&gt; (Dashboard!$D$56), "High Exclusion/Exception Rate", "No Issue")),"N/A")</f>
        <v>N/A</v>
      </c>
      <c r="CK108" s="109" t="str">
        <f>IFERROR(
IF($BD108 &lt;30, "N/A",
IF((($BE108 + $BF108)/$BD108) &gt; (Dashboard!$D$58), "High Exclusion/Exception Rate", "No Issue")),"N/A")</f>
        <v>N/A</v>
      </c>
      <c r="CL108" s="112" t="str">
        <f>IFERROR(
IF($BI108 &lt;30, "N/A",
IF(($BJ108/$BI108) &gt; (Dashboard!$D$59), "High Exclusion/Exception Rate", "No Issue")),"N/A")</f>
        <v>N/A</v>
      </c>
      <c r="CM108" s="113" t="str">
        <f t="shared" si="53"/>
        <v>N/A</v>
      </c>
      <c r="CN108" s="110" t="str">
        <f t="shared" si="54"/>
        <v>N/A</v>
      </c>
      <c r="CO108" s="109" t="str">
        <f t="shared" si="55"/>
        <v>N/A</v>
      </c>
      <c r="CP108" s="110" t="str">
        <f t="shared" si="56"/>
        <v>N/A</v>
      </c>
      <c r="CQ108" s="109" t="str">
        <f t="shared" si="57"/>
        <v>N/A</v>
      </c>
      <c r="CR108" s="112" t="str">
        <f t="shared" si="58"/>
        <v>N/A</v>
      </c>
      <c r="CS108" s="113" t="str">
        <f t="shared" si="59"/>
        <v>N/A</v>
      </c>
      <c r="CT108" s="110" t="str">
        <f t="shared" si="60"/>
        <v>N/A</v>
      </c>
      <c r="CU108" s="109" t="str">
        <f t="shared" si="61"/>
        <v>N/A</v>
      </c>
      <c r="CV108" s="110" t="str">
        <f t="shared" si="62"/>
        <v>N/A</v>
      </c>
      <c r="CW108" s="109" t="str">
        <f t="shared" si="63"/>
        <v>N/A</v>
      </c>
      <c r="CX108" s="112" t="str">
        <f t="shared" si="64"/>
        <v>N/A</v>
      </c>
      <c r="CY108" s="113" t="str">
        <f t="shared" si="65"/>
        <v>N/A</v>
      </c>
      <c r="CZ108" s="110" t="str">
        <f t="shared" si="66"/>
        <v>N/A</v>
      </c>
      <c r="DA108" s="109" t="str">
        <f t="shared" si="67"/>
        <v>N/A</v>
      </c>
      <c r="DB108" s="115" t="str">
        <f t="shared" si="68"/>
        <v>N/A</v>
      </c>
      <c r="DC108" s="109" t="str">
        <f t="shared" si="69"/>
        <v>N/A</v>
      </c>
      <c r="DD108" s="114" t="str">
        <f t="shared" si="70"/>
        <v>N/A</v>
      </c>
      <c r="DE108" s="109" t="str">
        <f t="shared" si="71"/>
        <v>N/A</v>
      </c>
      <c r="DF108" s="114" t="str">
        <f t="shared" si="72"/>
        <v>N/A</v>
      </c>
      <c r="DG108" s="113" t="str">
        <f t="shared" si="73"/>
        <v>N/A</v>
      </c>
      <c r="DH108" s="114" t="str">
        <f t="shared" si="74"/>
        <v>N/A</v>
      </c>
      <c r="DI108" s="109" t="str">
        <f t="shared" si="75"/>
        <v>N/A</v>
      </c>
      <c r="DJ108" s="114" t="str">
        <f t="shared" si="76"/>
        <v>N/A</v>
      </c>
      <c r="DK108" s="111" t="str">
        <f t="shared" si="77"/>
        <v>N/A</v>
      </c>
    </row>
    <row r="109" spans="11:115" s="78" customFormat="1" x14ac:dyDescent="0.25">
      <c r="K109" s="90"/>
      <c r="R109" s="100" t="e">
        <f t="shared" si="39"/>
        <v>#DIV/0!</v>
      </c>
      <c r="S109" s="83" t="s">
        <v>255</v>
      </c>
      <c r="T109" s="83" t="s">
        <v>256</v>
      </c>
      <c r="U109" s="90"/>
      <c r="AA109" s="100" t="e">
        <f t="shared" si="40"/>
        <v>#DIV/0!</v>
      </c>
      <c r="AB109" s="83" t="s">
        <v>255</v>
      </c>
      <c r="AC109" s="83" t="s">
        <v>256</v>
      </c>
      <c r="AD109" s="91"/>
      <c r="AI109" s="92"/>
      <c r="AJ109" s="100" t="e">
        <f t="shared" si="41"/>
        <v>#DIV/0!</v>
      </c>
      <c r="AK109" s="83" t="s">
        <v>255</v>
      </c>
      <c r="AL109" s="83" t="s">
        <v>256</v>
      </c>
      <c r="AM109" s="91"/>
      <c r="AQ109" s="93"/>
      <c r="AR109" s="101" t="e">
        <f t="shared" si="42"/>
        <v>#DIV/0!</v>
      </c>
      <c r="AU109" s="102">
        <f t="shared" si="43"/>
        <v>0</v>
      </c>
      <c r="AV109" s="101" t="e">
        <f t="shared" si="44"/>
        <v>#DIV/0!</v>
      </c>
      <c r="AW109" s="101" t="e">
        <f t="shared" si="45"/>
        <v>#DIV/0!</v>
      </c>
      <c r="AX109" s="83" t="s">
        <v>255</v>
      </c>
      <c r="AY109" s="83" t="s">
        <v>256</v>
      </c>
      <c r="AZ109" s="91"/>
      <c r="BG109" s="103" t="e">
        <f t="shared" si="46"/>
        <v>#DIV/0!</v>
      </c>
      <c r="BK109" s="103" t="e">
        <f t="shared" si="47"/>
        <v>#DIV/0!</v>
      </c>
      <c r="BL109" s="83" t="s">
        <v>255</v>
      </c>
      <c r="BM109" s="83" t="s">
        <v>256</v>
      </c>
      <c r="BN109" s="106">
        <f t="shared" si="48"/>
        <v>0</v>
      </c>
      <c r="BO109" s="107">
        <f t="shared" si="49"/>
        <v>0</v>
      </c>
      <c r="BP109" s="107">
        <f t="shared" si="50"/>
        <v>0</v>
      </c>
      <c r="BQ109" s="107">
        <f t="shared" si="51"/>
        <v>0</v>
      </c>
      <c r="BR109" s="107">
        <f t="shared" si="52"/>
        <v>0</v>
      </c>
      <c r="BU109" s="94"/>
      <c r="BV109" s="108" t="str" cm="1">
        <f t="array" ref="BV109">IF(OR(($H109+(0.2*$I109))&lt;200, $K109="Not reporting this measure", ISBLANK($O109)),"N/A",
       IF(($O109/($H109+(0.2*$I109)))&lt;
                   (_xlfn.IFS($M109="CCO Medicaid only",Dashboard!$E$33,'Data Reporting Template'!$M109="All-payer",Dashboard!$F$33)),"Low","No Issue"))</f>
        <v>N/A</v>
      </c>
      <c r="BW109" s="109" t="str" cm="1">
        <f t="array" ref="BW109">IFERROR(
IF(OR($H109&lt;200, $U109="Not reporting this measure", ISBLANK($Y109),($I109/$J109)&gt;0.8),"N/A",
       IF(($Y109/$H109)&lt;
                   (_xlfn.IFS($W109="CCO Medicaid only",Dashboard!$E$34,'Data Reporting Template'!$W109="All-payer",Dashboard!$F$34)),"Low","No Issue")), "N/A")</f>
        <v>N/A</v>
      </c>
      <c r="BX109" s="110" t="str" cm="1">
        <f t="array" ref="BX109">IFERROR(
IF(OR($H109&lt;200, $AD109="Not reporting this measure", ISBLANK($AH109),($I109/$J109)&gt;0.8),"N/A",
       IF(($AH109/$H109)&lt;
                   (_xlfn.IFS($AF109="CCO Medicaid only",Dashboard!$E$35,'Data Reporting Template'!$AF109="All-payer",Dashboard!$F$35)),"Low","No Issue")), "N/A")</f>
        <v>N/A</v>
      </c>
      <c r="BY109" s="109" t="str">
        <f>IF(OR(($H109+(0.2*$I109))&lt;50, $AM109="Not reporting this measure", ISBLANK($AQ109)),"N/A",
       IF(($AQ109/($H109+(0.2*$I109)))&lt;Dashboard!$E$36,"Low", "No Issue"))</f>
        <v>N/A</v>
      </c>
      <c r="BZ109" s="110" t="str">
        <f>IF(OR(($H109+(0.2*$I109))&lt;200, $AZ109="Not reporting this measure", ISBLANK($BD109)),"N/A",
       IF(($BD109/($H109+(0.2*$I109)))&lt;Dashboard!$E$37,"Low", "No Issue"))</f>
        <v>N/A</v>
      </c>
      <c r="CA109" s="111" t="str">
        <f>IFERROR(
IF(OR(($H109+(0.2*$I109))&lt;200, $AZ109="Not reporting this measure", ISBLANK($BI109),($I109/$J109)&gt;0.8),"N/A",
       IF(($BI109/($H109+(0.2*$I109)))&lt;Dashboard!$E$38,"Low", "No Issue")),"N/A")</f>
        <v>N/A</v>
      </c>
      <c r="CB109" s="108" t="str" cm="1">
        <f t="array" ref="CB109">IF(OR(($H109+(0.2*$I109))&lt;200, $K109="Not reporting this measure", ISBLANK($O109)),"N/A",
IF(('Data Reporting Template'!$O109/($H109+(0.2*$I109)))&gt;
(_xlfn.IFS($M109="CCO Medicaid only",Dashboard!$E$44,'Data Reporting Template'!$M109="All-payer",Dashboard!$F$44)),"High","No Issue"))</f>
        <v>N/A</v>
      </c>
      <c r="CC109" s="109" t="str" cm="1">
        <f t="array" ref="CC109">IF(OR($H109&lt;200, $U109="Not reporting this measure", ISBLANK($Y109)),"N/A",
IF(('Data Reporting Template'!$Y109/$H109)&gt;
(_xlfn.IFS($W109="CCO Medicaid only",Dashboard!$E$44,'Data Reporting Template'!$W109="All-payer",Dashboard!$F$44)),"High","No Issue"))</f>
        <v>N/A</v>
      </c>
      <c r="CD109" s="110" t="str" cm="1">
        <f t="array" ref="CD109">IF(OR($H109&lt;200, $AD109="Not reporting this measure", ISBLANK($AH109)),"N/A",
       IF(('Data Reporting Template'!$AH109/$H109)&gt;
                   (_xlfn.IFS($AF109="CCO Medicaid only",Dashboard!$E$44,'Data Reporting Template'!$AF109="All-payer",Dashboard!$F$44)),"High","No Issue"))</f>
        <v>N/A</v>
      </c>
      <c r="CE109" s="109" t="str">
        <f>IF(OR(($H109+(0.2*$I109))&lt;50, $AM109="Not reporting this measure", ISBLANK($AQ109)),"N/A",
       IF(('Data Reporting Template'!$AQ109/($H109+(0.2*$I109)))&gt;Dashboard!$E$44,"High","No Issue"))</f>
        <v>N/A</v>
      </c>
      <c r="CF109" s="110" t="str">
        <f>IF(OR(($H109+(0.2*$I109))&lt;200, $AZ109="Not reporting this measure", ISBLANK($BD109)),"N/A",
       IF(('Data Reporting Template'!$BD109/($H109+(0.2*$I109)))&gt;Dashboard!$E$44,"High","No Issue"))</f>
        <v>N/A</v>
      </c>
      <c r="CG109" s="111" t="str">
        <f>IF(OR(($H109+(0.2*$I109))&lt;200, $AZ109="Not reporting this measure", ISBLANK($BI109)),"N/A",
       IF(('Data Reporting Template'!$BI109/($H109+(0.2*$I109)))&gt;Dashboard!$E$44,"High","No Issue"))</f>
        <v>N/A</v>
      </c>
      <c r="CH109" s="108" t="str">
        <f>IFERROR(
IF($O109 &lt; 30, "N/A",
IF((($P109+$Q109)/$O109)&gt; (Dashboard!$D$54), "High Exclusion/Exception Rate", "No Issue")),"N/A")</f>
        <v>N/A</v>
      </c>
      <c r="CI109" s="109" t="str">
        <f>IFERROR(
IF($Y109&lt;30,"N/A",
IF(($Z109/$Y109) &gt; (Dashboard!$D$55), "High Exclusion/Exception Rate", "No Issue")),"N/A")</f>
        <v>N/A</v>
      </c>
      <c r="CJ109" s="110" t="str">
        <f>IFERROR(
IF($AH109 &lt;30, "N/A",
IF(($AI109/$AH109)&gt; (Dashboard!$D$56), "High Exclusion/Exception Rate", "No Issue")),"N/A")</f>
        <v>N/A</v>
      </c>
      <c r="CK109" s="109" t="str">
        <f>IFERROR(
IF($BD109 &lt;30, "N/A",
IF((($BE109 + $BF109)/$BD109) &gt; (Dashboard!$D$58), "High Exclusion/Exception Rate", "No Issue")),"N/A")</f>
        <v>N/A</v>
      </c>
      <c r="CL109" s="112" t="str">
        <f>IFERROR(
IF($BI109 &lt;30, "N/A",
IF(($BJ109/$BI109) &gt; (Dashboard!$D$59), "High Exclusion/Exception Rate", "No Issue")),"N/A")</f>
        <v>N/A</v>
      </c>
      <c r="CM109" s="113" t="str">
        <f t="shared" si="53"/>
        <v>N/A</v>
      </c>
      <c r="CN109" s="110" t="str">
        <f t="shared" si="54"/>
        <v>N/A</v>
      </c>
      <c r="CO109" s="109" t="str">
        <f t="shared" si="55"/>
        <v>N/A</v>
      </c>
      <c r="CP109" s="110" t="str">
        <f t="shared" si="56"/>
        <v>N/A</v>
      </c>
      <c r="CQ109" s="109" t="str">
        <f t="shared" si="57"/>
        <v>N/A</v>
      </c>
      <c r="CR109" s="112" t="str">
        <f t="shared" si="58"/>
        <v>N/A</v>
      </c>
      <c r="CS109" s="113" t="str">
        <f t="shared" si="59"/>
        <v>N/A</v>
      </c>
      <c r="CT109" s="110" t="str">
        <f t="shared" si="60"/>
        <v>N/A</v>
      </c>
      <c r="CU109" s="109" t="str">
        <f t="shared" si="61"/>
        <v>N/A</v>
      </c>
      <c r="CV109" s="110" t="str">
        <f t="shared" si="62"/>
        <v>N/A</v>
      </c>
      <c r="CW109" s="109" t="str">
        <f t="shared" si="63"/>
        <v>N/A</v>
      </c>
      <c r="CX109" s="112" t="str">
        <f t="shared" si="64"/>
        <v>N/A</v>
      </c>
      <c r="CY109" s="113" t="str">
        <f t="shared" si="65"/>
        <v>N/A</v>
      </c>
      <c r="CZ109" s="110" t="str">
        <f t="shared" si="66"/>
        <v>N/A</v>
      </c>
      <c r="DA109" s="109" t="str">
        <f t="shared" si="67"/>
        <v>N/A</v>
      </c>
      <c r="DB109" s="115" t="str">
        <f t="shared" si="68"/>
        <v>N/A</v>
      </c>
      <c r="DC109" s="109" t="str">
        <f t="shared" si="69"/>
        <v>N/A</v>
      </c>
      <c r="DD109" s="114" t="str">
        <f t="shared" si="70"/>
        <v>N/A</v>
      </c>
      <c r="DE109" s="109" t="str">
        <f t="shared" si="71"/>
        <v>N/A</v>
      </c>
      <c r="DF109" s="114" t="str">
        <f t="shared" si="72"/>
        <v>N/A</v>
      </c>
      <c r="DG109" s="113" t="str">
        <f t="shared" si="73"/>
        <v>N/A</v>
      </c>
      <c r="DH109" s="114" t="str">
        <f t="shared" si="74"/>
        <v>N/A</v>
      </c>
      <c r="DI109" s="109" t="str">
        <f t="shared" si="75"/>
        <v>N/A</v>
      </c>
      <c r="DJ109" s="114" t="str">
        <f t="shared" si="76"/>
        <v>N/A</v>
      </c>
      <c r="DK109" s="111" t="str">
        <f t="shared" si="77"/>
        <v>N/A</v>
      </c>
    </row>
    <row r="110" spans="11:115" s="78" customFormat="1" x14ac:dyDescent="0.25">
      <c r="K110" s="90"/>
      <c r="R110" s="100" t="e">
        <f t="shared" si="39"/>
        <v>#DIV/0!</v>
      </c>
      <c r="S110" s="83" t="s">
        <v>255</v>
      </c>
      <c r="T110" s="83" t="s">
        <v>256</v>
      </c>
      <c r="U110" s="90"/>
      <c r="AA110" s="100" t="e">
        <f t="shared" si="40"/>
        <v>#DIV/0!</v>
      </c>
      <c r="AB110" s="83" t="s">
        <v>255</v>
      </c>
      <c r="AC110" s="83" t="s">
        <v>256</v>
      </c>
      <c r="AD110" s="91"/>
      <c r="AI110" s="92"/>
      <c r="AJ110" s="100" t="e">
        <f t="shared" si="41"/>
        <v>#DIV/0!</v>
      </c>
      <c r="AK110" s="83" t="s">
        <v>255</v>
      </c>
      <c r="AL110" s="83" t="s">
        <v>256</v>
      </c>
      <c r="AM110" s="91"/>
      <c r="AQ110" s="93"/>
      <c r="AR110" s="101" t="e">
        <f t="shared" si="42"/>
        <v>#DIV/0!</v>
      </c>
      <c r="AU110" s="102">
        <f t="shared" si="43"/>
        <v>0</v>
      </c>
      <c r="AV110" s="101" t="e">
        <f t="shared" si="44"/>
        <v>#DIV/0!</v>
      </c>
      <c r="AW110" s="101" t="e">
        <f t="shared" si="45"/>
        <v>#DIV/0!</v>
      </c>
      <c r="AX110" s="83" t="s">
        <v>255</v>
      </c>
      <c r="AY110" s="83" t="s">
        <v>256</v>
      </c>
      <c r="AZ110" s="91"/>
      <c r="BG110" s="103" t="e">
        <f t="shared" si="46"/>
        <v>#DIV/0!</v>
      </c>
      <c r="BK110" s="103" t="e">
        <f t="shared" si="47"/>
        <v>#DIV/0!</v>
      </c>
      <c r="BL110" s="83" t="s">
        <v>255</v>
      </c>
      <c r="BM110" s="83" t="s">
        <v>256</v>
      </c>
      <c r="BN110" s="106">
        <f t="shared" si="48"/>
        <v>0</v>
      </c>
      <c r="BO110" s="107">
        <f t="shared" si="49"/>
        <v>0</v>
      </c>
      <c r="BP110" s="107">
        <f t="shared" si="50"/>
        <v>0</v>
      </c>
      <c r="BQ110" s="107">
        <f t="shared" si="51"/>
        <v>0</v>
      </c>
      <c r="BR110" s="107">
        <f t="shared" si="52"/>
        <v>0</v>
      </c>
      <c r="BU110" s="94"/>
      <c r="BV110" s="108" t="str" cm="1">
        <f t="array" ref="BV110">IF(OR(($H110+(0.2*$I110))&lt;200, $K110="Not reporting this measure", ISBLANK($O110)),"N/A",
       IF(($O110/($H110+(0.2*$I110)))&lt;
                   (_xlfn.IFS($M110="CCO Medicaid only",Dashboard!$E$33,'Data Reporting Template'!$M110="All-payer",Dashboard!$F$33)),"Low","No Issue"))</f>
        <v>N/A</v>
      </c>
      <c r="BW110" s="109" t="str" cm="1">
        <f t="array" ref="BW110">IFERROR(
IF(OR($H110&lt;200, $U110="Not reporting this measure", ISBLANK($Y110),($I110/$J110)&gt;0.8),"N/A",
       IF(($Y110/$H110)&lt;
                   (_xlfn.IFS($W110="CCO Medicaid only",Dashboard!$E$34,'Data Reporting Template'!$W110="All-payer",Dashboard!$F$34)),"Low","No Issue")), "N/A")</f>
        <v>N/A</v>
      </c>
      <c r="BX110" s="110" t="str" cm="1">
        <f t="array" ref="BX110">IFERROR(
IF(OR($H110&lt;200, $AD110="Not reporting this measure", ISBLANK($AH110),($I110/$J110)&gt;0.8),"N/A",
       IF(($AH110/$H110)&lt;
                   (_xlfn.IFS($AF110="CCO Medicaid only",Dashboard!$E$35,'Data Reporting Template'!$AF110="All-payer",Dashboard!$F$35)),"Low","No Issue")), "N/A")</f>
        <v>N/A</v>
      </c>
      <c r="BY110" s="109" t="str">
        <f>IF(OR(($H110+(0.2*$I110))&lt;50, $AM110="Not reporting this measure", ISBLANK($AQ110)),"N/A",
       IF(($AQ110/($H110+(0.2*$I110)))&lt;Dashboard!$E$36,"Low", "No Issue"))</f>
        <v>N/A</v>
      </c>
      <c r="BZ110" s="110" t="str">
        <f>IF(OR(($H110+(0.2*$I110))&lt;200, $AZ110="Not reporting this measure", ISBLANK($BD110)),"N/A",
       IF(($BD110/($H110+(0.2*$I110)))&lt;Dashboard!$E$37,"Low", "No Issue"))</f>
        <v>N/A</v>
      </c>
      <c r="CA110" s="111" t="str">
        <f>IFERROR(
IF(OR(($H110+(0.2*$I110))&lt;200, $AZ110="Not reporting this measure", ISBLANK($BI110),($I110/$J110)&gt;0.8),"N/A",
       IF(($BI110/($H110+(0.2*$I110)))&lt;Dashboard!$E$38,"Low", "No Issue")),"N/A")</f>
        <v>N/A</v>
      </c>
      <c r="CB110" s="108" t="str" cm="1">
        <f t="array" ref="CB110">IF(OR(($H110+(0.2*$I110))&lt;200, $K110="Not reporting this measure", ISBLANK($O110)),"N/A",
IF(('Data Reporting Template'!$O110/($H110+(0.2*$I110)))&gt;
(_xlfn.IFS($M110="CCO Medicaid only",Dashboard!$E$44,'Data Reporting Template'!$M110="All-payer",Dashboard!$F$44)),"High","No Issue"))</f>
        <v>N/A</v>
      </c>
      <c r="CC110" s="109" t="str" cm="1">
        <f t="array" ref="CC110">IF(OR($H110&lt;200, $U110="Not reporting this measure", ISBLANK($Y110)),"N/A",
IF(('Data Reporting Template'!$Y110/$H110)&gt;
(_xlfn.IFS($W110="CCO Medicaid only",Dashboard!$E$44,'Data Reporting Template'!$W110="All-payer",Dashboard!$F$44)),"High","No Issue"))</f>
        <v>N/A</v>
      </c>
      <c r="CD110" s="110" t="str" cm="1">
        <f t="array" ref="CD110">IF(OR($H110&lt;200, $AD110="Not reporting this measure", ISBLANK($AH110)),"N/A",
       IF(('Data Reporting Template'!$AH110/$H110)&gt;
                   (_xlfn.IFS($AF110="CCO Medicaid only",Dashboard!$E$44,'Data Reporting Template'!$AF110="All-payer",Dashboard!$F$44)),"High","No Issue"))</f>
        <v>N/A</v>
      </c>
      <c r="CE110" s="109" t="str">
        <f>IF(OR(($H110+(0.2*$I110))&lt;50, $AM110="Not reporting this measure", ISBLANK($AQ110)),"N/A",
       IF(('Data Reporting Template'!$AQ110/($H110+(0.2*$I110)))&gt;Dashboard!$E$44,"High","No Issue"))</f>
        <v>N/A</v>
      </c>
      <c r="CF110" s="110" t="str">
        <f>IF(OR(($H110+(0.2*$I110))&lt;200, $AZ110="Not reporting this measure", ISBLANK($BD110)),"N/A",
       IF(('Data Reporting Template'!$BD110/($H110+(0.2*$I110)))&gt;Dashboard!$E$44,"High","No Issue"))</f>
        <v>N/A</v>
      </c>
      <c r="CG110" s="111" t="str">
        <f>IF(OR(($H110+(0.2*$I110))&lt;200, $AZ110="Not reporting this measure", ISBLANK($BI110)),"N/A",
       IF(('Data Reporting Template'!$BI110/($H110+(0.2*$I110)))&gt;Dashboard!$E$44,"High","No Issue"))</f>
        <v>N/A</v>
      </c>
      <c r="CH110" s="108" t="str">
        <f>IFERROR(
IF($O110 &lt; 30, "N/A",
IF((($P110+$Q110)/$O110)&gt; (Dashboard!$D$54), "High Exclusion/Exception Rate", "No Issue")),"N/A")</f>
        <v>N/A</v>
      </c>
      <c r="CI110" s="109" t="str">
        <f>IFERROR(
IF($Y110&lt;30,"N/A",
IF(($Z110/$Y110) &gt; (Dashboard!$D$55), "High Exclusion/Exception Rate", "No Issue")),"N/A")</f>
        <v>N/A</v>
      </c>
      <c r="CJ110" s="110" t="str">
        <f>IFERROR(
IF($AH110 &lt;30, "N/A",
IF(($AI110/$AH110)&gt; (Dashboard!$D$56), "High Exclusion/Exception Rate", "No Issue")),"N/A")</f>
        <v>N/A</v>
      </c>
      <c r="CK110" s="109" t="str">
        <f>IFERROR(
IF($BD110 &lt;30, "N/A",
IF((($BE110 + $BF110)/$BD110) &gt; (Dashboard!$D$58), "High Exclusion/Exception Rate", "No Issue")),"N/A")</f>
        <v>N/A</v>
      </c>
      <c r="CL110" s="112" t="str">
        <f>IFERROR(
IF($BI110 &lt;30, "N/A",
IF(($BJ110/$BI110) &gt; (Dashboard!$D$59), "High Exclusion/Exception Rate", "No Issue")),"N/A")</f>
        <v>N/A</v>
      </c>
      <c r="CM110" s="113" t="str">
        <f t="shared" si="53"/>
        <v>N/A</v>
      </c>
      <c r="CN110" s="110" t="str">
        <f t="shared" si="54"/>
        <v>N/A</v>
      </c>
      <c r="CO110" s="109" t="str">
        <f t="shared" si="55"/>
        <v>N/A</v>
      </c>
      <c r="CP110" s="110" t="str">
        <f t="shared" si="56"/>
        <v>N/A</v>
      </c>
      <c r="CQ110" s="109" t="str">
        <f t="shared" si="57"/>
        <v>N/A</v>
      </c>
      <c r="CR110" s="112" t="str">
        <f t="shared" si="58"/>
        <v>N/A</v>
      </c>
      <c r="CS110" s="113" t="str">
        <f t="shared" si="59"/>
        <v>N/A</v>
      </c>
      <c r="CT110" s="110" t="str">
        <f t="shared" si="60"/>
        <v>N/A</v>
      </c>
      <c r="CU110" s="109" t="str">
        <f t="shared" si="61"/>
        <v>N/A</v>
      </c>
      <c r="CV110" s="110" t="str">
        <f t="shared" si="62"/>
        <v>N/A</v>
      </c>
      <c r="CW110" s="109" t="str">
        <f t="shared" si="63"/>
        <v>N/A</v>
      </c>
      <c r="CX110" s="112" t="str">
        <f t="shared" si="64"/>
        <v>N/A</v>
      </c>
      <c r="CY110" s="113" t="str">
        <f t="shared" si="65"/>
        <v>N/A</v>
      </c>
      <c r="CZ110" s="110" t="str">
        <f t="shared" si="66"/>
        <v>N/A</v>
      </c>
      <c r="DA110" s="109" t="str">
        <f t="shared" si="67"/>
        <v>N/A</v>
      </c>
      <c r="DB110" s="115" t="str">
        <f t="shared" si="68"/>
        <v>N/A</v>
      </c>
      <c r="DC110" s="109" t="str">
        <f t="shared" si="69"/>
        <v>N/A</v>
      </c>
      <c r="DD110" s="114" t="str">
        <f t="shared" si="70"/>
        <v>N/A</v>
      </c>
      <c r="DE110" s="109" t="str">
        <f t="shared" si="71"/>
        <v>N/A</v>
      </c>
      <c r="DF110" s="114" t="str">
        <f t="shared" si="72"/>
        <v>N/A</v>
      </c>
      <c r="DG110" s="113" t="str">
        <f t="shared" si="73"/>
        <v>N/A</v>
      </c>
      <c r="DH110" s="114" t="str">
        <f t="shared" si="74"/>
        <v>N/A</v>
      </c>
      <c r="DI110" s="109" t="str">
        <f t="shared" si="75"/>
        <v>N/A</v>
      </c>
      <c r="DJ110" s="114" t="str">
        <f t="shared" si="76"/>
        <v>N/A</v>
      </c>
      <c r="DK110" s="111" t="str">
        <f t="shared" si="77"/>
        <v>N/A</v>
      </c>
    </row>
    <row r="111" spans="11:115" s="78" customFormat="1" x14ac:dyDescent="0.25">
      <c r="K111" s="90"/>
      <c r="R111" s="100" t="e">
        <f t="shared" si="39"/>
        <v>#DIV/0!</v>
      </c>
      <c r="S111" s="83" t="s">
        <v>255</v>
      </c>
      <c r="T111" s="83" t="s">
        <v>256</v>
      </c>
      <c r="U111" s="90"/>
      <c r="AA111" s="100" t="e">
        <f t="shared" si="40"/>
        <v>#DIV/0!</v>
      </c>
      <c r="AB111" s="83" t="s">
        <v>255</v>
      </c>
      <c r="AC111" s="83" t="s">
        <v>256</v>
      </c>
      <c r="AD111" s="91"/>
      <c r="AI111" s="92"/>
      <c r="AJ111" s="100" t="e">
        <f t="shared" si="41"/>
        <v>#DIV/0!</v>
      </c>
      <c r="AK111" s="83" t="s">
        <v>255</v>
      </c>
      <c r="AL111" s="83" t="s">
        <v>256</v>
      </c>
      <c r="AM111" s="91"/>
      <c r="AQ111" s="93"/>
      <c r="AR111" s="101" t="e">
        <f t="shared" si="42"/>
        <v>#DIV/0!</v>
      </c>
      <c r="AU111" s="102">
        <f t="shared" si="43"/>
        <v>0</v>
      </c>
      <c r="AV111" s="101" t="e">
        <f t="shared" si="44"/>
        <v>#DIV/0!</v>
      </c>
      <c r="AW111" s="101" t="e">
        <f t="shared" si="45"/>
        <v>#DIV/0!</v>
      </c>
      <c r="AX111" s="83" t="s">
        <v>255</v>
      </c>
      <c r="AY111" s="83" t="s">
        <v>256</v>
      </c>
      <c r="AZ111" s="91"/>
      <c r="BG111" s="103" t="e">
        <f t="shared" si="46"/>
        <v>#DIV/0!</v>
      </c>
      <c r="BK111" s="103" t="e">
        <f t="shared" si="47"/>
        <v>#DIV/0!</v>
      </c>
      <c r="BL111" s="83" t="s">
        <v>255</v>
      </c>
      <c r="BM111" s="83" t="s">
        <v>256</v>
      </c>
      <c r="BN111" s="106">
        <f t="shared" si="48"/>
        <v>0</v>
      </c>
      <c r="BO111" s="107">
        <f t="shared" si="49"/>
        <v>0</v>
      </c>
      <c r="BP111" s="107">
        <f t="shared" si="50"/>
        <v>0</v>
      </c>
      <c r="BQ111" s="107">
        <f t="shared" si="51"/>
        <v>0</v>
      </c>
      <c r="BR111" s="107">
        <f t="shared" si="52"/>
        <v>0</v>
      </c>
      <c r="BU111" s="94"/>
      <c r="BV111" s="108" t="str" cm="1">
        <f t="array" ref="BV111">IF(OR(($H111+(0.2*$I111))&lt;200, $K111="Not reporting this measure", ISBLANK($O111)),"N/A",
       IF(($O111/($H111+(0.2*$I111)))&lt;
                   (_xlfn.IFS($M111="CCO Medicaid only",Dashboard!$E$33,'Data Reporting Template'!$M111="All-payer",Dashboard!$F$33)),"Low","No Issue"))</f>
        <v>N/A</v>
      </c>
      <c r="BW111" s="109" t="str" cm="1">
        <f t="array" ref="BW111">IFERROR(
IF(OR($H111&lt;200, $U111="Not reporting this measure", ISBLANK($Y111),($I111/$J111)&gt;0.8),"N/A",
       IF(($Y111/$H111)&lt;
                   (_xlfn.IFS($W111="CCO Medicaid only",Dashboard!$E$34,'Data Reporting Template'!$W111="All-payer",Dashboard!$F$34)),"Low","No Issue")), "N/A")</f>
        <v>N/A</v>
      </c>
      <c r="BX111" s="110" t="str" cm="1">
        <f t="array" ref="BX111">IFERROR(
IF(OR($H111&lt;200, $AD111="Not reporting this measure", ISBLANK($AH111),($I111/$J111)&gt;0.8),"N/A",
       IF(($AH111/$H111)&lt;
                   (_xlfn.IFS($AF111="CCO Medicaid only",Dashboard!$E$35,'Data Reporting Template'!$AF111="All-payer",Dashboard!$F$35)),"Low","No Issue")), "N/A")</f>
        <v>N/A</v>
      </c>
      <c r="BY111" s="109" t="str">
        <f>IF(OR(($H111+(0.2*$I111))&lt;50, $AM111="Not reporting this measure", ISBLANK($AQ111)),"N/A",
       IF(($AQ111/($H111+(0.2*$I111)))&lt;Dashboard!$E$36,"Low", "No Issue"))</f>
        <v>N/A</v>
      </c>
      <c r="BZ111" s="110" t="str">
        <f>IF(OR(($H111+(0.2*$I111))&lt;200, $AZ111="Not reporting this measure", ISBLANK($BD111)),"N/A",
       IF(($BD111/($H111+(0.2*$I111)))&lt;Dashboard!$E$37,"Low", "No Issue"))</f>
        <v>N/A</v>
      </c>
      <c r="CA111" s="111" t="str">
        <f>IFERROR(
IF(OR(($H111+(0.2*$I111))&lt;200, $AZ111="Not reporting this measure", ISBLANK($BI111),($I111/$J111)&gt;0.8),"N/A",
       IF(($BI111/($H111+(0.2*$I111)))&lt;Dashboard!$E$38,"Low", "No Issue")),"N/A")</f>
        <v>N/A</v>
      </c>
      <c r="CB111" s="108" t="str" cm="1">
        <f t="array" ref="CB111">IF(OR(($H111+(0.2*$I111))&lt;200, $K111="Not reporting this measure", ISBLANK($O111)),"N/A",
IF(('Data Reporting Template'!$O111/($H111+(0.2*$I111)))&gt;
(_xlfn.IFS($M111="CCO Medicaid only",Dashboard!$E$44,'Data Reporting Template'!$M111="All-payer",Dashboard!$F$44)),"High","No Issue"))</f>
        <v>N/A</v>
      </c>
      <c r="CC111" s="109" t="str" cm="1">
        <f t="array" ref="CC111">IF(OR($H111&lt;200, $U111="Not reporting this measure", ISBLANK($Y111)),"N/A",
IF(('Data Reporting Template'!$Y111/$H111)&gt;
(_xlfn.IFS($W111="CCO Medicaid only",Dashboard!$E$44,'Data Reporting Template'!$W111="All-payer",Dashboard!$F$44)),"High","No Issue"))</f>
        <v>N/A</v>
      </c>
      <c r="CD111" s="110" t="str" cm="1">
        <f t="array" ref="CD111">IF(OR($H111&lt;200, $AD111="Not reporting this measure", ISBLANK($AH111)),"N/A",
       IF(('Data Reporting Template'!$AH111/$H111)&gt;
                   (_xlfn.IFS($AF111="CCO Medicaid only",Dashboard!$E$44,'Data Reporting Template'!$AF111="All-payer",Dashboard!$F$44)),"High","No Issue"))</f>
        <v>N/A</v>
      </c>
      <c r="CE111" s="109" t="str">
        <f>IF(OR(($H111+(0.2*$I111))&lt;50, $AM111="Not reporting this measure", ISBLANK($AQ111)),"N/A",
       IF(('Data Reporting Template'!$AQ111/($H111+(0.2*$I111)))&gt;Dashboard!$E$44,"High","No Issue"))</f>
        <v>N/A</v>
      </c>
      <c r="CF111" s="110" t="str">
        <f>IF(OR(($H111+(0.2*$I111))&lt;200, $AZ111="Not reporting this measure", ISBLANK($BD111)),"N/A",
       IF(('Data Reporting Template'!$BD111/($H111+(0.2*$I111)))&gt;Dashboard!$E$44,"High","No Issue"))</f>
        <v>N/A</v>
      </c>
      <c r="CG111" s="111" t="str">
        <f>IF(OR(($H111+(0.2*$I111))&lt;200, $AZ111="Not reporting this measure", ISBLANK($BI111)),"N/A",
       IF(('Data Reporting Template'!$BI111/($H111+(0.2*$I111)))&gt;Dashboard!$E$44,"High","No Issue"))</f>
        <v>N/A</v>
      </c>
      <c r="CH111" s="108" t="str">
        <f>IFERROR(
IF($O111 &lt; 30, "N/A",
IF((($P111+$Q111)/$O111)&gt; (Dashboard!$D$54), "High Exclusion/Exception Rate", "No Issue")),"N/A")</f>
        <v>N/A</v>
      </c>
      <c r="CI111" s="109" t="str">
        <f>IFERROR(
IF($Y111&lt;30,"N/A",
IF(($Z111/$Y111) &gt; (Dashboard!$D$55), "High Exclusion/Exception Rate", "No Issue")),"N/A")</f>
        <v>N/A</v>
      </c>
      <c r="CJ111" s="110" t="str">
        <f>IFERROR(
IF($AH111 &lt;30, "N/A",
IF(($AI111/$AH111)&gt; (Dashboard!$D$56), "High Exclusion/Exception Rate", "No Issue")),"N/A")</f>
        <v>N/A</v>
      </c>
      <c r="CK111" s="109" t="str">
        <f>IFERROR(
IF($BD111 &lt;30, "N/A",
IF((($BE111 + $BF111)/$BD111) &gt; (Dashboard!$D$58), "High Exclusion/Exception Rate", "No Issue")),"N/A")</f>
        <v>N/A</v>
      </c>
      <c r="CL111" s="112" t="str">
        <f>IFERROR(
IF($BI111 &lt;30, "N/A",
IF(($BJ111/$BI111) &gt; (Dashboard!$D$59), "High Exclusion/Exception Rate", "No Issue")),"N/A")</f>
        <v>N/A</v>
      </c>
      <c r="CM111" s="113" t="str">
        <f t="shared" si="53"/>
        <v>N/A</v>
      </c>
      <c r="CN111" s="110" t="str">
        <f t="shared" si="54"/>
        <v>N/A</v>
      </c>
      <c r="CO111" s="109" t="str">
        <f t="shared" si="55"/>
        <v>N/A</v>
      </c>
      <c r="CP111" s="110" t="str">
        <f t="shared" si="56"/>
        <v>N/A</v>
      </c>
      <c r="CQ111" s="109" t="str">
        <f t="shared" si="57"/>
        <v>N/A</v>
      </c>
      <c r="CR111" s="112" t="str">
        <f t="shared" si="58"/>
        <v>N/A</v>
      </c>
      <c r="CS111" s="113" t="str">
        <f t="shared" si="59"/>
        <v>N/A</v>
      </c>
      <c r="CT111" s="110" t="str">
        <f t="shared" si="60"/>
        <v>N/A</v>
      </c>
      <c r="CU111" s="109" t="str">
        <f t="shared" si="61"/>
        <v>N/A</v>
      </c>
      <c r="CV111" s="110" t="str">
        <f t="shared" si="62"/>
        <v>N/A</v>
      </c>
      <c r="CW111" s="109" t="str">
        <f t="shared" si="63"/>
        <v>N/A</v>
      </c>
      <c r="CX111" s="112" t="str">
        <f t="shared" si="64"/>
        <v>N/A</v>
      </c>
      <c r="CY111" s="113" t="str">
        <f t="shared" si="65"/>
        <v>N/A</v>
      </c>
      <c r="CZ111" s="110" t="str">
        <f t="shared" si="66"/>
        <v>N/A</v>
      </c>
      <c r="DA111" s="109" t="str">
        <f t="shared" si="67"/>
        <v>N/A</v>
      </c>
      <c r="DB111" s="115" t="str">
        <f t="shared" si="68"/>
        <v>N/A</v>
      </c>
      <c r="DC111" s="109" t="str">
        <f t="shared" si="69"/>
        <v>N/A</v>
      </c>
      <c r="DD111" s="114" t="str">
        <f t="shared" si="70"/>
        <v>N/A</v>
      </c>
      <c r="DE111" s="109" t="str">
        <f t="shared" si="71"/>
        <v>N/A</v>
      </c>
      <c r="DF111" s="114" t="str">
        <f t="shared" si="72"/>
        <v>N/A</v>
      </c>
      <c r="DG111" s="113" t="str">
        <f t="shared" si="73"/>
        <v>N/A</v>
      </c>
      <c r="DH111" s="114" t="str">
        <f t="shared" si="74"/>
        <v>N/A</v>
      </c>
      <c r="DI111" s="109" t="str">
        <f t="shared" si="75"/>
        <v>N/A</v>
      </c>
      <c r="DJ111" s="114" t="str">
        <f t="shared" si="76"/>
        <v>N/A</v>
      </c>
      <c r="DK111" s="111" t="str">
        <f t="shared" si="77"/>
        <v>N/A</v>
      </c>
    </row>
    <row r="112" spans="11:115" s="78" customFormat="1" x14ac:dyDescent="0.25">
      <c r="K112" s="90"/>
      <c r="R112" s="100" t="e">
        <f t="shared" si="39"/>
        <v>#DIV/0!</v>
      </c>
      <c r="S112" s="83" t="s">
        <v>255</v>
      </c>
      <c r="T112" s="83" t="s">
        <v>256</v>
      </c>
      <c r="U112" s="90"/>
      <c r="AA112" s="100" t="e">
        <f t="shared" si="40"/>
        <v>#DIV/0!</v>
      </c>
      <c r="AB112" s="83" t="s">
        <v>255</v>
      </c>
      <c r="AC112" s="83" t="s">
        <v>256</v>
      </c>
      <c r="AD112" s="91"/>
      <c r="AI112" s="92"/>
      <c r="AJ112" s="100" t="e">
        <f t="shared" si="41"/>
        <v>#DIV/0!</v>
      </c>
      <c r="AK112" s="83" t="s">
        <v>255</v>
      </c>
      <c r="AL112" s="83" t="s">
        <v>256</v>
      </c>
      <c r="AM112" s="91"/>
      <c r="AQ112" s="93"/>
      <c r="AR112" s="101" t="e">
        <f t="shared" si="42"/>
        <v>#DIV/0!</v>
      </c>
      <c r="AU112" s="102">
        <f t="shared" si="43"/>
        <v>0</v>
      </c>
      <c r="AV112" s="101" t="e">
        <f t="shared" si="44"/>
        <v>#DIV/0!</v>
      </c>
      <c r="AW112" s="101" t="e">
        <f t="shared" si="45"/>
        <v>#DIV/0!</v>
      </c>
      <c r="AX112" s="83" t="s">
        <v>255</v>
      </c>
      <c r="AY112" s="83" t="s">
        <v>256</v>
      </c>
      <c r="AZ112" s="91"/>
      <c r="BG112" s="103" t="e">
        <f t="shared" si="46"/>
        <v>#DIV/0!</v>
      </c>
      <c r="BK112" s="103" t="e">
        <f t="shared" si="47"/>
        <v>#DIV/0!</v>
      </c>
      <c r="BL112" s="83" t="s">
        <v>255</v>
      </c>
      <c r="BM112" s="83" t="s">
        <v>256</v>
      </c>
      <c r="BN112" s="106">
        <f t="shared" si="48"/>
        <v>0</v>
      </c>
      <c r="BO112" s="107">
        <f t="shared" si="49"/>
        <v>0</v>
      </c>
      <c r="BP112" s="107">
        <f t="shared" si="50"/>
        <v>0</v>
      </c>
      <c r="BQ112" s="107">
        <f t="shared" si="51"/>
        <v>0</v>
      </c>
      <c r="BR112" s="107">
        <f t="shared" si="52"/>
        <v>0</v>
      </c>
      <c r="BU112" s="94"/>
      <c r="BV112" s="108" t="str" cm="1">
        <f t="array" ref="BV112">IF(OR(($H112+(0.2*$I112))&lt;200, $K112="Not reporting this measure", ISBLANK($O112)),"N/A",
       IF(($O112/($H112+(0.2*$I112)))&lt;
                   (_xlfn.IFS($M112="CCO Medicaid only",Dashboard!$E$33,'Data Reporting Template'!$M112="All-payer",Dashboard!$F$33)),"Low","No Issue"))</f>
        <v>N/A</v>
      </c>
      <c r="BW112" s="109" t="str" cm="1">
        <f t="array" ref="BW112">IFERROR(
IF(OR($H112&lt;200, $U112="Not reporting this measure", ISBLANK($Y112),($I112/$J112)&gt;0.8),"N/A",
       IF(($Y112/$H112)&lt;
                   (_xlfn.IFS($W112="CCO Medicaid only",Dashboard!$E$34,'Data Reporting Template'!$W112="All-payer",Dashboard!$F$34)),"Low","No Issue")), "N/A")</f>
        <v>N/A</v>
      </c>
      <c r="BX112" s="110" t="str" cm="1">
        <f t="array" ref="BX112">IFERROR(
IF(OR($H112&lt;200, $AD112="Not reporting this measure", ISBLANK($AH112),($I112/$J112)&gt;0.8),"N/A",
       IF(($AH112/$H112)&lt;
                   (_xlfn.IFS($AF112="CCO Medicaid only",Dashboard!$E$35,'Data Reporting Template'!$AF112="All-payer",Dashboard!$F$35)),"Low","No Issue")), "N/A")</f>
        <v>N/A</v>
      </c>
      <c r="BY112" s="109" t="str">
        <f>IF(OR(($H112+(0.2*$I112))&lt;50, $AM112="Not reporting this measure", ISBLANK($AQ112)),"N/A",
       IF(($AQ112/($H112+(0.2*$I112)))&lt;Dashboard!$E$36,"Low", "No Issue"))</f>
        <v>N/A</v>
      </c>
      <c r="BZ112" s="110" t="str">
        <f>IF(OR(($H112+(0.2*$I112))&lt;200, $AZ112="Not reporting this measure", ISBLANK($BD112)),"N/A",
       IF(($BD112/($H112+(0.2*$I112)))&lt;Dashboard!$E$37,"Low", "No Issue"))</f>
        <v>N/A</v>
      </c>
      <c r="CA112" s="111" t="str">
        <f>IFERROR(
IF(OR(($H112+(0.2*$I112))&lt;200, $AZ112="Not reporting this measure", ISBLANK($BI112),($I112/$J112)&gt;0.8),"N/A",
       IF(($BI112/($H112+(0.2*$I112)))&lt;Dashboard!$E$38,"Low", "No Issue")),"N/A")</f>
        <v>N/A</v>
      </c>
      <c r="CB112" s="108" t="str" cm="1">
        <f t="array" ref="CB112">IF(OR(($H112+(0.2*$I112))&lt;200, $K112="Not reporting this measure", ISBLANK($O112)),"N/A",
IF(('Data Reporting Template'!$O112/($H112+(0.2*$I112)))&gt;
(_xlfn.IFS($M112="CCO Medicaid only",Dashboard!$E$44,'Data Reporting Template'!$M112="All-payer",Dashboard!$F$44)),"High","No Issue"))</f>
        <v>N/A</v>
      </c>
      <c r="CC112" s="109" t="str" cm="1">
        <f t="array" ref="CC112">IF(OR($H112&lt;200, $U112="Not reporting this measure", ISBLANK($Y112)),"N/A",
IF(('Data Reporting Template'!$Y112/$H112)&gt;
(_xlfn.IFS($W112="CCO Medicaid only",Dashboard!$E$44,'Data Reporting Template'!$W112="All-payer",Dashboard!$F$44)),"High","No Issue"))</f>
        <v>N/A</v>
      </c>
      <c r="CD112" s="110" t="str" cm="1">
        <f t="array" ref="CD112">IF(OR($H112&lt;200, $AD112="Not reporting this measure", ISBLANK($AH112)),"N/A",
       IF(('Data Reporting Template'!$AH112/$H112)&gt;
                   (_xlfn.IFS($AF112="CCO Medicaid only",Dashboard!$E$44,'Data Reporting Template'!$AF112="All-payer",Dashboard!$F$44)),"High","No Issue"))</f>
        <v>N/A</v>
      </c>
      <c r="CE112" s="109" t="str">
        <f>IF(OR(($H112+(0.2*$I112))&lt;50, $AM112="Not reporting this measure", ISBLANK($AQ112)),"N/A",
       IF(('Data Reporting Template'!$AQ112/($H112+(0.2*$I112)))&gt;Dashboard!$E$44,"High","No Issue"))</f>
        <v>N/A</v>
      </c>
      <c r="CF112" s="110" t="str">
        <f>IF(OR(($H112+(0.2*$I112))&lt;200, $AZ112="Not reporting this measure", ISBLANK($BD112)),"N/A",
       IF(('Data Reporting Template'!$BD112/($H112+(0.2*$I112)))&gt;Dashboard!$E$44,"High","No Issue"))</f>
        <v>N/A</v>
      </c>
      <c r="CG112" s="111" t="str">
        <f>IF(OR(($H112+(0.2*$I112))&lt;200, $AZ112="Not reporting this measure", ISBLANK($BI112)),"N/A",
       IF(('Data Reporting Template'!$BI112/($H112+(0.2*$I112)))&gt;Dashboard!$E$44,"High","No Issue"))</f>
        <v>N/A</v>
      </c>
      <c r="CH112" s="108" t="str">
        <f>IFERROR(
IF($O112 &lt; 30, "N/A",
IF((($P112+$Q112)/$O112)&gt; (Dashboard!$D$54), "High Exclusion/Exception Rate", "No Issue")),"N/A")</f>
        <v>N/A</v>
      </c>
      <c r="CI112" s="109" t="str">
        <f>IFERROR(
IF($Y112&lt;30,"N/A",
IF(($Z112/$Y112) &gt; (Dashboard!$D$55), "High Exclusion/Exception Rate", "No Issue")),"N/A")</f>
        <v>N/A</v>
      </c>
      <c r="CJ112" s="110" t="str">
        <f>IFERROR(
IF($AH112 &lt;30, "N/A",
IF(($AI112/$AH112)&gt; (Dashboard!$D$56), "High Exclusion/Exception Rate", "No Issue")),"N/A")</f>
        <v>N/A</v>
      </c>
      <c r="CK112" s="109" t="str">
        <f>IFERROR(
IF($BD112 &lt;30, "N/A",
IF((($BE112 + $BF112)/$BD112) &gt; (Dashboard!$D$58), "High Exclusion/Exception Rate", "No Issue")),"N/A")</f>
        <v>N/A</v>
      </c>
      <c r="CL112" s="112" t="str">
        <f>IFERROR(
IF($BI112 &lt;30, "N/A",
IF(($BJ112/$BI112) &gt; (Dashboard!$D$59), "High Exclusion/Exception Rate", "No Issue")),"N/A")</f>
        <v>N/A</v>
      </c>
      <c r="CM112" s="113" t="str">
        <f t="shared" si="53"/>
        <v>N/A</v>
      </c>
      <c r="CN112" s="110" t="str">
        <f t="shared" si="54"/>
        <v>N/A</v>
      </c>
      <c r="CO112" s="109" t="str">
        <f t="shared" si="55"/>
        <v>N/A</v>
      </c>
      <c r="CP112" s="110" t="str">
        <f t="shared" si="56"/>
        <v>N/A</v>
      </c>
      <c r="CQ112" s="109" t="str">
        <f t="shared" si="57"/>
        <v>N/A</v>
      </c>
      <c r="CR112" s="112" t="str">
        <f t="shared" si="58"/>
        <v>N/A</v>
      </c>
      <c r="CS112" s="113" t="str">
        <f t="shared" si="59"/>
        <v>N/A</v>
      </c>
      <c r="CT112" s="110" t="str">
        <f t="shared" si="60"/>
        <v>N/A</v>
      </c>
      <c r="CU112" s="109" t="str">
        <f t="shared" si="61"/>
        <v>N/A</v>
      </c>
      <c r="CV112" s="110" t="str">
        <f t="shared" si="62"/>
        <v>N/A</v>
      </c>
      <c r="CW112" s="109" t="str">
        <f t="shared" si="63"/>
        <v>N/A</v>
      </c>
      <c r="CX112" s="112" t="str">
        <f t="shared" si="64"/>
        <v>N/A</v>
      </c>
      <c r="CY112" s="113" t="str">
        <f t="shared" si="65"/>
        <v>N/A</v>
      </c>
      <c r="CZ112" s="110" t="str">
        <f t="shared" si="66"/>
        <v>N/A</v>
      </c>
      <c r="DA112" s="109" t="str">
        <f t="shared" si="67"/>
        <v>N/A</v>
      </c>
      <c r="DB112" s="115" t="str">
        <f t="shared" si="68"/>
        <v>N/A</v>
      </c>
      <c r="DC112" s="109" t="str">
        <f t="shared" si="69"/>
        <v>N/A</v>
      </c>
      <c r="DD112" s="114" t="str">
        <f t="shared" si="70"/>
        <v>N/A</v>
      </c>
      <c r="DE112" s="109" t="str">
        <f t="shared" si="71"/>
        <v>N/A</v>
      </c>
      <c r="DF112" s="114" t="str">
        <f t="shared" si="72"/>
        <v>N/A</v>
      </c>
      <c r="DG112" s="113" t="str">
        <f t="shared" si="73"/>
        <v>N/A</v>
      </c>
      <c r="DH112" s="114" t="str">
        <f t="shared" si="74"/>
        <v>N/A</v>
      </c>
      <c r="DI112" s="109" t="str">
        <f t="shared" si="75"/>
        <v>N/A</v>
      </c>
      <c r="DJ112" s="114" t="str">
        <f t="shared" si="76"/>
        <v>N/A</v>
      </c>
      <c r="DK112" s="111" t="str">
        <f t="shared" si="77"/>
        <v>N/A</v>
      </c>
    </row>
    <row r="113" spans="11:115" s="78" customFormat="1" x14ac:dyDescent="0.25">
      <c r="K113" s="90"/>
      <c r="R113" s="100" t="e">
        <f t="shared" si="39"/>
        <v>#DIV/0!</v>
      </c>
      <c r="S113" s="83" t="s">
        <v>255</v>
      </c>
      <c r="T113" s="83" t="s">
        <v>256</v>
      </c>
      <c r="U113" s="90"/>
      <c r="AA113" s="100" t="e">
        <f t="shared" si="40"/>
        <v>#DIV/0!</v>
      </c>
      <c r="AB113" s="83" t="s">
        <v>255</v>
      </c>
      <c r="AC113" s="83" t="s">
        <v>256</v>
      </c>
      <c r="AD113" s="91"/>
      <c r="AI113" s="92"/>
      <c r="AJ113" s="100" t="e">
        <f t="shared" si="41"/>
        <v>#DIV/0!</v>
      </c>
      <c r="AK113" s="83" t="s">
        <v>255</v>
      </c>
      <c r="AL113" s="83" t="s">
        <v>256</v>
      </c>
      <c r="AM113" s="91"/>
      <c r="AQ113" s="93"/>
      <c r="AR113" s="101" t="e">
        <f t="shared" si="42"/>
        <v>#DIV/0!</v>
      </c>
      <c r="AU113" s="102">
        <f t="shared" si="43"/>
        <v>0</v>
      </c>
      <c r="AV113" s="101" t="e">
        <f t="shared" si="44"/>
        <v>#DIV/0!</v>
      </c>
      <c r="AW113" s="101" t="e">
        <f t="shared" si="45"/>
        <v>#DIV/0!</v>
      </c>
      <c r="AX113" s="83" t="s">
        <v>255</v>
      </c>
      <c r="AY113" s="83" t="s">
        <v>256</v>
      </c>
      <c r="AZ113" s="91"/>
      <c r="BG113" s="103" t="e">
        <f t="shared" si="46"/>
        <v>#DIV/0!</v>
      </c>
      <c r="BK113" s="103" t="e">
        <f t="shared" si="47"/>
        <v>#DIV/0!</v>
      </c>
      <c r="BL113" s="83" t="s">
        <v>255</v>
      </c>
      <c r="BM113" s="83" t="s">
        <v>256</v>
      </c>
      <c r="BN113" s="106">
        <f t="shared" si="48"/>
        <v>0</v>
      </c>
      <c r="BO113" s="107">
        <f t="shared" si="49"/>
        <v>0</v>
      </c>
      <c r="BP113" s="107">
        <f t="shared" si="50"/>
        <v>0</v>
      </c>
      <c r="BQ113" s="107">
        <f t="shared" si="51"/>
        <v>0</v>
      </c>
      <c r="BR113" s="107">
        <f t="shared" si="52"/>
        <v>0</v>
      </c>
      <c r="BU113" s="94"/>
      <c r="BV113" s="108" t="str" cm="1">
        <f t="array" ref="BV113">IF(OR(($H113+(0.2*$I113))&lt;200, $K113="Not reporting this measure", ISBLANK($O113)),"N/A",
       IF(($O113/($H113+(0.2*$I113)))&lt;
                   (_xlfn.IFS($M113="CCO Medicaid only",Dashboard!$E$33,'Data Reporting Template'!$M113="All-payer",Dashboard!$F$33)),"Low","No Issue"))</f>
        <v>N/A</v>
      </c>
      <c r="BW113" s="109" t="str" cm="1">
        <f t="array" ref="BW113">IFERROR(
IF(OR($H113&lt;200, $U113="Not reporting this measure", ISBLANK($Y113),($I113/$J113)&gt;0.8),"N/A",
       IF(($Y113/$H113)&lt;
                   (_xlfn.IFS($W113="CCO Medicaid only",Dashboard!$E$34,'Data Reporting Template'!$W113="All-payer",Dashboard!$F$34)),"Low","No Issue")), "N/A")</f>
        <v>N/A</v>
      </c>
      <c r="BX113" s="110" t="str" cm="1">
        <f t="array" ref="BX113">IFERROR(
IF(OR($H113&lt;200, $AD113="Not reporting this measure", ISBLANK($AH113),($I113/$J113)&gt;0.8),"N/A",
       IF(($AH113/$H113)&lt;
                   (_xlfn.IFS($AF113="CCO Medicaid only",Dashboard!$E$35,'Data Reporting Template'!$AF113="All-payer",Dashboard!$F$35)),"Low","No Issue")), "N/A")</f>
        <v>N/A</v>
      </c>
      <c r="BY113" s="109" t="str">
        <f>IF(OR(($H113+(0.2*$I113))&lt;50, $AM113="Not reporting this measure", ISBLANK($AQ113)),"N/A",
       IF(($AQ113/($H113+(0.2*$I113)))&lt;Dashboard!$E$36,"Low", "No Issue"))</f>
        <v>N/A</v>
      </c>
      <c r="BZ113" s="110" t="str">
        <f>IF(OR(($H113+(0.2*$I113))&lt;200, $AZ113="Not reporting this measure", ISBLANK($BD113)),"N/A",
       IF(($BD113/($H113+(0.2*$I113)))&lt;Dashboard!$E$37,"Low", "No Issue"))</f>
        <v>N/A</v>
      </c>
      <c r="CA113" s="111" t="str">
        <f>IFERROR(
IF(OR(($H113+(0.2*$I113))&lt;200, $AZ113="Not reporting this measure", ISBLANK($BI113),($I113/$J113)&gt;0.8),"N/A",
       IF(($BI113/($H113+(0.2*$I113)))&lt;Dashboard!$E$38,"Low", "No Issue")),"N/A")</f>
        <v>N/A</v>
      </c>
      <c r="CB113" s="108" t="str" cm="1">
        <f t="array" ref="CB113">IF(OR(($H113+(0.2*$I113))&lt;200, $K113="Not reporting this measure", ISBLANK($O113)),"N/A",
IF(('Data Reporting Template'!$O113/($H113+(0.2*$I113)))&gt;
(_xlfn.IFS($M113="CCO Medicaid only",Dashboard!$E$44,'Data Reporting Template'!$M113="All-payer",Dashboard!$F$44)),"High","No Issue"))</f>
        <v>N/A</v>
      </c>
      <c r="CC113" s="109" t="str" cm="1">
        <f t="array" ref="CC113">IF(OR($H113&lt;200, $U113="Not reporting this measure", ISBLANK($Y113)),"N/A",
IF(('Data Reporting Template'!$Y113/$H113)&gt;
(_xlfn.IFS($W113="CCO Medicaid only",Dashboard!$E$44,'Data Reporting Template'!$W113="All-payer",Dashboard!$F$44)),"High","No Issue"))</f>
        <v>N/A</v>
      </c>
      <c r="CD113" s="110" t="str" cm="1">
        <f t="array" ref="CD113">IF(OR($H113&lt;200, $AD113="Not reporting this measure", ISBLANK($AH113)),"N/A",
       IF(('Data Reporting Template'!$AH113/$H113)&gt;
                   (_xlfn.IFS($AF113="CCO Medicaid only",Dashboard!$E$44,'Data Reporting Template'!$AF113="All-payer",Dashboard!$F$44)),"High","No Issue"))</f>
        <v>N/A</v>
      </c>
      <c r="CE113" s="109" t="str">
        <f>IF(OR(($H113+(0.2*$I113))&lt;50, $AM113="Not reporting this measure", ISBLANK($AQ113)),"N/A",
       IF(('Data Reporting Template'!$AQ113/($H113+(0.2*$I113)))&gt;Dashboard!$E$44,"High","No Issue"))</f>
        <v>N/A</v>
      </c>
      <c r="CF113" s="110" t="str">
        <f>IF(OR(($H113+(0.2*$I113))&lt;200, $AZ113="Not reporting this measure", ISBLANK($BD113)),"N/A",
       IF(('Data Reporting Template'!$BD113/($H113+(0.2*$I113)))&gt;Dashboard!$E$44,"High","No Issue"))</f>
        <v>N/A</v>
      </c>
      <c r="CG113" s="111" t="str">
        <f>IF(OR(($H113+(0.2*$I113))&lt;200, $AZ113="Not reporting this measure", ISBLANK($BI113)),"N/A",
       IF(('Data Reporting Template'!$BI113/($H113+(0.2*$I113)))&gt;Dashboard!$E$44,"High","No Issue"))</f>
        <v>N/A</v>
      </c>
      <c r="CH113" s="108" t="str">
        <f>IFERROR(
IF($O113 &lt; 30, "N/A",
IF((($P113+$Q113)/$O113)&gt; (Dashboard!$D$54), "High Exclusion/Exception Rate", "No Issue")),"N/A")</f>
        <v>N/A</v>
      </c>
      <c r="CI113" s="109" t="str">
        <f>IFERROR(
IF($Y113&lt;30,"N/A",
IF(($Z113/$Y113) &gt; (Dashboard!$D$55), "High Exclusion/Exception Rate", "No Issue")),"N/A")</f>
        <v>N/A</v>
      </c>
      <c r="CJ113" s="110" t="str">
        <f>IFERROR(
IF($AH113 &lt;30, "N/A",
IF(($AI113/$AH113)&gt; (Dashboard!$D$56), "High Exclusion/Exception Rate", "No Issue")),"N/A")</f>
        <v>N/A</v>
      </c>
      <c r="CK113" s="109" t="str">
        <f>IFERROR(
IF($BD113 &lt;30, "N/A",
IF((($BE113 + $BF113)/$BD113) &gt; (Dashboard!$D$58), "High Exclusion/Exception Rate", "No Issue")),"N/A")</f>
        <v>N/A</v>
      </c>
      <c r="CL113" s="112" t="str">
        <f>IFERROR(
IF($BI113 &lt;30, "N/A",
IF(($BJ113/$BI113) &gt; (Dashboard!$D$59), "High Exclusion/Exception Rate", "No Issue")),"N/A")</f>
        <v>N/A</v>
      </c>
      <c r="CM113" s="113" t="str">
        <f t="shared" si="53"/>
        <v>N/A</v>
      </c>
      <c r="CN113" s="110" t="str">
        <f t="shared" si="54"/>
        <v>N/A</v>
      </c>
      <c r="CO113" s="109" t="str">
        <f t="shared" si="55"/>
        <v>N/A</v>
      </c>
      <c r="CP113" s="110" t="str">
        <f t="shared" si="56"/>
        <v>N/A</v>
      </c>
      <c r="CQ113" s="109" t="str">
        <f t="shared" si="57"/>
        <v>N/A</v>
      </c>
      <c r="CR113" s="112" t="str">
        <f t="shared" si="58"/>
        <v>N/A</v>
      </c>
      <c r="CS113" s="113" t="str">
        <f t="shared" si="59"/>
        <v>N/A</v>
      </c>
      <c r="CT113" s="110" t="str">
        <f t="shared" si="60"/>
        <v>N/A</v>
      </c>
      <c r="CU113" s="109" t="str">
        <f t="shared" si="61"/>
        <v>N/A</v>
      </c>
      <c r="CV113" s="110" t="str">
        <f t="shared" si="62"/>
        <v>N/A</v>
      </c>
      <c r="CW113" s="109" t="str">
        <f t="shared" si="63"/>
        <v>N/A</v>
      </c>
      <c r="CX113" s="112" t="str">
        <f t="shared" si="64"/>
        <v>N/A</v>
      </c>
      <c r="CY113" s="113" t="str">
        <f t="shared" si="65"/>
        <v>N/A</v>
      </c>
      <c r="CZ113" s="110" t="str">
        <f t="shared" si="66"/>
        <v>N/A</v>
      </c>
      <c r="DA113" s="109" t="str">
        <f t="shared" si="67"/>
        <v>N/A</v>
      </c>
      <c r="DB113" s="115" t="str">
        <f t="shared" si="68"/>
        <v>N/A</v>
      </c>
      <c r="DC113" s="109" t="str">
        <f t="shared" si="69"/>
        <v>N/A</v>
      </c>
      <c r="DD113" s="114" t="str">
        <f t="shared" si="70"/>
        <v>N/A</v>
      </c>
      <c r="DE113" s="109" t="str">
        <f t="shared" si="71"/>
        <v>N/A</v>
      </c>
      <c r="DF113" s="114" t="str">
        <f t="shared" si="72"/>
        <v>N/A</v>
      </c>
      <c r="DG113" s="113" t="str">
        <f t="shared" si="73"/>
        <v>N/A</v>
      </c>
      <c r="DH113" s="114" t="str">
        <f t="shared" si="74"/>
        <v>N/A</v>
      </c>
      <c r="DI113" s="109" t="str">
        <f t="shared" si="75"/>
        <v>N/A</v>
      </c>
      <c r="DJ113" s="114" t="str">
        <f t="shared" si="76"/>
        <v>N/A</v>
      </c>
      <c r="DK113" s="111" t="str">
        <f t="shared" si="77"/>
        <v>N/A</v>
      </c>
    </row>
    <row r="114" spans="11:115" s="78" customFormat="1" x14ac:dyDescent="0.25">
      <c r="K114" s="90"/>
      <c r="R114" s="100" t="e">
        <f t="shared" si="39"/>
        <v>#DIV/0!</v>
      </c>
      <c r="S114" s="83" t="s">
        <v>255</v>
      </c>
      <c r="T114" s="83" t="s">
        <v>256</v>
      </c>
      <c r="U114" s="90"/>
      <c r="AA114" s="100" t="e">
        <f t="shared" si="40"/>
        <v>#DIV/0!</v>
      </c>
      <c r="AB114" s="83" t="s">
        <v>255</v>
      </c>
      <c r="AC114" s="83" t="s">
        <v>256</v>
      </c>
      <c r="AD114" s="91"/>
      <c r="AI114" s="92"/>
      <c r="AJ114" s="100" t="e">
        <f t="shared" si="41"/>
        <v>#DIV/0!</v>
      </c>
      <c r="AK114" s="83" t="s">
        <v>255</v>
      </c>
      <c r="AL114" s="83" t="s">
        <v>256</v>
      </c>
      <c r="AM114" s="91"/>
      <c r="AQ114" s="93"/>
      <c r="AR114" s="101" t="e">
        <f t="shared" si="42"/>
        <v>#DIV/0!</v>
      </c>
      <c r="AU114" s="102">
        <f t="shared" si="43"/>
        <v>0</v>
      </c>
      <c r="AV114" s="101" t="e">
        <f t="shared" si="44"/>
        <v>#DIV/0!</v>
      </c>
      <c r="AW114" s="101" t="e">
        <f t="shared" si="45"/>
        <v>#DIV/0!</v>
      </c>
      <c r="AX114" s="83" t="s">
        <v>255</v>
      </c>
      <c r="AY114" s="83" t="s">
        <v>256</v>
      </c>
      <c r="AZ114" s="91"/>
      <c r="BG114" s="103" t="e">
        <f t="shared" si="46"/>
        <v>#DIV/0!</v>
      </c>
      <c r="BK114" s="103" t="e">
        <f t="shared" si="47"/>
        <v>#DIV/0!</v>
      </c>
      <c r="BL114" s="83" t="s">
        <v>255</v>
      </c>
      <c r="BM114" s="83" t="s">
        <v>256</v>
      </c>
      <c r="BN114" s="106">
        <f t="shared" si="48"/>
        <v>0</v>
      </c>
      <c r="BO114" s="107">
        <f t="shared" si="49"/>
        <v>0</v>
      </c>
      <c r="BP114" s="107">
        <f t="shared" si="50"/>
        <v>0</v>
      </c>
      <c r="BQ114" s="107">
        <f t="shared" si="51"/>
        <v>0</v>
      </c>
      <c r="BR114" s="107">
        <f t="shared" si="52"/>
        <v>0</v>
      </c>
      <c r="BU114" s="94"/>
      <c r="BV114" s="108" t="str" cm="1">
        <f t="array" ref="BV114">IF(OR(($H114+(0.2*$I114))&lt;200, $K114="Not reporting this measure", ISBLANK($O114)),"N/A",
       IF(($O114/($H114+(0.2*$I114)))&lt;
                   (_xlfn.IFS($M114="CCO Medicaid only",Dashboard!$E$33,'Data Reporting Template'!$M114="All-payer",Dashboard!$F$33)),"Low","No Issue"))</f>
        <v>N/A</v>
      </c>
      <c r="BW114" s="109" t="str" cm="1">
        <f t="array" ref="BW114">IFERROR(
IF(OR($H114&lt;200, $U114="Not reporting this measure", ISBLANK($Y114),($I114/$J114)&gt;0.8),"N/A",
       IF(($Y114/$H114)&lt;
                   (_xlfn.IFS($W114="CCO Medicaid only",Dashboard!$E$34,'Data Reporting Template'!$W114="All-payer",Dashboard!$F$34)),"Low","No Issue")), "N/A")</f>
        <v>N/A</v>
      </c>
      <c r="BX114" s="110" t="str" cm="1">
        <f t="array" ref="BX114">IFERROR(
IF(OR($H114&lt;200, $AD114="Not reporting this measure", ISBLANK($AH114),($I114/$J114)&gt;0.8),"N/A",
       IF(($AH114/$H114)&lt;
                   (_xlfn.IFS($AF114="CCO Medicaid only",Dashboard!$E$35,'Data Reporting Template'!$AF114="All-payer",Dashboard!$F$35)),"Low","No Issue")), "N/A")</f>
        <v>N/A</v>
      </c>
      <c r="BY114" s="109" t="str">
        <f>IF(OR(($H114+(0.2*$I114))&lt;50, $AM114="Not reporting this measure", ISBLANK($AQ114)),"N/A",
       IF(($AQ114/($H114+(0.2*$I114)))&lt;Dashboard!$E$36,"Low", "No Issue"))</f>
        <v>N/A</v>
      </c>
      <c r="BZ114" s="110" t="str">
        <f>IF(OR(($H114+(0.2*$I114))&lt;200, $AZ114="Not reporting this measure", ISBLANK($BD114)),"N/A",
       IF(($BD114/($H114+(0.2*$I114)))&lt;Dashboard!$E$37,"Low", "No Issue"))</f>
        <v>N/A</v>
      </c>
      <c r="CA114" s="111" t="str">
        <f>IFERROR(
IF(OR(($H114+(0.2*$I114))&lt;200, $AZ114="Not reporting this measure", ISBLANK($BI114),($I114/$J114)&gt;0.8),"N/A",
       IF(($BI114/($H114+(0.2*$I114)))&lt;Dashboard!$E$38,"Low", "No Issue")),"N/A")</f>
        <v>N/A</v>
      </c>
      <c r="CB114" s="108" t="str" cm="1">
        <f t="array" ref="CB114">IF(OR(($H114+(0.2*$I114))&lt;200, $K114="Not reporting this measure", ISBLANK($O114)),"N/A",
IF(('Data Reporting Template'!$O114/($H114+(0.2*$I114)))&gt;
(_xlfn.IFS($M114="CCO Medicaid only",Dashboard!$E$44,'Data Reporting Template'!$M114="All-payer",Dashboard!$F$44)),"High","No Issue"))</f>
        <v>N/A</v>
      </c>
      <c r="CC114" s="109" t="str" cm="1">
        <f t="array" ref="CC114">IF(OR($H114&lt;200, $U114="Not reporting this measure", ISBLANK($Y114)),"N/A",
IF(('Data Reporting Template'!$Y114/$H114)&gt;
(_xlfn.IFS($W114="CCO Medicaid only",Dashboard!$E$44,'Data Reporting Template'!$W114="All-payer",Dashboard!$F$44)),"High","No Issue"))</f>
        <v>N/A</v>
      </c>
      <c r="CD114" s="110" t="str" cm="1">
        <f t="array" ref="CD114">IF(OR($H114&lt;200, $AD114="Not reporting this measure", ISBLANK($AH114)),"N/A",
       IF(('Data Reporting Template'!$AH114/$H114)&gt;
                   (_xlfn.IFS($AF114="CCO Medicaid only",Dashboard!$E$44,'Data Reporting Template'!$AF114="All-payer",Dashboard!$F$44)),"High","No Issue"))</f>
        <v>N/A</v>
      </c>
      <c r="CE114" s="109" t="str">
        <f>IF(OR(($H114+(0.2*$I114))&lt;50, $AM114="Not reporting this measure", ISBLANK($AQ114)),"N/A",
       IF(('Data Reporting Template'!$AQ114/($H114+(0.2*$I114)))&gt;Dashboard!$E$44,"High","No Issue"))</f>
        <v>N/A</v>
      </c>
      <c r="CF114" s="110" t="str">
        <f>IF(OR(($H114+(0.2*$I114))&lt;200, $AZ114="Not reporting this measure", ISBLANK($BD114)),"N/A",
       IF(('Data Reporting Template'!$BD114/($H114+(0.2*$I114)))&gt;Dashboard!$E$44,"High","No Issue"))</f>
        <v>N/A</v>
      </c>
      <c r="CG114" s="111" t="str">
        <f>IF(OR(($H114+(0.2*$I114))&lt;200, $AZ114="Not reporting this measure", ISBLANK($BI114)),"N/A",
       IF(('Data Reporting Template'!$BI114/($H114+(0.2*$I114)))&gt;Dashboard!$E$44,"High","No Issue"))</f>
        <v>N/A</v>
      </c>
      <c r="CH114" s="108" t="str">
        <f>IFERROR(
IF($O114 &lt; 30, "N/A",
IF((($P114+$Q114)/$O114)&gt; (Dashboard!$D$54), "High Exclusion/Exception Rate", "No Issue")),"N/A")</f>
        <v>N/A</v>
      </c>
      <c r="CI114" s="109" t="str">
        <f>IFERROR(
IF($Y114&lt;30,"N/A",
IF(($Z114/$Y114) &gt; (Dashboard!$D$55), "High Exclusion/Exception Rate", "No Issue")),"N/A")</f>
        <v>N/A</v>
      </c>
      <c r="CJ114" s="110" t="str">
        <f>IFERROR(
IF($AH114 &lt;30, "N/A",
IF(($AI114/$AH114)&gt; (Dashboard!$D$56), "High Exclusion/Exception Rate", "No Issue")),"N/A")</f>
        <v>N/A</v>
      </c>
      <c r="CK114" s="109" t="str">
        <f>IFERROR(
IF($BD114 &lt;30, "N/A",
IF((($BE114 + $BF114)/$BD114) &gt; (Dashboard!$D$58), "High Exclusion/Exception Rate", "No Issue")),"N/A")</f>
        <v>N/A</v>
      </c>
      <c r="CL114" s="112" t="str">
        <f>IFERROR(
IF($BI114 &lt;30, "N/A",
IF(($BJ114/$BI114) &gt; (Dashboard!$D$59), "High Exclusion/Exception Rate", "No Issue")),"N/A")</f>
        <v>N/A</v>
      </c>
      <c r="CM114" s="113" t="str">
        <f t="shared" si="53"/>
        <v>N/A</v>
      </c>
      <c r="CN114" s="110" t="str">
        <f t="shared" si="54"/>
        <v>N/A</v>
      </c>
      <c r="CO114" s="109" t="str">
        <f t="shared" si="55"/>
        <v>N/A</v>
      </c>
      <c r="CP114" s="110" t="str">
        <f t="shared" si="56"/>
        <v>N/A</v>
      </c>
      <c r="CQ114" s="109" t="str">
        <f t="shared" si="57"/>
        <v>N/A</v>
      </c>
      <c r="CR114" s="112" t="str">
        <f t="shared" si="58"/>
        <v>N/A</v>
      </c>
      <c r="CS114" s="113" t="str">
        <f t="shared" si="59"/>
        <v>N/A</v>
      </c>
      <c r="CT114" s="110" t="str">
        <f t="shared" si="60"/>
        <v>N/A</v>
      </c>
      <c r="CU114" s="109" t="str">
        <f t="shared" si="61"/>
        <v>N/A</v>
      </c>
      <c r="CV114" s="110" t="str">
        <f t="shared" si="62"/>
        <v>N/A</v>
      </c>
      <c r="CW114" s="109" t="str">
        <f t="shared" si="63"/>
        <v>N/A</v>
      </c>
      <c r="CX114" s="112" t="str">
        <f t="shared" si="64"/>
        <v>N/A</v>
      </c>
      <c r="CY114" s="113" t="str">
        <f t="shared" si="65"/>
        <v>N/A</v>
      </c>
      <c r="CZ114" s="110" t="str">
        <f t="shared" si="66"/>
        <v>N/A</v>
      </c>
      <c r="DA114" s="109" t="str">
        <f t="shared" si="67"/>
        <v>N/A</v>
      </c>
      <c r="DB114" s="115" t="str">
        <f t="shared" si="68"/>
        <v>N/A</v>
      </c>
      <c r="DC114" s="109" t="str">
        <f t="shared" si="69"/>
        <v>N/A</v>
      </c>
      <c r="DD114" s="114" t="str">
        <f t="shared" si="70"/>
        <v>N/A</v>
      </c>
      <c r="DE114" s="109" t="str">
        <f t="shared" si="71"/>
        <v>N/A</v>
      </c>
      <c r="DF114" s="114" t="str">
        <f t="shared" si="72"/>
        <v>N/A</v>
      </c>
      <c r="DG114" s="113" t="str">
        <f t="shared" si="73"/>
        <v>N/A</v>
      </c>
      <c r="DH114" s="114" t="str">
        <f t="shared" si="74"/>
        <v>N/A</v>
      </c>
      <c r="DI114" s="109" t="str">
        <f t="shared" si="75"/>
        <v>N/A</v>
      </c>
      <c r="DJ114" s="114" t="str">
        <f t="shared" si="76"/>
        <v>N/A</v>
      </c>
      <c r="DK114" s="111" t="str">
        <f t="shared" si="77"/>
        <v>N/A</v>
      </c>
    </row>
    <row r="115" spans="11:115" s="78" customFormat="1" x14ac:dyDescent="0.25">
      <c r="K115" s="90"/>
      <c r="R115" s="100" t="e">
        <f t="shared" si="39"/>
        <v>#DIV/0!</v>
      </c>
      <c r="S115" s="83" t="s">
        <v>255</v>
      </c>
      <c r="T115" s="83" t="s">
        <v>256</v>
      </c>
      <c r="U115" s="90"/>
      <c r="AA115" s="100" t="e">
        <f t="shared" si="40"/>
        <v>#DIV/0!</v>
      </c>
      <c r="AB115" s="83" t="s">
        <v>255</v>
      </c>
      <c r="AC115" s="83" t="s">
        <v>256</v>
      </c>
      <c r="AD115" s="91"/>
      <c r="AI115" s="92"/>
      <c r="AJ115" s="100" t="e">
        <f t="shared" si="41"/>
        <v>#DIV/0!</v>
      </c>
      <c r="AK115" s="83" t="s">
        <v>255</v>
      </c>
      <c r="AL115" s="83" t="s">
        <v>256</v>
      </c>
      <c r="AM115" s="91"/>
      <c r="AQ115" s="93"/>
      <c r="AR115" s="101" t="e">
        <f t="shared" si="42"/>
        <v>#DIV/0!</v>
      </c>
      <c r="AU115" s="102">
        <f t="shared" si="43"/>
        <v>0</v>
      </c>
      <c r="AV115" s="101" t="e">
        <f t="shared" si="44"/>
        <v>#DIV/0!</v>
      </c>
      <c r="AW115" s="101" t="e">
        <f t="shared" si="45"/>
        <v>#DIV/0!</v>
      </c>
      <c r="AX115" s="83" t="s">
        <v>255</v>
      </c>
      <c r="AY115" s="83" t="s">
        <v>256</v>
      </c>
      <c r="AZ115" s="91"/>
      <c r="BG115" s="103" t="e">
        <f t="shared" si="46"/>
        <v>#DIV/0!</v>
      </c>
      <c r="BK115" s="103" t="e">
        <f t="shared" si="47"/>
        <v>#DIV/0!</v>
      </c>
      <c r="BL115" s="83" t="s">
        <v>255</v>
      </c>
      <c r="BM115" s="83" t="s">
        <v>256</v>
      </c>
      <c r="BN115" s="106">
        <f t="shared" si="48"/>
        <v>0</v>
      </c>
      <c r="BO115" s="107">
        <f t="shared" si="49"/>
        <v>0</v>
      </c>
      <c r="BP115" s="107">
        <f t="shared" si="50"/>
        <v>0</v>
      </c>
      <c r="BQ115" s="107">
        <f t="shared" si="51"/>
        <v>0</v>
      </c>
      <c r="BR115" s="107">
        <f t="shared" si="52"/>
        <v>0</v>
      </c>
      <c r="BU115" s="94"/>
      <c r="BV115" s="108" t="str" cm="1">
        <f t="array" ref="BV115">IF(OR(($H115+(0.2*$I115))&lt;200, $K115="Not reporting this measure", ISBLANK($O115)),"N/A",
       IF(($O115/($H115+(0.2*$I115)))&lt;
                   (_xlfn.IFS($M115="CCO Medicaid only",Dashboard!$E$33,'Data Reporting Template'!$M115="All-payer",Dashboard!$F$33)),"Low","No Issue"))</f>
        <v>N/A</v>
      </c>
      <c r="BW115" s="109" t="str" cm="1">
        <f t="array" ref="BW115">IFERROR(
IF(OR($H115&lt;200, $U115="Not reporting this measure", ISBLANK($Y115),($I115/$J115)&gt;0.8),"N/A",
       IF(($Y115/$H115)&lt;
                   (_xlfn.IFS($W115="CCO Medicaid only",Dashboard!$E$34,'Data Reporting Template'!$W115="All-payer",Dashboard!$F$34)),"Low","No Issue")), "N/A")</f>
        <v>N/A</v>
      </c>
      <c r="BX115" s="110" t="str" cm="1">
        <f t="array" ref="BX115">IFERROR(
IF(OR($H115&lt;200, $AD115="Not reporting this measure", ISBLANK($AH115),($I115/$J115)&gt;0.8),"N/A",
       IF(($AH115/$H115)&lt;
                   (_xlfn.IFS($AF115="CCO Medicaid only",Dashboard!$E$35,'Data Reporting Template'!$AF115="All-payer",Dashboard!$F$35)),"Low","No Issue")), "N/A")</f>
        <v>N/A</v>
      </c>
      <c r="BY115" s="109" t="str">
        <f>IF(OR(($H115+(0.2*$I115))&lt;50, $AM115="Not reporting this measure", ISBLANK($AQ115)),"N/A",
       IF(($AQ115/($H115+(0.2*$I115)))&lt;Dashboard!$E$36,"Low", "No Issue"))</f>
        <v>N/A</v>
      </c>
      <c r="BZ115" s="110" t="str">
        <f>IF(OR(($H115+(0.2*$I115))&lt;200, $AZ115="Not reporting this measure", ISBLANK($BD115)),"N/A",
       IF(($BD115/($H115+(0.2*$I115)))&lt;Dashboard!$E$37,"Low", "No Issue"))</f>
        <v>N/A</v>
      </c>
      <c r="CA115" s="111" t="str">
        <f>IFERROR(
IF(OR(($H115+(0.2*$I115))&lt;200, $AZ115="Not reporting this measure", ISBLANK($BI115),($I115/$J115)&gt;0.8),"N/A",
       IF(($BI115/($H115+(0.2*$I115)))&lt;Dashboard!$E$38,"Low", "No Issue")),"N/A")</f>
        <v>N/A</v>
      </c>
      <c r="CB115" s="108" t="str" cm="1">
        <f t="array" ref="CB115">IF(OR(($H115+(0.2*$I115))&lt;200, $K115="Not reporting this measure", ISBLANK($O115)),"N/A",
IF(('Data Reporting Template'!$O115/($H115+(0.2*$I115)))&gt;
(_xlfn.IFS($M115="CCO Medicaid only",Dashboard!$E$44,'Data Reporting Template'!$M115="All-payer",Dashboard!$F$44)),"High","No Issue"))</f>
        <v>N/A</v>
      </c>
      <c r="CC115" s="109" t="str" cm="1">
        <f t="array" ref="CC115">IF(OR($H115&lt;200, $U115="Not reporting this measure", ISBLANK($Y115)),"N/A",
IF(('Data Reporting Template'!$Y115/$H115)&gt;
(_xlfn.IFS($W115="CCO Medicaid only",Dashboard!$E$44,'Data Reporting Template'!$W115="All-payer",Dashboard!$F$44)),"High","No Issue"))</f>
        <v>N/A</v>
      </c>
      <c r="CD115" s="110" t="str" cm="1">
        <f t="array" ref="CD115">IF(OR($H115&lt;200, $AD115="Not reporting this measure", ISBLANK($AH115)),"N/A",
       IF(('Data Reporting Template'!$AH115/$H115)&gt;
                   (_xlfn.IFS($AF115="CCO Medicaid only",Dashboard!$E$44,'Data Reporting Template'!$AF115="All-payer",Dashboard!$F$44)),"High","No Issue"))</f>
        <v>N/A</v>
      </c>
      <c r="CE115" s="109" t="str">
        <f>IF(OR(($H115+(0.2*$I115))&lt;50, $AM115="Not reporting this measure", ISBLANK($AQ115)),"N/A",
       IF(('Data Reporting Template'!$AQ115/($H115+(0.2*$I115)))&gt;Dashboard!$E$44,"High","No Issue"))</f>
        <v>N/A</v>
      </c>
      <c r="CF115" s="110" t="str">
        <f>IF(OR(($H115+(0.2*$I115))&lt;200, $AZ115="Not reporting this measure", ISBLANK($BD115)),"N/A",
       IF(('Data Reporting Template'!$BD115/($H115+(0.2*$I115)))&gt;Dashboard!$E$44,"High","No Issue"))</f>
        <v>N/A</v>
      </c>
      <c r="CG115" s="111" t="str">
        <f>IF(OR(($H115+(0.2*$I115))&lt;200, $AZ115="Not reporting this measure", ISBLANK($BI115)),"N/A",
       IF(('Data Reporting Template'!$BI115/($H115+(0.2*$I115)))&gt;Dashboard!$E$44,"High","No Issue"))</f>
        <v>N/A</v>
      </c>
      <c r="CH115" s="108" t="str">
        <f>IFERROR(
IF($O115 &lt; 30, "N/A",
IF((($P115+$Q115)/$O115)&gt; (Dashboard!$D$54), "High Exclusion/Exception Rate", "No Issue")),"N/A")</f>
        <v>N/A</v>
      </c>
      <c r="CI115" s="109" t="str">
        <f>IFERROR(
IF($Y115&lt;30,"N/A",
IF(($Z115/$Y115) &gt; (Dashboard!$D$55), "High Exclusion/Exception Rate", "No Issue")),"N/A")</f>
        <v>N/A</v>
      </c>
      <c r="CJ115" s="110" t="str">
        <f>IFERROR(
IF($AH115 &lt;30, "N/A",
IF(($AI115/$AH115)&gt; (Dashboard!$D$56), "High Exclusion/Exception Rate", "No Issue")),"N/A")</f>
        <v>N/A</v>
      </c>
      <c r="CK115" s="109" t="str">
        <f>IFERROR(
IF($BD115 &lt;30, "N/A",
IF((($BE115 + $BF115)/$BD115) &gt; (Dashboard!$D$58), "High Exclusion/Exception Rate", "No Issue")),"N/A")</f>
        <v>N/A</v>
      </c>
      <c r="CL115" s="112" t="str">
        <f>IFERROR(
IF($BI115 &lt;30, "N/A",
IF(($BJ115/$BI115) &gt; (Dashboard!$D$59), "High Exclusion/Exception Rate", "No Issue")),"N/A")</f>
        <v>N/A</v>
      </c>
      <c r="CM115" s="113" t="str">
        <f t="shared" si="53"/>
        <v>N/A</v>
      </c>
      <c r="CN115" s="110" t="str">
        <f t="shared" si="54"/>
        <v>N/A</v>
      </c>
      <c r="CO115" s="109" t="str">
        <f t="shared" si="55"/>
        <v>N/A</v>
      </c>
      <c r="CP115" s="110" t="str">
        <f t="shared" si="56"/>
        <v>N/A</v>
      </c>
      <c r="CQ115" s="109" t="str">
        <f t="shared" si="57"/>
        <v>N/A</v>
      </c>
      <c r="CR115" s="112" t="str">
        <f t="shared" si="58"/>
        <v>N/A</v>
      </c>
      <c r="CS115" s="113" t="str">
        <f t="shared" si="59"/>
        <v>N/A</v>
      </c>
      <c r="CT115" s="110" t="str">
        <f t="shared" si="60"/>
        <v>N/A</v>
      </c>
      <c r="CU115" s="109" t="str">
        <f t="shared" si="61"/>
        <v>N/A</v>
      </c>
      <c r="CV115" s="110" t="str">
        <f t="shared" si="62"/>
        <v>N/A</v>
      </c>
      <c r="CW115" s="109" t="str">
        <f t="shared" si="63"/>
        <v>N/A</v>
      </c>
      <c r="CX115" s="112" t="str">
        <f t="shared" si="64"/>
        <v>N/A</v>
      </c>
      <c r="CY115" s="113" t="str">
        <f t="shared" si="65"/>
        <v>N/A</v>
      </c>
      <c r="CZ115" s="110" t="str">
        <f t="shared" si="66"/>
        <v>N/A</v>
      </c>
      <c r="DA115" s="109" t="str">
        <f t="shared" si="67"/>
        <v>N/A</v>
      </c>
      <c r="DB115" s="115" t="str">
        <f t="shared" si="68"/>
        <v>N/A</v>
      </c>
      <c r="DC115" s="109" t="str">
        <f t="shared" si="69"/>
        <v>N/A</v>
      </c>
      <c r="DD115" s="114" t="str">
        <f t="shared" si="70"/>
        <v>N/A</v>
      </c>
      <c r="DE115" s="109" t="str">
        <f t="shared" si="71"/>
        <v>N/A</v>
      </c>
      <c r="DF115" s="114" t="str">
        <f t="shared" si="72"/>
        <v>N/A</v>
      </c>
      <c r="DG115" s="113" t="str">
        <f t="shared" si="73"/>
        <v>N/A</v>
      </c>
      <c r="DH115" s="114" t="str">
        <f t="shared" si="74"/>
        <v>N/A</v>
      </c>
      <c r="DI115" s="109" t="str">
        <f t="shared" si="75"/>
        <v>N/A</v>
      </c>
      <c r="DJ115" s="114" t="str">
        <f t="shared" si="76"/>
        <v>N/A</v>
      </c>
      <c r="DK115" s="111" t="str">
        <f t="shared" si="77"/>
        <v>N/A</v>
      </c>
    </row>
    <row r="116" spans="11:115" s="78" customFormat="1" x14ac:dyDescent="0.25">
      <c r="K116" s="90"/>
      <c r="R116" s="100" t="e">
        <f t="shared" si="39"/>
        <v>#DIV/0!</v>
      </c>
      <c r="S116" s="83" t="s">
        <v>255</v>
      </c>
      <c r="T116" s="83" t="s">
        <v>256</v>
      </c>
      <c r="U116" s="90"/>
      <c r="AA116" s="100" t="e">
        <f t="shared" si="40"/>
        <v>#DIV/0!</v>
      </c>
      <c r="AB116" s="83" t="s">
        <v>255</v>
      </c>
      <c r="AC116" s="83" t="s">
        <v>256</v>
      </c>
      <c r="AD116" s="91"/>
      <c r="AI116" s="92"/>
      <c r="AJ116" s="100" t="e">
        <f t="shared" si="41"/>
        <v>#DIV/0!</v>
      </c>
      <c r="AK116" s="83" t="s">
        <v>255</v>
      </c>
      <c r="AL116" s="83" t="s">
        <v>256</v>
      </c>
      <c r="AM116" s="91"/>
      <c r="AQ116" s="93"/>
      <c r="AR116" s="101" t="e">
        <f t="shared" si="42"/>
        <v>#DIV/0!</v>
      </c>
      <c r="AU116" s="102">
        <f t="shared" si="43"/>
        <v>0</v>
      </c>
      <c r="AV116" s="101" t="e">
        <f t="shared" si="44"/>
        <v>#DIV/0!</v>
      </c>
      <c r="AW116" s="101" t="e">
        <f t="shared" si="45"/>
        <v>#DIV/0!</v>
      </c>
      <c r="AX116" s="83" t="s">
        <v>255</v>
      </c>
      <c r="AY116" s="83" t="s">
        <v>256</v>
      </c>
      <c r="AZ116" s="91"/>
      <c r="BG116" s="103" t="e">
        <f t="shared" si="46"/>
        <v>#DIV/0!</v>
      </c>
      <c r="BK116" s="103" t="e">
        <f t="shared" si="47"/>
        <v>#DIV/0!</v>
      </c>
      <c r="BL116" s="83" t="s">
        <v>255</v>
      </c>
      <c r="BM116" s="83" t="s">
        <v>256</v>
      </c>
      <c r="BN116" s="106">
        <f t="shared" si="48"/>
        <v>0</v>
      </c>
      <c r="BO116" s="107">
        <f t="shared" si="49"/>
        <v>0</v>
      </c>
      <c r="BP116" s="107">
        <f t="shared" si="50"/>
        <v>0</v>
      </c>
      <c r="BQ116" s="107">
        <f t="shared" si="51"/>
        <v>0</v>
      </c>
      <c r="BR116" s="107">
        <f t="shared" si="52"/>
        <v>0</v>
      </c>
      <c r="BU116" s="94"/>
      <c r="BV116" s="108" t="str" cm="1">
        <f t="array" ref="BV116">IF(OR(($H116+(0.2*$I116))&lt;200, $K116="Not reporting this measure", ISBLANK($O116)),"N/A",
       IF(($O116/($H116+(0.2*$I116)))&lt;
                   (_xlfn.IFS($M116="CCO Medicaid only",Dashboard!$E$33,'Data Reporting Template'!$M116="All-payer",Dashboard!$F$33)),"Low","No Issue"))</f>
        <v>N/A</v>
      </c>
      <c r="BW116" s="109" t="str" cm="1">
        <f t="array" ref="BW116">IFERROR(
IF(OR($H116&lt;200, $U116="Not reporting this measure", ISBLANK($Y116),($I116/$J116)&gt;0.8),"N/A",
       IF(($Y116/$H116)&lt;
                   (_xlfn.IFS($W116="CCO Medicaid only",Dashboard!$E$34,'Data Reporting Template'!$W116="All-payer",Dashboard!$F$34)),"Low","No Issue")), "N/A")</f>
        <v>N/A</v>
      </c>
      <c r="BX116" s="110" t="str" cm="1">
        <f t="array" ref="BX116">IFERROR(
IF(OR($H116&lt;200, $AD116="Not reporting this measure", ISBLANK($AH116),($I116/$J116)&gt;0.8),"N/A",
       IF(($AH116/$H116)&lt;
                   (_xlfn.IFS($AF116="CCO Medicaid only",Dashboard!$E$35,'Data Reporting Template'!$AF116="All-payer",Dashboard!$F$35)),"Low","No Issue")), "N/A")</f>
        <v>N/A</v>
      </c>
      <c r="BY116" s="109" t="str">
        <f>IF(OR(($H116+(0.2*$I116))&lt;50, $AM116="Not reporting this measure", ISBLANK($AQ116)),"N/A",
       IF(($AQ116/($H116+(0.2*$I116)))&lt;Dashboard!$E$36,"Low", "No Issue"))</f>
        <v>N/A</v>
      </c>
      <c r="BZ116" s="110" t="str">
        <f>IF(OR(($H116+(0.2*$I116))&lt;200, $AZ116="Not reporting this measure", ISBLANK($BD116)),"N/A",
       IF(($BD116/($H116+(0.2*$I116)))&lt;Dashboard!$E$37,"Low", "No Issue"))</f>
        <v>N/A</v>
      </c>
      <c r="CA116" s="111" t="str">
        <f>IFERROR(
IF(OR(($H116+(0.2*$I116))&lt;200, $AZ116="Not reporting this measure", ISBLANK($BI116),($I116/$J116)&gt;0.8),"N/A",
       IF(($BI116/($H116+(0.2*$I116)))&lt;Dashboard!$E$38,"Low", "No Issue")),"N/A")</f>
        <v>N/A</v>
      </c>
      <c r="CB116" s="108" t="str" cm="1">
        <f t="array" ref="CB116">IF(OR(($H116+(0.2*$I116))&lt;200, $K116="Not reporting this measure", ISBLANK($O116)),"N/A",
IF(('Data Reporting Template'!$O116/($H116+(0.2*$I116)))&gt;
(_xlfn.IFS($M116="CCO Medicaid only",Dashboard!$E$44,'Data Reporting Template'!$M116="All-payer",Dashboard!$F$44)),"High","No Issue"))</f>
        <v>N/A</v>
      </c>
      <c r="CC116" s="109" t="str" cm="1">
        <f t="array" ref="CC116">IF(OR($H116&lt;200, $U116="Not reporting this measure", ISBLANK($Y116)),"N/A",
IF(('Data Reporting Template'!$Y116/$H116)&gt;
(_xlfn.IFS($W116="CCO Medicaid only",Dashboard!$E$44,'Data Reporting Template'!$W116="All-payer",Dashboard!$F$44)),"High","No Issue"))</f>
        <v>N/A</v>
      </c>
      <c r="CD116" s="110" t="str" cm="1">
        <f t="array" ref="CD116">IF(OR($H116&lt;200, $AD116="Not reporting this measure", ISBLANK($AH116)),"N/A",
       IF(('Data Reporting Template'!$AH116/$H116)&gt;
                   (_xlfn.IFS($AF116="CCO Medicaid only",Dashboard!$E$44,'Data Reporting Template'!$AF116="All-payer",Dashboard!$F$44)),"High","No Issue"))</f>
        <v>N/A</v>
      </c>
      <c r="CE116" s="109" t="str">
        <f>IF(OR(($H116+(0.2*$I116))&lt;50, $AM116="Not reporting this measure", ISBLANK($AQ116)),"N/A",
       IF(('Data Reporting Template'!$AQ116/($H116+(0.2*$I116)))&gt;Dashboard!$E$44,"High","No Issue"))</f>
        <v>N/A</v>
      </c>
      <c r="CF116" s="110" t="str">
        <f>IF(OR(($H116+(0.2*$I116))&lt;200, $AZ116="Not reporting this measure", ISBLANK($BD116)),"N/A",
       IF(('Data Reporting Template'!$BD116/($H116+(0.2*$I116)))&gt;Dashboard!$E$44,"High","No Issue"))</f>
        <v>N/A</v>
      </c>
      <c r="CG116" s="111" t="str">
        <f>IF(OR(($H116+(0.2*$I116))&lt;200, $AZ116="Not reporting this measure", ISBLANK($BI116)),"N/A",
       IF(('Data Reporting Template'!$BI116/($H116+(0.2*$I116)))&gt;Dashboard!$E$44,"High","No Issue"))</f>
        <v>N/A</v>
      </c>
      <c r="CH116" s="108" t="str">
        <f>IFERROR(
IF($O116 &lt; 30, "N/A",
IF((($P116+$Q116)/$O116)&gt; (Dashboard!$D$54), "High Exclusion/Exception Rate", "No Issue")),"N/A")</f>
        <v>N/A</v>
      </c>
      <c r="CI116" s="109" t="str">
        <f>IFERROR(
IF($Y116&lt;30,"N/A",
IF(($Z116/$Y116) &gt; (Dashboard!$D$55), "High Exclusion/Exception Rate", "No Issue")),"N/A")</f>
        <v>N/A</v>
      </c>
      <c r="CJ116" s="110" t="str">
        <f>IFERROR(
IF($AH116 &lt;30, "N/A",
IF(($AI116/$AH116)&gt; (Dashboard!$D$56), "High Exclusion/Exception Rate", "No Issue")),"N/A")</f>
        <v>N/A</v>
      </c>
      <c r="CK116" s="109" t="str">
        <f>IFERROR(
IF($BD116 &lt;30, "N/A",
IF((($BE116 + $BF116)/$BD116) &gt; (Dashboard!$D$58), "High Exclusion/Exception Rate", "No Issue")),"N/A")</f>
        <v>N/A</v>
      </c>
      <c r="CL116" s="112" t="str">
        <f>IFERROR(
IF($BI116 &lt;30, "N/A",
IF(($BJ116/$BI116) &gt; (Dashboard!$D$59), "High Exclusion/Exception Rate", "No Issue")),"N/A")</f>
        <v>N/A</v>
      </c>
      <c r="CM116" s="113" t="str">
        <f t="shared" si="53"/>
        <v>N/A</v>
      </c>
      <c r="CN116" s="110" t="str">
        <f t="shared" si="54"/>
        <v>N/A</v>
      </c>
      <c r="CO116" s="109" t="str">
        <f t="shared" si="55"/>
        <v>N/A</v>
      </c>
      <c r="CP116" s="110" t="str">
        <f t="shared" si="56"/>
        <v>N/A</v>
      </c>
      <c r="CQ116" s="109" t="str">
        <f t="shared" si="57"/>
        <v>N/A</v>
      </c>
      <c r="CR116" s="112" t="str">
        <f t="shared" si="58"/>
        <v>N/A</v>
      </c>
      <c r="CS116" s="113" t="str">
        <f t="shared" si="59"/>
        <v>N/A</v>
      </c>
      <c r="CT116" s="110" t="str">
        <f t="shared" si="60"/>
        <v>N/A</v>
      </c>
      <c r="CU116" s="109" t="str">
        <f t="shared" si="61"/>
        <v>N/A</v>
      </c>
      <c r="CV116" s="110" t="str">
        <f t="shared" si="62"/>
        <v>N/A</v>
      </c>
      <c r="CW116" s="109" t="str">
        <f t="shared" si="63"/>
        <v>N/A</v>
      </c>
      <c r="CX116" s="112" t="str">
        <f t="shared" si="64"/>
        <v>N/A</v>
      </c>
      <c r="CY116" s="113" t="str">
        <f t="shared" si="65"/>
        <v>N/A</v>
      </c>
      <c r="CZ116" s="110" t="str">
        <f t="shared" si="66"/>
        <v>N/A</v>
      </c>
      <c r="DA116" s="109" t="str">
        <f t="shared" si="67"/>
        <v>N/A</v>
      </c>
      <c r="DB116" s="115" t="str">
        <f t="shared" si="68"/>
        <v>N/A</v>
      </c>
      <c r="DC116" s="109" t="str">
        <f t="shared" si="69"/>
        <v>N/A</v>
      </c>
      <c r="DD116" s="114" t="str">
        <f t="shared" si="70"/>
        <v>N/A</v>
      </c>
      <c r="DE116" s="109" t="str">
        <f t="shared" si="71"/>
        <v>N/A</v>
      </c>
      <c r="DF116" s="114" t="str">
        <f t="shared" si="72"/>
        <v>N/A</v>
      </c>
      <c r="DG116" s="113" t="str">
        <f t="shared" si="73"/>
        <v>N/A</v>
      </c>
      <c r="DH116" s="114" t="str">
        <f t="shared" si="74"/>
        <v>N/A</v>
      </c>
      <c r="DI116" s="109" t="str">
        <f t="shared" si="75"/>
        <v>N/A</v>
      </c>
      <c r="DJ116" s="114" t="str">
        <f t="shared" si="76"/>
        <v>N/A</v>
      </c>
      <c r="DK116" s="111" t="str">
        <f t="shared" si="77"/>
        <v>N/A</v>
      </c>
    </row>
    <row r="117" spans="11:115" s="78" customFormat="1" x14ac:dyDescent="0.25">
      <c r="K117" s="90"/>
      <c r="R117" s="100" t="e">
        <f t="shared" si="39"/>
        <v>#DIV/0!</v>
      </c>
      <c r="S117" s="83" t="s">
        <v>255</v>
      </c>
      <c r="T117" s="83" t="s">
        <v>256</v>
      </c>
      <c r="U117" s="90"/>
      <c r="AA117" s="100" t="e">
        <f t="shared" si="40"/>
        <v>#DIV/0!</v>
      </c>
      <c r="AB117" s="83" t="s">
        <v>255</v>
      </c>
      <c r="AC117" s="83" t="s">
        <v>256</v>
      </c>
      <c r="AD117" s="91"/>
      <c r="AI117" s="92"/>
      <c r="AJ117" s="100" t="e">
        <f t="shared" si="41"/>
        <v>#DIV/0!</v>
      </c>
      <c r="AK117" s="83" t="s">
        <v>255</v>
      </c>
      <c r="AL117" s="83" t="s">
        <v>256</v>
      </c>
      <c r="AM117" s="91"/>
      <c r="AQ117" s="93"/>
      <c r="AR117" s="101" t="e">
        <f t="shared" si="42"/>
        <v>#DIV/0!</v>
      </c>
      <c r="AU117" s="102">
        <f t="shared" si="43"/>
        <v>0</v>
      </c>
      <c r="AV117" s="101" t="e">
        <f t="shared" si="44"/>
        <v>#DIV/0!</v>
      </c>
      <c r="AW117" s="101" t="e">
        <f t="shared" si="45"/>
        <v>#DIV/0!</v>
      </c>
      <c r="AX117" s="83" t="s">
        <v>255</v>
      </c>
      <c r="AY117" s="83" t="s">
        <v>256</v>
      </c>
      <c r="AZ117" s="91"/>
      <c r="BG117" s="103" t="e">
        <f t="shared" si="46"/>
        <v>#DIV/0!</v>
      </c>
      <c r="BK117" s="103" t="e">
        <f t="shared" si="47"/>
        <v>#DIV/0!</v>
      </c>
      <c r="BL117" s="83" t="s">
        <v>255</v>
      </c>
      <c r="BM117" s="83" t="s">
        <v>256</v>
      </c>
      <c r="BN117" s="106">
        <f t="shared" si="48"/>
        <v>0</v>
      </c>
      <c r="BO117" s="107">
        <f t="shared" si="49"/>
        <v>0</v>
      </c>
      <c r="BP117" s="107">
        <f t="shared" si="50"/>
        <v>0</v>
      </c>
      <c r="BQ117" s="107">
        <f t="shared" si="51"/>
        <v>0</v>
      </c>
      <c r="BR117" s="107">
        <f t="shared" si="52"/>
        <v>0</v>
      </c>
      <c r="BU117" s="94"/>
      <c r="BV117" s="108" t="str" cm="1">
        <f t="array" ref="BV117">IF(OR(($H117+(0.2*$I117))&lt;200, $K117="Not reporting this measure", ISBLANK($O117)),"N/A",
       IF(($O117/($H117+(0.2*$I117)))&lt;
                   (_xlfn.IFS($M117="CCO Medicaid only",Dashboard!$E$33,'Data Reporting Template'!$M117="All-payer",Dashboard!$F$33)),"Low","No Issue"))</f>
        <v>N/A</v>
      </c>
      <c r="BW117" s="109" t="str" cm="1">
        <f t="array" ref="BW117">IFERROR(
IF(OR($H117&lt;200, $U117="Not reporting this measure", ISBLANK($Y117),($I117/$J117)&gt;0.8),"N/A",
       IF(($Y117/$H117)&lt;
                   (_xlfn.IFS($W117="CCO Medicaid only",Dashboard!$E$34,'Data Reporting Template'!$W117="All-payer",Dashboard!$F$34)),"Low","No Issue")), "N/A")</f>
        <v>N/A</v>
      </c>
      <c r="BX117" s="110" t="str" cm="1">
        <f t="array" ref="BX117">IFERROR(
IF(OR($H117&lt;200, $AD117="Not reporting this measure", ISBLANK($AH117),($I117/$J117)&gt;0.8),"N/A",
       IF(($AH117/$H117)&lt;
                   (_xlfn.IFS($AF117="CCO Medicaid only",Dashboard!$E$35,'Data Reporting Template'!$AF117="All-payer",Dashboard!$F$35)),"Low","No Issue")), "N/A")</f>
        <v>N/A</v>
      </c>
      <c r="BY117" s="109" t="str">
        <f>IF(OR(($H117+(0.2*$I117))&lt;50, $AM117="Not reporting this measure", ISBLANK($AQ117)),"N/A",
       IF(($AQ117/($H117+(0.2*$I117)))&lt;Dashboard!$E$36,"Low", "No Issue"))</f>
        <v>N/A</v>
      </c>
      <c r="BZ117" s="110" t="str">
        <f>IF(OR(($H117+(0.2*$I117))&lt;200, $AZ117="Not reporting this measure", ISBLANK($BD117)),"N/A",
       IF(($BD117/($H117+(0.2*$I117)))&lt;Dashboard!$E$37,"Low", "No Issue"))</f>
        <v>N/A</v>
      </c>
      <c r="CA117" s="111" t="str">
        <f>IFERROR(
IF(OR(($H117+(0.2*$I117))&lt;200, $AZ117="Not reporting this measure", ISBLANK($BI117),($I117/$J117)&gt;0.8),"N/A",
       IF(($BI117/($H117+(0.2*$I117)))&lt;Dashboard!$E$38,"Low", "No Issue")),"N/A")</f>
        <v>N/A</v>
      </c>
      <c r="CB117" s="108" t="str" cm="1">
        <f t="array" ref="CB117">IF(OR(($H117+(0.2*$I117))&lt;200, $K117="Not reporting this measure", ISBLANK($O117)),"N/A",
IF(('Data Reporting Template'!$O117/($H117+(0.2*$I117)))&gt;
(_xlfn.IFS($M117="CCO Medicaid only",Dashboard!$E$44,'Data Reporting Template'!$M117="All-payer",Dashboard!$F$44)),"High","No Issue"))</f>
        <v>N/A</v>
      </c>
      <c r="CC117" s="109" t="str" cm="1">
        <f t="array" ref="CC117">IF(OR($H117&lt;200, $U117="Not reporting this measure", ISBLANK($Y117)),"N/A",
IF(('Data Reporting Template'!$Y117/$H117)&gt;
(_xlfn.IFS($W117="CCO Medicaid only",Dashboard!$E$44,'Data Reporting Template'!$W117="All-payer",Dashboard!$F$44)),"High","No Issue"))</f>
        <v>N/A</v>
      </c>
      <c r="CD117" s="110" t="str" cm="1">
        <f t="array" ref="CD117">IF(OR($H117&lt;200, $AD117="Not reporting this measure", ISBLANK($AH117)),"N/A",
       IF(('Data Reporting Template'!$AH117/$H117)&gt;
                   (_xlfn.IFS($AF117="CCO Medicaid only",Dashboard!$E$44,'Data Reporting Template'!$AF117="All-payer",Dashboard!$F$44)),"High","No Issue"))</f>
        <v>N/A</v>
      </c>
      <c r="CE117" s="109" t="str">
        <f>IF(OR(($H117+(0.2*$I117))&lt;50, $AM117="Not reporting this measure", ISBLANK($AQ117)),"N/A",
       IF(('Data Reporting Template'!$AQ117/($H117+(0.2*$I117)))&gt;Dashboard!$E$44,"High","No Issue"))</f>
        <v>N/A</v>
      </c>
      <c r="CF117" s="110" t="str">
        <f>IF(OR(($H117+(0.2*$I117))&lt;200, $AZ117="Not reporting this measure", ISBLANK($BD117)),"N/A",
       IF(('Data Reporting Template'!$BD117/($H117+(0.2*$I117)))&gt;Dashboard!$E$44,"High","No Issue"))</f>
        <v>N/A</v>
      </c>
      <c r="CG117" s="111" t="str">
        <f>IF(OR(($H117+(0.2*$I117))&lt;200, $AZ117="Not reporting this measure", ISBLANK($BI117)),"N/A",
       IF(('Data Reporting Template'!$BI117/($H117+(0.2*$I117)))&gt;Dashboard!$E$44,"High","No Issue"))</f>
        <v>N/A</v>
      </c>
      <c r="CH117" s="108" t="str">
        <f>IFERROR(
IF($O117 &lt; 30, "N/A",
IF((($P117+$Q117)/$O117)&gt; (Dashboard!$D$54), "High Exclusion/Exception Rate", "No Issue")),"N/A")</f>
        <v>N/A</v>
      </c>
      <c r="CI117" s="109" t="str">
        <f>IFERROR(
IF($Y117&lt;30,"N/A",
IF(($Z117/$Y117) &gt; (Dashboard!$D$55), "High Exclusion/Exception Rate", "No Issue")),"N/A")</f>
        <v>N/A</v>
      </c>
      <c r="CJ117" s="110" t="str">
        <f>IFERROR(
IF($AH117 &lt;30, "N/A",
IF(($AI117/$AH117)&gt; (Dashboard!$D$56), "High Exclusion/Exception Rate", "No Issue")),"N/A")</f>
        <v>N/A</v>
      </c>
      <c r="CK117" s="109" t="str">
        <f>IFERROR(
IF($BD117 &lt;30, "N/A",
IF((($BE117 + $BF117)/$BD117) &gt; (Dashboard!$D$58), "High Exclusion/Exception Rate", "No Issue")),"N/A")</f>
        <v>N/A</v>
      </c>
      <c r="CL117" s="112" t="str">
        <f>IFERROR(
IF($BI117 &lt;30, "N/A",
IF(($BJ117/$BI117) &gt; (Dashboard!$D$59), "High Exclusion/Exception Rate", "No Issue")),"N/A")</f>
        <v>N/A</v>
      </c>
      <c r="CM117" s="113" t="str">
        <f t="shared" si="53"/>
        <v>N/A</v>
      </c>
      <c r="CN117" s="110" t="str">
        <f t="shared" si="54"/>
        <v>N/A</v>
      </c>
      <c r="CO117" s="109" t="str">
        <f t="shared" si="55"/>
        <v>N/A</v>
      </c>
      <c r="CP117" s="110" t="str">
        <f t="shared" si="56"/>
        <v>N/A</v>
      </c>
      <c r="CQ117" s="109" t="str">
        <f t="shared" si="57"/>
        <v>N/A</v>
      </c>
      <c r="CR117" s="112" t="str">
        <f t="shared" si="58"/>
        <v>N/A</v>
      </c>
      <c r="CS117" s="113" t="str">
        <f t="shared" si="59"/>
        <v>N/A</v>
      </c>
      <c r="CT117" s="110" t="str">
        <f t="shared" si="60"/>
        <v>N/A</v>
      </c>
      <c r="CU117" s="109" t="str">
        <f t="shared" si="61"/>
        <v>N/A</v>
      </c>
      <c r="CV117" s="110" t="str">
        <f t="shared" si="62"/>
        <v>N/A</v>
      </c>
      <c r="CW117" s="109" t="str">
        <f t="shared" si="63"/>
        <v>N/A</v>
      </c>
      <c r="CX117" s="112" t="str">
        <f t="shared" si="64"/>
        <v>N/A</v>
      </c>
      <c r="CY117" s="113" t="str">
        <f t="shared" si="65"/>
        <v>N/A</v>
      </c>
      <c r="CZ117" s="110" t="str">
        <f t="shared" si="66"/>
        <v>N/A</v>
      </c>
      <c r="DA117" s="109" t="str">
        <f t="shared" si="67"/>
        <v>N/A</v>
      </c>
      <c r="DB117" s="115" t="str">
        <f t="shared" si="68"/>
        <v>N/A</v>
      </c>
      <c r="DC117" s="109" t="str">
        <f t="shared" si="69"/>
        <v>N/A</v>
      </c>
      <c r="DD117" s="114" t="str">
        <f t="shared" si="70"/>
        <v>N/A</v>
      </c>
      <c r="DE117" s="109" t="str">
        <f t="shared" si="71"/>
        <v>N/A</v>
      </c>
      <c r="DF117" s="114" t="str">
        <f t="shared" si="72"/>
        <v>N/A</v>
      </c>
      <c r="DG117" s="113" t="str">
        <f t="shared" si="73"/>
        <v>N/A</v>
      </c>
      <c r="DH117" s="114" t="str">
        <f t="shared" si="74"/>
        <v>N/A</v>
      </c>
      <c r="DI117" s="109" t="str">
        <f t="shared" si="75"/>
        <v>N/A</v>
      </c>
      <c r="DJ117" s="114" t="str">
        <f t="shared" si="76"/>
        <v>N/A</v>
      </c>
      <c r="DK117" s="111" t="str">
        <f t="shared" si="77"/>
        <v>N/A</v>
      </c>
    </row>
    <row r="118" spans="11:115" s="78" customFormat="1" x14ac:dyDescent="0.25">
      <c r="K118" s="90"/>
      <c r="R118" s="100" t="e">
        <f t="shared" si="39"/>
        <v>#DIV/0!</v>
      </c>
      <c r="S118" s="83" t="s">
        <v>255</v>
      </c>
      <c r="T118" s="83" t="s">
        <v>256</v>
      </c>
      <c r="U118" s="90"/>
      <c r="AA118" s="100" t="e">
        <f t="shared" si="40"/>
        <v>#DIV/0!</v>
      </c>
      <c r="AB118" s="83" t="s">
        <v>255</v>
      </c>
      <c r="AC118" s="83" t="s">
        <v>256</v>
      </c>
      <c r="AD118" s="91"/>
      <c r="AI118" s="92"/>
      <c r="AJ118" s="100" t="e">
        <f t="shared" si="41"/>
        <v>#DIV/0!</v>
      </c>
      <c r="AK118" s="83" t="s">
        <v>255</v>
      </c>
      <c r="AL118" s="83" t="s">
        <v>256</v>
      </c>
      <c r="AM118" s="91"/>
      <c r="AQ118" s="93"/>
      <c r="AR118" s="101" t="e">
        <f t="shared" si="42"/>
        <v>#DIV/0!</v>
      </c>
      <c r="AU118" s="102">
        <f t="shared" si="43"/>
        <v>0</v>
      </c>
      <c r="AV118" s="101" t="e">
        <f t="shared" si="44"/>
        <v>#DIV/0!</v>
      </c>
      <c r="AW118" s="101" t="e">
        <f t="shared" si="45"/>
        <v>#DIV/0!</v>
      </c>
      <c r="AX118" s="83" t="s">
        <v>255</v>
      </c>
      <c r="AY118" s="83" t="s">
        <v>256</v>
      </c>
      <c r="AZ118" s="91"/>
      <c r="BG118" s="103" t="e">
        <f t="shared" si="46"/>
        <v>#DIV/0!</v>
      </c>
      <c r="BK118" s="103" t="e">
        <f t="shared" si="47"/>
        <v>#DIV/0!</v>
      </c>
      <c r="BL118" s="83" t="s">
        <v>255</v>
      </c>
      <c r="BM118" s="83" t="s">
        <v>256</v>
      </c>
      <c r="BN118" s="106">
        <f t="shared" si="48"/>
        <v>0</v>
      </c>
      <c r="BO118" s="107">
        <f t="shared" si="49"/>
        <v>0</v>
      </c>
      <c r="BP118" s="107">
        <f t="shared" si="50"/>
        <v>0</v>
      </c>
      <c r="BQ118" s="107">
        <f t="shared" si="51"/>
        <v>0</v>
      </c>
      <c r="BR118" s="107">
        <f t="shared" si="52"/>
        <v>0</v>
      </c>
      <c r="BU118" s="94"/>
      <c r="BV118" s="108" t="str" cm="1">
        <f t="array" ref="BV118">IF(OR(($H118+(0.2*$I118))&lt;200, $K118="Not reporting this measure", ISBLANK($O118)),"N/A",
       IF(($O118/($H118+(0.2*$I118)))&lt;
                   (_xlfn.IFS($M118="CCO Medicaid only",Dashboard!$E$33,'Data Reporting Template'!$M118="All-payer",Dashboard!$F$33)),"Low","No Issue"))</f>
        <v>N/A</v>
      </c>
      <c r="BW118" s="109" t="str" cm="1">
        <f t="array" ref="BW118">IFERROR(
IF(OR($H118&lt;200, $U118="Not reporting this measure", ISBLANK($Y118),($I118/$J118)&gt;0.8),"N/A",
       IF(($Y118/$H118)&lt;
                   (_xlfn.IFS($W118="CCO Medicaid only",Dashboard!$E$34,'Data Reporting Template'!$W118="All-payer",Dashboard!$F$34)),"Low","No Issue")), "N/A")</f>
        <v>N/A</v>
      </c>
      <c r="BX118" s="110" t="str" cm="1">
        <f t="array" ref="BX118">IFERROR(
IF(OR($H118&lt;200, $AD118="Not reporting this measure", ISBLANK($AH118),($I118/$J118)&gt;0.8),"N/A",
       IF(($AH118/$H118)&lt;
                   (_xlfn.IFS($AF118="CCO Medicaid only",Dashboard!$E$35,'Data Reporting Template'!$AF118="All-payer",Dashboard!$F$35)),"Low","No Issue")), "N/A")</f>
        <v>N/A</v>
      </c>
      <c r="BY118" s="109" t="str">
        <f>IF(OR(($H118+(0.2*$I118))&lt;50, $AM118="Not reporting this measure", ISBLANK($AQ118)),"N/A",
       IF(($AQ118/($H118+(0.2*$I118)))&lt;Dashboard!$E$36,"Low", "No Issue"))</f>
        <v>N/A</v>
      </c>
      <c r="BZ118" s="110" t="str">
        <f>IF(OR(($H118+(0.2*$I118))&lt;200, $AZ118="Not reporting this measure", ISBLANK($BD118)),"N/A",
       IF(($BD118/($H118+(0.2*$I118)))&lt;Dashboard!$E$37,"Low", "No Issue"))</f>
        <v>N/A</v>
      </c>
      <c r="CA118" s="111" t="str">
        <f>IFERROR(
IF(OR(($H118+(0.2*$I118))&lt;200, $AZ118="Not reporting this measure", ISBLANK($BI118),($I118/$J118)&gt;0.8),"N/A",
       IF(($BI118/($H118+(0.2*$I118)))&lt;Dashboard!$E$38,"Low", "No Issue")),"N/A")</f>
        <v>N/A</v>
      </c>
      <c r="CB118" s="108" t="str" cm="1">
        <f t="array" ref="CB118">IF(OR(($H118+(0.2*$I118))&lt;200, $K118="Not reporting this measure", ISBLANK($O118)),"N/A",
IF(('Data Reporting Template'!$O118/($H118+(0.2*$I118)))&gt;
(_xlfn.IFS($M118="CCO Medicaid only",Dashboard!$E$44,'Data Reporting Template'!$M118="All-payer",Dashboard!$F$44)),"High","No Issue"))</f>
        <v>N/A</v>
      </c>
      <c r="CC118" s="109" t="str" cm="1">
        <f t="array" ref="CC118">IF(OR($H118&lt;200, $U118="Not reporting this measure", ISBLANK($Y118)),"N/A",
IF(('Data Reporting Template'!$Y118/$H118)&gt;
(_xlfn.IFS($W118="CCO Medicaid only",Dashboard!$E$44,'Data Reporting Template'!$W118="All-payer",Dashboard!$F$44)),"High","No Issue"))</f>
        <v>N/A</v>
      </c>
      <c r="CD118" s="110" t="str" cm="1">
        <f t="array" ref="CD118">IF(OR($H118&lt;200, $AD118="Not reporting this measure", ISBLANK($AH118)),"N/A",
       IF(('Data Reporting Template'!$AH118/$H118)&gt;
                   (_xlfn.IFS($AF118="CCO Medicaid only",Dashboard!$E$44,'Data Reporting Template'!$AF118="All-payer",Dashboard!$F$44)),"High","No Issue"))</f>
        <v>N/A</v>
      </c>
      <c r="CE118" s="109" t="str">
        <f>IF(OR(($H118+(0.2*$I118))&lt;50, $AM118="Not reporting this measure", ISBLANK($AQ118)),"N/A",
       IF(('Data Reporting Template'!$AQ118/($H118+(0.2*$I118)))&gt;Dashboard!$E$44,"High","No Issue"))</f>
        <v>N/A</v>
      </c>
      <c r="CF118" s="110" t="str">
        <f>IF(OR(($H118+(0.2*$I118))&lt;200, $AZ118="Not reporting this measure", ISBLANK($BD118)),"N/A",
       IF(('Data Reporting Template'!$BD118/($H118+(0.2*$I118)))&gt;Dashboard!$E$44,"High","No Issue"))</f>
        <v>N/A</v>
      </c>
      <c r="CG118" s="111" t="str">
        <f>IF(OR(($H118+(0.2*$I118))&lt;200, $AZ118="Not reporting this measure", ISBLANK($BI118)),"N/A",
       IF(('Data Reporting Template'!$BI118/($H118+(0.2*$I118)))&gt;Dashboard!$E$44,"High","No Issue"))</f>
        <v>N/A</v>
      </c>
      <c r="CH118" s="108" t="str">
        <f>IFERROR(
IF($O118 &lt; 30, "N/A",
IF((($P118+$Q118)/$O118)&gt; (Dashboard!$D$54), "High Exclusion/Exception Rate", "No Issue")),"N/A")</f>
        <v>N/A</v>
      </c>
      <c r="CI118" s="109" t="str">
        <f>IFERROR(
IF($Y118&lt;30,"N/A",
IF(($Z118/$Y118) &gt; (Dashboard!$D$55), "High Exclusion/Exception Rate", "No Issue")),"N/A")</f>
        <v>N/A</v>
      </c>
      <c r="CJ118" s="110" t="str">
        <f>IFERROR(
IF($AH118 &lt;30, "N/A",
IF(($AI118/$AH118)&gt; (Dashboard!$D$56), "High Exclusion/Exception Rate", "No Issue")),"N/A")</f>
        <v>N/A</v>
      </c>
      <c r="CK118" s="109" t="str">
        <f>IFERROR(
IF($BD118 &lt;30, "N/A",
IF((($BE118 + $BF118)/$BD118) &gt; (Dashboard!$D$58), "High Exclusion/Exception Rate", "No Issue")),"N/A")</f>
        <v>N/A</v>
      </c>
      <c r="CL118" s="112" t="str">
        <f>IFERROR(
IF($BI118 &lt;30, "N/A",
IF(($BJ118/$BI118) &gt; (Dashboard!$D$59), "High Exclusion/Exception Rate", "No Issue")),"N/A")</f>
        <v>N/A</v>
      </c>
      <c r="CM118" s="113" t="str">
        <f t="shared" si="53"/>
        <v>N/A</v>
      </c>
      <c r="CN118" s="110" t="str">
        <f t="shared" si="54"/>
        <v>N/A</v>
      </c>
      <c r="CO118" s="109" t="str">
        <f t="shared" si="55"/>
        <v>N/A</v>
      </c>
      <c r="CP118" s="110" t="str">
        <f t="shared" si="56"/>
        <v>N/A</v>
      </c>
      <c r="CQ118" s="109" t="str">
        <f t="shared" si="57"/>
        <v>N/A</v>
      </c>
      <c r="CR118" s="112" t="str">
        <f t="shared" si="58"/>
        <v>N/A</v>
      </c>
      <c r="CS118" s="113" t="str">
        <f t="shared" si="59"/>
        <v>N/A</v>
      </c>
      <c r="CT118" s="110" t="str">
        <f t="shared" si="60"/>
        <v>N/A</v>
      </c>
      <c r="CU118" s="109" t="str">
        <f t="shared" si="61"/>
        <v>N/A</v>
      </c>
      <c r="CV118" s="110" t="str">
        <f t="shared" si="62"/>
        <v>N/A</v>
      </c>
      <c r="CW118" s="109" t="str">
        <f t="shared" si="63"/>
        <v>N/A</v>
      </c>
      <c r="CX118" s="112" t="str">
        <f t="shared" si="64"/>
        <v>N/A</v>
      </c>
      <c r="CY118" s="113" t="str">
        <f t="shared" si="65"/>
        <v>N/A</v>
      </c>
      <c r="CZ118" s="110" t="str">
        <f t="shared" si="66"/>
        <v>N/A</v>
      </c>
      <c r="DA118" s="109" t="str">
        <f t="shared" si="67"/>
        <v>N/A</v>
      </c>
      <c r="DB118" s="115" t="str">
        <f t="shared" si="68"/>
        <v>N/A</v>
      </c>
      <c r="DC118" s="109" t="str">
        <f t="shared" si="69"/>
        <v>N/A</v>
      </c>
      <c r="DD118" s="114" t="str">
        <f t="shared" si="70"/>
        <v>N/A</v>
      </c>
      <c r="DE118" s="109" t="str">
        <f t="shared" si="71"/>
        <v>N/A</v>
      </c>
      <c r="DF118" s="114" t="str">
        <f t="shared" si="72"/>
        <v>N/A</v>
      </c>
      <c r="DG118" s="113" t="str">
        <f t="shared" si="73"/>
        <v>N/A</v>
      </c>
      <c r="DH118" s="114" t="str">
        <f t="shared" si="74"/>
        <v>N/A</v>
      </c>
      <c r="DI118" s="109" t="str">
        <f t="shared" si="75"/>
        <v>N/A</v>
      </c>
      <c r="DJ118" s="114" t="str">
        <f t="shared" si="76"/>
        <v>N/A</v>
      </c>
      <c r="DK118" s="111" t="str">
        <f t="shared" si="77"/>
        <v>N/A</v>
      </c>
    </row>
    <row r="119" spans="11:115" s="78" customFormat="1" x14ac:dyDescent="0.25">
      <c r="K119" s="90"/>
      <c r="R119" s="100" t="e">
        <f t="shared" si="39"/>
        <v>#DIV/0!</v>
      </c>
      <c r="S119" s="83" t="s">
        <v>255</v>
      </c>
      <c r="T119" s="83" t="s">
        <v>256</v>
      </c>
      <c r="U119" s="90"/>
      <c r="AA119" s="100" t="e">
        <f t="shared" si="40"/>
        <v>#DIV/0!</v>
      </c>
      <c r="AB119" s="83" t="s">
        <v>255</v>
      </c>
      <c r="AC119" s="83" t="s">
        <v>256</v>
      </c>
      <c r="AD119" s="91"/>
      <c r="AI119" s="92"/>
      <c r="AJ119" s="100" t="e">
        <f t="shared" si="41"/>
        <v>#DIV/0!</v>
      </c>
      <c r="AK119" s="83" t="s">
        <v>255</v>
      </c>
      <c r="AL119" s="83" t="s">
        <v>256</v>
      </c>
      <c r="AM119" s="91"/>
      <c r="AQ119" s="93"/>
      <c r="AR119" s="101" t="e">
        <f t="shared" si="42"/>
        <v>#DIV/0!</v>
      </c>
      <c r="AU119" s="102">
        <f t="shared" si="43"/>
        <v>0</v>
      </c>
      <c r="AV119" s="101" t="e">
        <f t="shared" si="44"/>
        <v>#DIV/0!</v>
      </c>
      <c r="AW119" s="101" t="e">
        <f t="shared" si="45"/>
        <v>#DIV/0!</v>
      </c>
      <c r="AX119" s="83" t="s">
        <v>255</v>
      </c>
      <c r="AY119" s="83" t="s">
        <v>256</v>
      </c>
      <c r="AZ119" s="91"/>
      <c r="BG119" s="103" t="e">
        <f t="shared" si="46"/>
        <v>#DIV/0!</v>
      </c>
      <c r="BK119" s="103" t="e">
        <f t="shared" si="47"/>
        <v>#DIV/0!</v>
      </c>
      <c r="BL119" s="83" t="s">
        <v>255</v>
      </c>
      <c r="BM119" s="83" t="s">
        <v>256</v>
      </c>
      <c r="BN119" s="106">
        <f t="shared" si="48"/>
        <v>0</v>
      </c>
      <c r="BO119" s="107">
        <f t="shared" si="49"/>
        <v>0</v>
      </c>
      <c r="BP119" s="107">
        <f t="shared" si="50"/>
        <v>0</v>
      </c>
      <c r="BQ119" s="107">
        <f t="shared" si="51"/>
        <v>0</v>
      </c>
      <c r="BR119" s="107">
        <f t="shared" si="52"/>
        <v>0</v>
      </c>
      <c r="BU119" s="94"/>
      <c r="BV119" s="108" t="str" cm="1">
        <f t="array" ref="BV119">IF(OR(($H119+(0.2*$I119))&lt;200, $K119="Not reporting this measure", ISBLANK($O119)),"N/A",
       IF(($O119/($H119+(0.2*$I119)))&lt;
                   (_xlfn.IFS($M119="CCO Medicaid only",Dashboard!$E$33,'Data Reporting Template'!$M119="All-payer",Dashboard!$F$33)),"Low","No Issue"))</f>
        <v>N/A</v>
      </c>
      <c r="BW119" s="109" t="str" cm="1">
        <f t="array" ref="BW119">IFERROR(
IF(OR($H119&lt;200, $U119="Not reporting this measure", ISBLANK($Y119),($I119/$J119)&gt;0.8),"N/A",
       IF(($Y119/$H119)&lt;
                   (_xlfn.IFS($W119="CCO Medicaid only",Dashboard!$E$34,'Data Reporting Template'!$W119="All-payer",Dashboard!$F$34)),"Low","No Issue")), "N/A")</f>
        <v>N/A</v>
      </c>
      <c r="BX119" s="110" t="str" cm="1">
        <f t="array" ref="BX119">IFERROR(
IF(OR($H119&lt;200, $AD119="Not reporting this measure", ISBLANK($AH119),($I119/$J119)&gt;0.8),"N/A",
       IF(($AH119/$H119)&lt;
                   (_xlfn.IFS($AF119="CCO Medicaid only",Dashboard!$E$35,'Data Reporting Template'!$AF119="All-payer",Dashboard!$F$35)),"Low","No Issue")), "N/A")</f>
        <v>N/A</v>
      </c>
      <c r="BY119" s="109" t="str">
        <f>IF(OR(($H119+(0.2*$I119))&lt;50, $AM119="Not reporting this measure", ISBLANK($AQ119)),"N/A",
       IF(($AQ119/($H119+(0.2*$I119)))&lt;Dashboard!$E$36,"Low", "No Issue"))</f>
        <v>N/A</v>
      </c>
      <c r="BZ119" s="110" t="str">
        <f>IF(OR(($H119+(0.2*$I119))&lt;200, $AZ119="Not reporting this measure", ISBLANK($BD119)),"N/A",
       IF(($BD119/($H119+(0.2*$I119)))&lt;Dashboard!$E$37,"Low", "No Issue"))</f>
        <v>N/A</v>
      </c>
      <c r="CA119" s="111" t="str">
        <f>IFERROR(
IF(OR(($H119+(0.2*$I119))&lt;200, $AZ119="Not reporting this measure", ISBLANK($BI119),($I119/$J119)&gt;0.8),"N/A",
       IF(($BI119/($H119+(0.2*$I119)))&lt;Dashboard!$E$38,"Low", "No Issue")),"N/A")</f>
        <v>N/A</v>
      </c>
      <c r="CB119" s="108" t="str" cm="1">
        <f t="array" ref="CB119">IF(OR(($H119+(0.2*$I119))&lt;200, $K119="Not reporting this measure", ISBLANK($O119)),"N/A",
IF(('Data Reporting Template'!$O119/($H119+(0.2*$I119)))&gt;
(_xlfn.IFS($M119="CCO Medicaid only",Dashboard!$E$44,'Data Reporting Template'!$M119="All-payer",Dashboard!$F$44)),"High","No Issue"))</f>
        <v>N/A</v>
      </c>
      <c r="CC119" s="109" t="str" cm="1">
        <f t="array" ref="CC119">IF(OR($H119&lt;200, $U119="Not reporting this measure", ISBLANK($Y119)),"N/A",
IF(('Data Reporting Template'!$Y119/$H119)&gt;
(_xlfn.IFS($W119="CCO Medicaid only",Dashboard!$E$44,'Data Reporting Template'!$W119="All-payer",Dashboard!$F$44)),"High","No Issue"))</f>
        <v>N/A</v>
      </c>
      <c r="CD119" s="110" t="str" cm="1">
        <f t="array" ref="CD119">IF(OR($H119&lt;200, $AD119="Not reporting this measure", ISBLANK($AH119)),"N/A",
       IF(('Data Reporting Template'!$AH119/$H119)&gt;
                   (_xlfn.IFS($AF119="CCO Medicaid only",Dashboard!$E$44,'Data Reporting Template'!$AF119="All-payer",Dashboard!$F$44)),"High","No Issue"))</f>
        <v>N/A</v>
      </c>
      <c r="CE119" s="109" t="str">
        <f>IF(OR(($H119+(0.2*$I119))&lt;50, $AM119="Not reporting this measure", ISBLANK($AQ119)),"N/A",
       IF(('Data Reporting Template'!$AQ119/($H119+(0.2*$I119)))&gt;Dashboard!$E$44,"High","No Issue"))</f>
        <v>N/A</v>
      </c>
      <c r="CF119" s="110" t="str">
        <f>IF(OR(($H119+(0.2*$I119))&lt;200, $AZ119="Not reporting this measure", ISBLANK($BD119)),"N/A",
       IF(('Data Reporting Template'!$BD119/($H119+(0.2*$I119)))&gt;Dashboard!$E$44,"High","No Issue"))</f>
        <v>N/A</v>
      </c>
      <c r="CG119" s="111" t="str">
        <f>IF(OR(($H119+(0.2*$I119))&lt;200, $AZ119="Not reporting this measure", ISBLANK($BI119)),"N/A",
       IF(('Data Reporting Template'!$BI119/($H119+(0.2*$I119)))&gt;Dashboard!$E$44,"High","No Issue"))</f>
        <v>N/A</v>
      </c>
      <c r="CH119" s="108" t="str">
        <f>IFERROR(
IF($O119 &lt; 30, "N/A",
IF((($P119+$Q119)/$O119)&gt; (Dashboard!$D$54), "High Exclusion/Exception Rate", "No Issue")),"N/A")</f>
        <v>N/A</v>
      </c>
      <c r="CI119" s="109" t="str">
        <f>IFERROR(
IF($Y119&lt;30,"N/A",
IF(($Z119/$Y119) &gt; (Dashboard!$D$55), "High Exclusion/Exception Rate", "No Issue")),"N/A")</f>
        <v>N/A</v>
      </c>
      <c r="CJ119" s="110" t="str">
        <f>IFERROR(
IF($AH119 &lt;30, "N/A",
IF(($AI119/$AH119)&gt; (Dashboard!$D$56), "High Exclusion/Exception Rate", "No Issue")),"N/A")</f>
        <v>N/A</v>
      </c>
      <c r="CK119" s="109" t="str">
        <f>IFERROR(
IF($BD119 &lt;30, "N/A",
IF((($BE119 + $BF119)/$BD119) &gt; (Dashboard!$D$58), "High Exclusion/Exception Rate", "No Issue")),"N/A")</f>
        <v>N/A</v>
      </c>
      <c r="CL119" s="112" t="str">
        <f>IFERROR(
IF($BI119 &lt;30, "N/A",
IF(($BJ119/$BI119) &gt; (Dashboard!$D$59), "High Exclusion/Exception Rate", "No Issue")),"N/A")</f>
        <v>N/A</v>
      </c>
      <c r="CM119" s="113" t="str">
        <f t="shared" si="53"/>
        <v>N/A</v>
      </c>
      <c r="CN119" s="110" t="str">
        <f t="shared" si="54"/>
        <v>N/A</v>
      </c>
      <c r="CO119" s="109" t="str">
        <f t="shared" si="55"/>
        <v>N/A</v>
      </c>
      <c r="CP119" s="110" t="str">
        <f t="shared" si="56"/>
        <v>N/A</v>
      </c>
      <c r="CQ119" s="109" t="str">
        <f t="shared" si="57"/>
        <v>N/A</v>
      </c>
      <c r="CR119" s="112" t="str">
        <f t="shared" si="58"/>
        <v>N/A</v>
      </c>
      <c r="CS119" s="113" t="str">
        <f t="shared" si="59"/>
        <v>N/A</v>
      </c>
      <c r="CT119" s="110" t="str">
        <f t="shared" si="60"/>
        <v>N/A</v>
      </c>
      <c r="CU119" s="109" t="str">
        <f t="shared" si="61"/>
        <v>N/A</v>
      </c>
      <c r="CV119" s="110" t="str">
        <f t="shared" si="62"/>
        <v>N/A</v>
      </c>
      <c r="CW119" s="109" t="str">
        <f t="shared" si="63"/>
        <v>N/A</v>
      </c>
      <c r="CX119" s="112" t="str">
        <f t="shared" si="64"/>
        <v>N/A</v>
      </c>
      <c r="CY119" s="113" t="str">
        <f t="shared" si="65"/>
        <v>N/A</v>
      </c>
      <c r="CZ119" s="110" t="str">
        <f t="shared" si="66"/>
        <v>N/A</v>
      </c>
      <c r="DA119" s="109" t="str">
        <f t="shared" si="67"/>
        <v>N/A</v>
      </c>
      <c r="DB119" s="115" t="str">
        <f t="shared" si="68"/>
        <v>N/A</v>
      </c>
      <c r="DC119" s="109" t="str">
        <f t="shared" si="69"/>
        <v>N/A</v>
      </c>
      <c r="DD119" s="114" t="str">
        <f t="shared" si="70"/>
        <v>N/A</v>
      </c>
      <c r="DE119" s="109" t="str">
        <f t="shared" si="71"/>
        <v>N/A</v>
      </c>
      <c r="DF119" s="114" t="str">
        <f t="shared" si="72"/>
        <v>N/A</v>
      </c>
      <c r="DG119" s="113" t="str">
        <f t="shared" si="73"/>
        <v>N/A</v>
      </c>
      <c r="DH119" s="114" t="str">
        <f t="shared" si="74"/>
        <v>N/A</v>
      </c>
      <c r="DI119" s="109" t="str">
        <f t="shared" si="75"/>
        <v>N/A</v>
      </c>
      <c r="DJ119" s="114" t="str">
        <f t="shared" si="76"/>
        <v>N/A</v>
      </c>
      <c r="DK119" s="111" t="str">
        <f t="shared" si="77"/>
        <v>N/A</v>
      </c>
    </row>
    <row r="120" spans="11:115" s="78" customFormat="1" x14ac:dyDescent="0.25">
      <c r="K120" s="90"/>
      <c r="R120" s="100" t="e">
        <f t="shared" si="39"/>
        <v>#DIV/0!</v>
      </c>
      <c r="S120" s="83" t="s">
        <v>255</v>
      </c>
      <c r="T120" s="83" t="s">
        <v>256</v>
      </c>
      <c r="U120" s="90"/>
      <c r="AA120" s="100" t="e">
        <f t="shared" si="40"/>
        <v>#DIV/0!</v>
      </c>
      <c r="AB120" s="83" t="s">
        <v>255</v>
      </c>
      <c r="AC120" s="83" t="s">
        <v>256</v>
      </c>
      <c r="AD120" s="91"/>
      <c r="AI120" s="92"/>
      <c r="AJ120" s="100" t="e">
        <f t="shared" si="41"/>
        <v>#DIV/0!</v>
      </c>
      <c r="AK120" s="83" t="s">
        <v>255</v>
      </c>
      <c r="AL120" s="83" t="s">
        <v>256</v>
      </c>
      <c r="AM120" s="91"/>
      <c r="AQ120" s="93"/>
      <c r="AR120" s="101" t="e">
        <f t="shared" si="42"/>
        <v>#DIV/0!</v>
      </c>
      <c r="AU120" s="102">
        <f t="shared" si="43"/>
        <v>0</v>
      </c>
      <c r="AV120" s="101" t="e">
        <f t="shared" si="44"/>
        <v>#DIV/0!</v>
      </c>
      <c r="AW120" s="101" t="e">
        <f t="shared" si="45"/>
        <v>#DIV/0!</v>
      </c>
      <c r="AX120" s="83" t="s">
        <v>255</v>
      </c>
      <c r="AY120" s="83" t="s">
        <v>256</v>
      </c>
      <c r="AZ120" s="91"/>
      <c r="BG120" s="103" t="e">
        <f t="shared" si="46"/>
        <v>#DIV/0!</v>
      </c>
      <c r="BK120" s="103" t="e">
        <f t="shared" si="47"/>
        <v>#DIV/0!</v>
      </c>
      <c r="BL120" s="83" t="s">
        <v>255</v>
      </c>
      <c r="BM120" s="83" t="s">
        <v>256</v>
      </c>
      <c r="BN120" s="106">
        <f t="shared" si="48"/>
        <v>0</v>
      </c>
      <c r="BO120" s="107">
        <f t="shared" si="49"/>
        <v>0</v>
      </c>
      <c r="BP120" s="107">
        <f t="shared" si="50"/>
        <v>0</v>
      </c>
      <c r="BQ120" s="107">
        <f t="shared" si="51"/>
        <v>0</v>
      </c>
      <c r="BR120" s="107">
        <f t="shared" si="52"/>
        <v>0</v>
      </c>
      <c r="BU120" s="94"/>
      <c r="BV120" s="108" t="str" cm="1">
        <f t="array" ref="BV120">IF(OR(($H120+(0.2*$I120))&lt;200, $K120="Not reporting this measure", ISBLANK($O120)),"N/A",
       IF(($O120/($H120+(0.2*$I120)))&lt;
                   (_xlfn.IFS($M120="CCO Medicaid only",Dashboard!$E$33,'Data Reporting Template'!$M120="All-payer",Dashboard!$F$33)),"Low","No Issue"))</f>
        <v>N/A</v>
      </c>
      <c r="BW120" s="109" t="str" cm="1">
        <f t="array" ref="BW120">IFERROR(
IF(OR($H120&lt;200, $U120="Not reporting this measure", ISBLANK($Y120),($I120/$J120)&gt;0.8),"N/A",
       IF(($Y120/$H120)&lt;
                   (_xlfn.IFS($W120="CCO Medicaid only",Dashboard!$E$34,'Data Reporting Template'!$W120="All-payer",Dashboard!$F$34)),"Low","No Issue")), "N/A")</f>
        <v>N/A</v>
      </c>
      <c r="BX120" s="110" t="str" cm="1">
        <f t="array" ref="BX120">IFERROR(
IF(OR($H120&lt;200, $AD120="Not reporting this measure", ISBLANK($AH120),($I120/$J120)&gt;0.8),"N/A",
       IF(($AH120/$H120)&lt;
                   (_xlfn.IFS($AF120="CCO Medicaid only",Dashboard!$E$35,'Data Reporting Template'!$AF120="All-payer",Dashboard!$F$35)),"Low","No Issue")), "N/A")</f>
        <v>N/A</v>
      </c>
      <c r="BY120" s="109" t="str">
        <f>IF(OR(($H120+(0.2*$I120))&lt;50, $AM120="Not reporting this measure", ISBLANK($AQ120)),"N/A",
       IF(($AQ120/($H120+(0.2*$I120)))&lt;Dashboard!$E$36,"Low", "No Issue"))</f>
        <v>N/A</v>
      </c>
      <c r="BZ120" s="110" t="str">
        <f>IF(OR(($H120+(0.2*$I120))&lt;200, $AZ120="Not reporting this measure", ISBLANK($BD120)),"N/A",
       IF(($BD120/($H120+(0.2*$I120)))&lt;Dashboard!$E$37,"Low", "No Issue"))</f>
        <v>N/A</v>
      </c>
      <c r="CA120" s="111" t="str">
        <f>IFERROR(
IF(OR(($H120+(0.2*$I120))&lt;200, $AZ120="Not reporting this measure", ISBLANK($BI120),($I120/$J120)&gt;0.8),"N/A",
       IF(($BI120/($H120+(0.2*$I120)))&lt;Dashboard!$E$38,"Low", "No Issue")),"N/A")</f>
        <v>N/A</v>
      </c>
      <c r="CB120" s="108" t="str" cm="1">
        <f t="array" ref="CB120">IF(OR(($H120+(0.2*$I120))&lt;200, $K120="Not reporting this measure", ISBLANK($O120)),"N/A",
IF(('Data Reporting Template'!$O120/($H120+(0.2*$I120)))&gt;
(_xlfn.IFS($M120="CCO Medicaid only",Dashboard!$E$44,'Data Reporting Template'!$M120="All-payer",Dashboard!$F$44)),"High","No Issue"))</f>
        <v>N/A</v>
      </c>
      <c r="CC120" s="109" t="str" cm="1">
        <f t="array" ref="CC120">IF(OR($H120&lt;200, $U120="Not reporting this measure", ISBLANK($Y120)),"N/A",
IF(('Data Reporting Template'!$Y120/$H120)&gt;
(_xlfn.IFS($W120="CCO Medicaid only",Dashboard!$E$44,'Data Reporting Template'!$W120="All-payer",Dashboard!$F$44)),"High","No Issue"))</f>
        <v>N/A</v>
      </c>
      <c r="CD120" s="110" t="str" cm="1">
        <f t="array" ref="CD120">IF(OR($H120&lt;200, $AD120="Not reporting this measure", ISBLANK($AH120)),"N/A",
       IF(('Data Reporting Template'!$AH120/$H120)&gt;
                   (_xlfn.IFS($AF120="CCO Medicaid only",Dashboard!$E$44,'Data Reporting Template'!$AF120="All-payer",Dashboard!$F$44)),"High","No Issue"))</f>
        <v>N/A</v>
      </c>
      <c r="CE120" s="109" t="str">
        <f>IF(OR(($H120+(0.2*$I120))&lt;50, $AM120="Not reporting this measure", ISBLANK($AQ120)),"N/A",
       IF(('Data Reporting Template'!$AQ120/($H120+(0.2*$I120)))&gt;Dashboard!$E$44,"High","No Issue"))</f>
        <v>N/A</v>
      </c>
      <c r="CF120" s="110" t="str">
        <f>IF(OR(($H120+(0.2*$I120))&lt;200, $AZ120="Not reporting this measure", ISBLANK($BD120)),"N/A",
       IF(('Data Reporting Template'!$BD120/($H120+(0.2*$I120)))&gt;Dashboard!$E$44,"High","No Issue"))</f>
        <v>N/A</v>
      </c>
      <c r="CG120" s="111" t="str">
        <f>IF(OR(($H120+(0.2*$I120))&lt;200, $AZ120="Not reporting this measure", ISBLANK($BI120)),"N/A",
       IF(('Data Reporting Template'!$BI120/($H120+(0.2*$I120)))&gt;Dashboard!$E$44,"High","No Issue"))</f>
        <v>N/A</v>
      </c>
      <c r="CH120" s="108" t="str">
        <f>IFERROR(
IF($O120 &lt; 30, "N/A",
IF((($P120+$Q120)/$O120)&gt; (Dashboard!$D$54), "High Exclusion/Exception Rate", "No Issue")),"N/A")</f>
        <v>N/A</v>
      </c>
      <c r="CI120" s="109" t="str">
        <f>IFERROR(
IF($Y120&lt;30,"N/A",
IF(($Z120/$Y120) &gt; (Dashboard!$D$55), "High Exclusion/Exception Rate", "No Issue")),"N/A")</f>
        <v>N/A</v>
      </c>
      <c r="CJ120" s="110" t="str">
        <f>IFERROR(
IF($AH120 &lt;30, "N/A",
IF(($AI120/$AH120)&gt; (Dashboard!$D$56), "High Exclusion/Exception Rate", "No Issue")),"N/A")</f>
        <v>N/A</v>
      </c>
      <c r="CK120" s="109" t="str">
        <f>IFERROR(
IF($BD120 &lt;30, "N/A",
IF((($BE120 + $BF120)/$BD120) &gt; (Dashboard!$D$58), "High Exclusion/Exception Rate", "No Issue")),"N/A")</f>
        <v>N/A</v>
      </c>
      <c r="CL120" s="112" t="str">
        <f>IFERROR(
IF($BI120 &lt;30, "N/A",
IF(($BJ120/$BI120) &gt; (Dashboard!$D$59), "High Exclusion/Exception Rate", "No Issue")),"N/A")</f>
        <v>N/A</v>
      </c>
      <c r="CM120" s="113" t="str">
        <f t="shared" si="53"/>
        <v>N/A</v>
      </c>
      <c r="CN120" s="110" t="str">
        <f t="shared" si="54"/>
        <v>N/A</v>
      </c>
      <c r="CO120" s="109" t="str">
        <f t="shared" si="55"/>
        <v>N/A</v>
      </c>
      <c r="CP120" s="110" t="str">
        <f t="shared" si="56"/>
        <v>N/A</v>
      </c>
      <c r="CQ120" s="109" t="str">
        <f t="shared" si="57"/>
        <v>N/A</v>
      </c>
      <c r="CR120" s="112" t="str">
        <f t="shared" si="58"/>
        <v>N/A</v>
      </c>
      <c r="CS120" s="113" t="str">
        <f t="shared" si="59"/>
        <v>N/A</v>
      </c>
      <c r="CT120" s="110" t="str">
        <f t="shared" si="60"/>
        <v>N/A</v>
      </c>
      <c r="CU120" s="109" t="str">
        <f t="shared" si="61"/>
        <v>N/A</v>
      </c>
      <c r="CV120" s="110" t="str">
        <f t="shared" si="62"/>
        <v>N/A</v>
      </c>
      <c r="CW120" s="109" t="str">
        <f t="shared" si="63"/>
        <v>N/A</v>
      </c>
      <c r="CX120" s="112" t="str">
        <f t="shared" si="64"/>
        <v>N/A</v>
      </c>
      <c r="CY120" s="113" t="str">
        <f t="shared" si="65"/>
        <v>N/A</v>
      </c>
      <c r="CZ120" s="110" t="str">
        <f t="shared" si="66"/>
        <v>N/A</v>
      </c>
      <c r="DA120" s="109" t="str">
        <f t="shared" si="67"/>
        <v>N/A</v>
      </c>
      <c r="DB120" s="115" t="str">
        <f t="shared" si="68"/>
        <v>N/A</v>
      </c>
      <c r="DC120" s="109" t="str">
        <f t="shared" si="69"/>
        <v>N/A</v>
      </c>
      <c r="DD120" s="114" t="str">
        <f t="shared" si="70"/>
        <v>N/A</v>
      </c>
      <c r="DE120" s="109" t="str">
        <f t="shared" si="71"/>
        <v>N/A</v>
      </c>
      <c r="DF120" s="114" t="str">
        <f t="shared" si="72"/>
        <v>N/A</v>
      </c>
      <c r="DG120" s="113" t="str">
        <f t="shared" si="73"/>
        <v>N/A</v>
      </c>
      <c r="DH120" s="114" t="str">
        <f t="shared" si="74"/>
        <v>N/A</v>
      </c>
      <c r="DI120" s="109" t="str">
        <f t="shared" si="75"/>
        <v>N/A</v>
      </c>
      <c r="DJ120" s="114" t="str">
        <f t="shared" si="76"/>
        <v>N/A</v>
      </c>
      <c r="DK120" s="111" t="str">
        <f t="shared" si="77"/>
        <v>N/A</v>
      </c>
    </row>
    <row r="121" spans="11:115" s="78" customFormat="1" x14ac:dyDescent="0.25">
      <c r="K121" s="90"/>
      <c r="R121" s="100" t="e">
        <f t="shared" si="39"/>
        <v>#DIV/0!</v>
      </c>
      <c r="S121" s="83" t="s">
        <v>255</v>
      </c>
      <c r="T121" s="83" t="s">
        <v>256</v>
      </c>
      <c r="U121" s="90"/>
      <c r="AA121" s="100" t="e">
        <f t="shared" si="40"/>
        <v>#DIV/0!</v>
      </c>
      <c r="AB121" s="83" t="s">
        <v>255</v>
      </c>
      <c r="AC121" s="83" t="s">
        <v>256</v>
      </c>
      <c r="AD121" s="91"/>
      <c r="AI121" s="92"/>
      <c r="AJ121" s="100" t="e">
        <f t="shared" si="41"/>
        <v>#DIV/0!</v>
      </c>
      <c r="AK121" s="83" t="s">
        <v>255</v>
      </c>
      <c r="AL121" s="83" t="s">
        <v>256</v>
      </c>
      <c r="AM121" s="91"/>
      <c r="AQ121" s="93"/>
      <c r="AR121" s="101" t="e">
        <f t="shared" si="42"/>
        <v>#DIV/0!</v>
      </c>
      <c r="AU121" s="102">
        <f t="shared" si="43"/>
        <v>0</v>
      </c>
      <c r="AV121" s="101" t="e">
        <f t="shared" si="44"/>
        <v>#DIV/0!</v>
      </c>
      <c r="AW121" s="101" t="e">
        <f t="shared" si="45"/>
        <v>#DIV/0!</v>
      </c>
      <c r="AX121" s="83" t="s">
        <v>255</v>
      </c>
      <c r="AY121" s="83" t="s">
        <v>256</v>
      </c>
      <c r="AZ121" s="91"/>
      <c r="BG121" s="103" t="e">
        <f t="shared" si="46"/>
        <v>#DIV/0!</v>
      </c>
      <c r="BK121" s="103" t="e">
        <f t="shared" si="47"/>
        <v>#DIV/0!</v>
      </c>
      <c r="BL121" s="83" t="s">
        <v>255</v>
      </c>
      <c r="BM121" s="83" t="s">
        <v>256</v>
      </c>
      <c r="BN121" s="106">
        <f t="shared" si="48"/>
        <v>0</v>
      </c>
      <c r="BO121" s="107">
        <f t="shared" si="49"/>
        <v>0</v>
      </c>
      <c r="BP121" s="107">
        <f t="shared" si="50"/>
        <v>0</v>
      </c>
      <c r="BQ121" s="107">
        <f t="shared" si="51"/>
        <v>0</v>
      </c>
      <c r="BR121" s="107">
        <f t="shared" si="52"/>
        <v>0</v>
      </c>
      <c r="BU121" s="94"/>
      <c r="BV121" s="108" t="str" cm="1">
        <f t="array" ref="BV121">IF(OR(($H121+(0.2*$I121))&lt;200, $K121="Not reporting this measure", ISBLANK($O121)),"N/A",
       IF(($O121/($H121+(0.2*$I121)))&lt;
                   (_xlfn.IFS($M121="CCO Medicaid only",Dashboard!$E$33,'Data Reporting Template'!$M121="All-payer",Dashboard!$F$33)),"Low","No Issue"))</f>
        <v>N/A</v>
      </c>
      <c r="BW121" s="109" t="str" cm="1">
        <f t="array" ref="BW121">IFERROR(
IF(OR($H121&lt;200, $U121="Not reporting this measure", ISBLANK($Y121),($I121/$J121)&gt;0.8),"N/A",
       IF(($Y121/$H121)&lt;
                   (_xlfn.IFS($W121="CCO Medicaid only",Dashboard!$E$34,'Data Reporting Template'!$W121="All-payer",Dashboard!$F$34)),"Low","No Issue")), "N/A")</f>
        <v>N/A</v>
      </c>
      <c r="BX121" s="110" t="str" cm="1">
        <f t="array" ref="BX121">IFERROR(
IF(OR($H121&lt;200, $AD121="Not reporting this measure", ISBLANK($AH121),($I121/$J121)&gt;0.8),"N/A",
       IF(($AH121/$H121)&lt;
                   (_xlfn.IFS($AF121="CCO Medicaid only",Dashboard!$E$35,'Data Reporting Template'!$AF121="All-payer",Dashboard!$F$35)),"Low","No Issue")), "N/A")</f>
        <v>N/A</v>
      </c>
      <c r="BY121" s="109" t="str">
        <f>IF(OR(($H121+(0.2*$I121))&lt;50, $AM121="Not reporting this measure", ISBLANK($AQ121)),"N/A",
       IF(($AQ121/($H121+(0.2*$I121)))&lt;Dashboard!$E$36,"Low", "No Issue"))</f>
        <v>N/A</v>
      </c>
      <c r="BZ121" s="110" t="str">
        <f>IF(OR(($H121+(0.2*$I121))&lt;200, $AZ121="Not reporting this measure", ISBLANK($BD121)),"N/A",
       IF(($BD121/($H121+(0.2*$I121)))&lt;Dashboard!$E$37,"Low", "No Issue"))</f>
        <v>N/A</v>
      </c>
      <c r="CA121" s="111" t="str">
        <f>IFERROR(
IF(OR(($H121+(0.2*$I121))&lt;200, $AZ121="Not reporting this measure", ISBLANK($BI121),($I121/$J121)&gt;0.8),"N/A",
       IF(($BI121/($H121+(0.2*$I121)))&lt;Dashboard!$E$38,"Low", "No Issue")),"N/A")</f>
        <v>N/A</v>
      </c>
      <c r="CB121" s="108" t="str" cm="1">
        <f t="array" ref="CB121">IF(OR(($H121+(0.2*$I121))&lt;200, $K121="Not reporting this measure", ISBLANK($O121)),"N/A",
IF(('Data Reporting Template'!$O121/($H121+(0.2*$I121)))&gt;
(_xlfn.IFS($M121="CCO Medicaid only",Dashboard!$E$44,'Data Reporting Template'!$M121="All-payer",Dashboard!$F$44)),"High","No Issue"))</f>
        <v>N/A</v>
      </c>
      <c r="CC121" s="109" t="str" cm="1">
        <f t="array" ref="CC121">IF(OR($H121&lt;200, $U121="Not reporting this measure", ISBLANK($Y121)),"N/A",
IF(('Data Reporting Template'!$Y121/$H121)&gt;
(_xlfn.IFS($W121="CCO Medicaid only",Dashboard!$E$44,'Data Reporting Template'!$W121="All-payer",Dashboard!$F$44)),"High","No Issue"))</f>
        <v>N/A</v>
      </c>
      <c r="CD121" s="110" t="str" cm="1">
        <f t="array" ref="CD121">IF(OR($H121&lt;200, $AD121="Not reporting this measure", ISBLANK($AH121)),"N/A",
       IF(('Data Reporting Template'!$AH121/$H121)&gt;
                   (_xlfn.IFS($AF121="CCO Medicaid only",Dashboard!$E$44,'Data Reporting Template'!$AF121="All-payer",Dashboard!$F$44)),"High","No Issue"))</f>
        <v>N/A</v>
      </c>
      <c r="CE121" s="109" t="str">
        <f>IF(OR(($H121+(0.2*$I121))&lt;50, $AM121="Not reporting this measure", ISBLANK($AQ121)),"N/A",
       IF(('Data Reporting Template'!$AQ121/($H121+(0.2*$I121)))&gt;Dashboard!$E$44,"High","No Issue"))</f>
        <v>N/A</v>
      </c>
      <c r="CF121" s="110" t="str">
        <f>IF(OR(($H121+(0.2*$I121))&lt;200, $AZ121="Not reporting this measure", ISBLANK($BD121)),"N/A",
       IF(('Data Reporting Template'!$BD121/($H121+(0.2*$I121)))&gt;Dashboard!$E$44,"High","No Issue"))</f>
        <v>N/A</v>
      </c>
      <c r="CG121" s="111" t="str">
        <f>IF(OR(($H121+(0.2*$I121))&lt;200, $AZ121="Not reporting this measure", ISBLANK($BI121)),"N/A",
       IF(('Data Reporting Template'!$BI121/($H121+(0.2*$I121)))&gt;Dashboard!$E$44,"High","No Issue"))</f>
        <v>N/A</v>
      </c>
      <c r="CH121" s="108" t="str">
        <f>IFERROR(
IF($O121 &lt; 30, "N/A",
IF((($P121+$Q121)/$O121)&gt; (Dashboard!$D$54), "High Exclusion/Exception Rate", "No Issue")),"N/A")</f>
        <v>N/A</v>
      </c>
      <c r="CI121" s="109" t="str">
        <f>IFERROR(
IF($Y121&lt;30,"N/A",
IF(($Z121/$Y121) &gt; (Dashboard!$D$55), "High Exclusion/Exception Rate", "No Issue")),"N/A")</f>
        <v>N/A</v>
      </c>
      <c r="CJ121" s="110" t="str">
        <f>IFERROR(
IF($AH121 &lt;30, "N/A",
IF(($AI121/$AH121)&gt; (Dashboard!$D$56), "High Exclusion/Exception Rate", "No Issue")),"N/A")</f>
        <v>N/A</v>
      </c>
      <c r="CK121" s="109" t="str">
        <f>IFERROR(
IF($BD121 &lt;30, "N/A",
IF((($BE121 + $BF121)/$BD121) &gt; (Dashboard!$D$58), "High Exclusion/Exception Rate", "No Issue")),"N/A")</f>
        <v>N/A</v>
      </c>
      <c r="CL121" s="112" t="str">
        <f>IFERROR(
IF($BI121 &lt;30, "N/A",
IF(($BJ121/$BI121) &gt; (Dashboard!$D$59), "High Exclusion/Exception Rate", "No Issue")),"N/A")</f>
        <v>N/A</v>
      </c>
      <c r="CM121" s="113" t="str">
        <f t="shared" si="53"/>
        <v>N/A</v>
      </c>
      <c r="CN121" s="110" t="str">
        <f t="shared" si="54"/>
        <v>N/A</v>
      </c>
      <c r="CO121" s="109" t="str">
        <f t="shared" si="55"/>
        <v>N/A</v>
      </c>
      <c r="CP121" s="110" t="str">
        <f t="shared" si="56"/>
        <v>N/A</v>
      </c>
      <c r="CQ121" s="109" t="str">
        <f t="shared" si="57"/>
        <v>N/A</v>
      </c>
      <c r="CR121" s="112" t="str">
        <f t="shared" si="58"/>
        <v>N/A</v>
      </c>
      <c r="CS121" s="113" t="str">
        <f t="shared" si="59"/>
        <v>N/A</v>
      </c>
      <c r="CT121" s="110" t="str">
        <f t="shared" si="60"/>
        <v>N/A</v>
      </c>
      <c r="CU121" s="109" t="str">
        <f t="shared" si="61"/>
        <v>N/A</v>
      </c>
      <c r="CV121" s="110" t="str">
        <f t="shared" si="62"/>
        <v>N/A</v>
      </c>
      <c r="CW121" s="109" t="str">
        <f t="shared" si="63"/>
        <v>N/A</v>
      </c>
      <c r="CX121" s="112" t="str">
        <f t="shared" si="64"/>
        <v>N/A</v>
      </c>
      <c r="CY121" s="113" t="str">
        <f t="shared" si="65"/>
        <v>N/A</v>
      </c>
      <c r="CZ121" s="110" t="str">
        <f t="shared" si="66"/>
        <v>N/A</v>
      </c>
      <c r="DA121" s="109" t="str">
        <f t="shared" si="67"/>
        <v>N/A</v>
      </c>
      <c r="DB121" s="115" t="str">
        <f t="shared" si="68"/>
        <v>N/A</v>
      </c>
      <c r="DC121" s="109" t="str">
        <f t="shared" si="69"/>
        <v>N/A</v>
      </c>
      <c r="DD121" s="114" t="str">
        <f t="shared" si="70"/>
        <v>N/A</v>
      </c>
      <c r="DE121" s="109" t="str">
        <f t="shared" si="71"/>
        <v>N/A</v>
      </c>
      <c r="DF121" s="114" t="str">
        <f t="shared" si="72"/>
        <v>N/A</v>
      </c>
      <c r="DG121" s="113" t="str">
        <f t="shared" si="73"/>
        <v>N/A</v>
      </c>
      <c r="DH121" s="114" t="str">
        <f t="shared" si="74"/>
        <v>N/A</v>
      </c>
      <c r="DI121" s="109" t="str">
        <f t="shared" si="75"/>
        <v>N/A</v>
      </c>
      <c r="DJ121" s="114" t="str">
        <f t="shared" si="76"/>
        <v>N/A</v>
      </c>
      <c r="DK121" s="111" t="str">
        <f t="shared" si="77"/>
        <v>N/A</v>
      </c>
    </row>
    <row r="122" spans="11:115" s="78" customFormat="1" x14ac:dyDescent="0.25">
      <c r="K122" s="90"/>
      <c r="R122" s="100" t="e">
        <f t="shared" si="39"/>
        <v>#DIV/0!</v>
      </c>
      <c r="S122" s="83" t="s">
        <v>255</v>
      </c>
      <c r="T122" s="83" t="s">
        <v>256</v>
      </c>
      <c r="U122" s="90"/>
      <c r="AA122" s="100" t="e">
        <f t="shared" si="40"/>
        <v>#DIV/0!</v>
      </c>
      <c r="AB122" s="83" t="s">
        <v>255</v>
      </c>
      <c r="AC122" s="83" t="s">
        <v>256</v>
      </c>
      <c r="AD122" s="91"/>
      <c r="AI122" s="92"/>
      <c r="AJ122" s="100" t="e">
        <f t="shared" si="41"/>
        <v>#DIV/0!</v>
      </c>
      <c r="AK122" s="83" t="s">
        <v>255</v>
      </c>
      <c r="AL122" s="83" t="s">
        <v>256</v>
      </c>
      <c r="AM122" s="91"/>
      <c r="AQ122" s="93"/>
      <c r="AR122" s="101" t="e">
        <f t="shared" si="42"/>
        <v>#DIV/0!</v>
      </c>
      <c r="AU122" s="102">
        <f t="shared" si="43"/>
        <v>0</v>
      </c>
      <c r="AV122" s="101" t="e">
        <f t="shared" si="44"/>
        <v>#DIV/0!</v>
      </c>
      <c r="AW122" s="101" t="e">
        <f t="shared" si="45"/>
        <v>#DIV/0!</v>
      </c>
      <c r="AX122" s="83" t="s">
        <v>255</v>
      </c>
      <c r="AY122" s="83" t="s">
        <v>256</v>
      </c>
      <c r="AZ122" s="91"/>
      <c r="BG122" s="103" t="e">
        <f t="shared" si="46"/>
        <v>#DIV/0!</v>
      </c>
      <c r="BK122" s="103" t="e">
        <f t="shared" si="47"/>
        <v>#DIV/0!</v>
      </c>
      <c r="BL122" s="83" t="s">
        <v>255</v>
      </c>
      <c r="BM122" s="83" t="s">
        <v>256</v>
      </c>
      <c r="BN122" s="106">
        <f t="shared" si="48"/>
        <v>0</v>
      </c>
      <c r="BO122" s="107">
        <f t="shared" si="49"/>
        <v>0</v>
      </c>
      <c r="BP122" s="107">
        <f t="shared" si="50"/>
        <v>0</v>
      </c>
      <c r="BQ122" s="107">
        <f t="shared" si="51"/>
        <v>0</v>
      </c>
      <c r="BR122" s="107">
        <f t="shared" si="52"/>
        <v>0</v>
      </c>
      <c r="BU122" s="94"/>
      <c r="BV122" s="108" t="str" cm="1">
        <f t="array" ref="BV122">IF(OR(($H122+(0.2*$I122))&lt;200, $K122="Not reporting this measure", ISBLANK($O122)),"N/A",
       IF(($O122/($H122+(0.2*$I122)))&lt;
                   (_xlfn.IFS($M122="CCO Medicaid only",Dashboard!$E$33,'Data Reporting Template'!$M122="All-payer",Dashboard!$F$33)),"Low","No Issue"))</f>
        <v>N/A</v>
      </c>
      <c r="BW122" s="109" t="str" cm="1">
        <f t="array" ref="BW122">IFERROR(
IF(OR($H122&lt;200, $U122="Not reporting this measure", ISBLANK($Y122),($I122/$J122)&gt;0.8),"N/A",
       IF(($Y122/$H122)&lt;
                   (_xlfn.IFS($W122="CCO Medicaid only",Dashboard!$E$34,'Data Reporting Template'!$W122="All-payer",Dashboard!$F$34)),"Low","No Issue")), "N/A")</f>
        <v>N/A</v>
      </c>
      <c r="BX122" s="110" t="str" cm="1">
        <f t="array" ref="BX122">IFERROR(
IF(OR($H122&lt;200, $AD122="Not reporting this measure", ISBLANK($AH122),($I122/$J122)&gt;0.8),"N/A",
       IF(($AH122/$H122)&lt;
                   (_xlfn.IFS($AF122="CCO Medicaid only",Dashboard!$E$35,'Data Reporting Template'!$AF122="All-payer",Dashboard!$F$35)),"Low","No Issue")), "N/A")</f>
        <v>N/A</v>
      </c>
      <c r="BY122" s="109" t="str">
        <f>IF(OR(($H122+(0.2*$I122))&lt;50, $AM122="Not reporting this measure", ISBLANK($AQ122)),"N/A",
       IF(($AQ122/($H122+(0.2*$I122)))&lt;Dashboard!$E$36,"Low", "No Issue"))</f>
        <v>N/A</v>
      </c>
      <c r="BZ122" s="110" t="str">
        <f>IF(OR(($H122+(0.2*$I122))&lt;200, $AZ122="Not reporting this measure", ISBLANK($BD122)),"N/A",
       IF(($BD122/($H122+(0.2*$I122)))&lt;Dashboard!$E$37,"Low", "No Issue"))</f>
        <v>N/A</v>
      </c>
      <c r="CA122" s="111" t="str">
        <f>IFERROR(
IF(OR(($H122+(0.2*$I122))&lt;200, $AZ122="Not reporting this measure", ISBLANK($BI122),($I122/$J122)&gt;0.8),"N/A",
       IF(($BI122/($H122+(0.2*$I122)))&lt;Dashboard!$E$38,"Low", "No Issue")),"N/A")</f>
        <v>N/A</v>
      </c>
      <c r="CB122" s="108" t="str" cm="1">
        <f t="array" ref="CB122">IF(OR(($H122+(0.2*$I122))&lt;200, $K122="Not reporting this measure", ISBLANK($O122)),"N/A",
IF(('Data Reporting Template'!$O122/($H122+(0.2*$I122)))&gt;
(_xlfn.IFS($M122="CCO Medicaid only",Dashboard!$E$44,'Data Reporting Template'!$M122="All-payer",Dashboard!$F$44)),"High","No Issue"))</f>
        <v>N/A</v>
      </c>
      <c r="CC122" s="109" t="str" cm="1">
        <f t="array" ref="CC122">IF(OR($H122&lt;200, $U122="Not reporting this measure", ISBLANK($Y122)),"N/A",
IF(('Data Reporting Template'!$Y122/$H122)&gt;
(_xlfn.IFS($W122="CCO Medicaid only",Dashboard!$E$44,'Data Reporting Template'!$W122="All-payer",Dashboard!$F$44)),"High","No Issue"))</f>
        <v>N/A</v>
      </c>
      <c r="CD122" s="110" t="str" cm="1">
        <f t="array" ref="CD122">IF(OR($H122&lt;200, $AD122="Not reporting this measure", ISBLANK($AH122)),"N/A",
       IF(('Data Reporting Template'!$AH122/$H122)&gt;
                   (_xlfn.IFS($AF122="CCO Medicaid only",Dashboard!$E$44,'Data Reporting Template'!$AF122="All-payer",Dashboard!$F$44)),"High","No Issue"))</f>
        <v>N/A</v>
      </c>
      <c r="CE122" s="109" t="str">
        <f>IF(OR(($H122+(0.2*$I122))&lt;50, $AM122="Not reporting this measure", ISBLANK($AQ122)),"N/A",
       IF(('Data Reporting Template'!$AQ122/($H122+(0.2*$I122)))&gt;Dashboard!$E$44,"High","No Issue"))</f>
        <v>N/A</v>
      </c>
      <c r="CF122" s="110" t="str">
        <f>IF(OR(($H122+(0.2*$I122))&lt;200, $AZ122="Not reporting this measure", ISBLANK($BD122)),"N/A",
       IF(('Data Reporting Template'!$BD122/($H122+(0.2*$I122)))&gt;Dashboard!$E$44,"High","No Issue"))</f>
        <v>N/A</v>
      </c>
      <c r="CG122" s="111" t="str">
        <f>IF(OR(($H122+(0.2*$I122))&lt;200, $AZ122="Not reporting this measure", ISBLANK($BI122)),"N/A",
       IF(('Data Reporting Template'!$BI122/($H122+(0.2*$I122)))&gt;Dashboard!$E$44,"High","No Issue"))</f>
        <v>N/A</v>
      </c>
      <c r="CH122" s="108" t="str">
        <f>IFERROR(
IF($O122 &lt; 30, "N/A",
IF((($P122+$Q122)/$O122)&gt; (Dashboard!$D$54), "High Exclusion/Exception Rate", "No Issue")),"N/A")</f>
        <v>N/A</v>
      </c>
      <c r="CI122" s="109" t="str">
        <f>IFERROR(
IF($Y122&lt;30,"N/A",
IF(($Z122/$Y122) &gt; (Dashboard!$D$55), "High Exclusion/Exception Rate", "No Issue")),"N/A")</f>
        <v>N/A</v>
      </c>
      <c r="CJ122" s="110" t="str">
        <f>IFERROR(
IF($AH122 &lt;30, "N/A",
IF(($AI122/$AH122)&gt; (Dashboard!$D$56), "High Exclusion/Exception Rate", "No Issue")),"N/A")</f>
        <v>N/A</v>
      </c>
      <c r="CK122" s="109" t="str">
        <f>IFERROR(
IF($BD122 &lt;30, "N/A",
IF((($BE122 + $BF122)/$BD122) &gt; (Dashboard!$D$58), "High Exclusion/Exception Rate", "No Issue")),"N/A")</f>
        <v>N/A</v>
      </c>
      <c r="CL122" s="112" t="str">
        <f>IFERROR(
IF($BI122 &lt;30, "N/A",
IF(($BJ122/$BI122) &gt; (Dashboard!$D$59), "High Exclusion/Exception Rate", "No Issue")),"N/A")</f>
        <v>N/A</v>
      </c>
      <c r="CM122" s="113" t="str">
        <f t="shared" si="53"/>
        <v>N/A</v>
      </c>
      <c r="CN122" s="110" t="str">
        <f t="shared" si="54"/>
        <v>N/A</v>
      </c>
      <c r="CO122" s="109" t="str">
        <f t="shared" si="55"/>
        <v>N/A</v>
      </c>
      <c r="CP122" s="110" t="str">
        <f t="shared" si="56"/>
        <v>N/A</v>
      </c>
      <c r="CQ122" s="109" t="str">
        <f t="shared" si="57"/>
        <v>N/A</v>
      </c>
      <c r="CR122" s="112" t="str">
        <f t="shared" si="58"/>
        <v>N/A</v>
      </c>
      <c r="CS122" s="113" t="str">
        <f t="shared" si="59"/>
        <v>N/A</v>
      </c>
      <c r="CT122" s="110" t="str">
        <f t="shared" si="60"/>
        <v>N/A</v>
      </c>
      <c r="CU122" s="109" t="str">
        <f t="shared" si="61"/>
        <v>N/A</v>
      </c>
      <c r="CV122" s="110" t="str">
        <f t="shared" si="62"/>
        <v>N/A</v>
      </c>
      <c r="CW122" s="109" t="str">
        <f t="shared" si="63"/>
        <v>N/A</v>
      </c>
      <c r="CX122" s="112" t="str">
        <f t="shared" si="64"/>
        <v>N/A</v>
      </c>
      <c r="CY122" s="113" t="str">
        <f t="shared" si="65"/>
        <v>N/A</v>
      </c>
      <c r="CZ122" s="110" t="str">
        <f t="shared" si="66"/>
        <v>N/A</v>
      </c>
      <c r="DA122" s="109" t="str">
        <f t="shared" si="67"/>
        <v>N/A</v>
      </c>
      <c r="DB122" s="115" t="str">
        <f t="shared" si="68"/>
        <v>N/A</v>
      </c>
      <c r="DC122" s="109" t="str">
        <f t="shared" si="69"/>
        <v>N/A</v>
      </c>
      <c r="DD122" s="114" t="str">
        <f t="shared" si="70"/>
        <v>N/A</v>
      </c>
      <c r="DE122" s="109" t="str">
        <f t="shared" si="71"/>
        <v>N/A</v>
      </c>
      <c r="DF122" s="114" t="str">
        <f t="shared" si="72"/>
        <v>N/A</v>
      </c>
      <c r="DG122" s="113" t="str">
        <f t="shared" si="73"/>
        <v>N/A</v>
      </c>
      <c r="DH122" s="114" t="str">
        <f t="shared" si="74"/>
        <v>N/A</v>
      </c>
      <c r="DI122" s="109" t="str">
        <f t="shared" si="75"/>
        <v>N/A</v>
      </c>
      <c r="DJ122" s="114" t="str">
        <f t="shared" si="76"/>
        <v>N/A</v>
      </c>
      <c r="DK122" s="111" t="str">
        <f t="shared" si="77"/>
        <v>N/A</v>
      </c>
    </row>
    <row r="123" spans="11:115" s="78" customFormat="1" x14ac:dyDescent="0.25">
      <c r="K123" s="90"/>
      <c r="R123" s="100" t="e">
        <f t="shared" si="39"/>
        <v>#DIV/0!</v>
      </c>
      <c r="S123" s="83" t="s">
        <v>255</v>
      </c>
      <c r="T123" s="83" t="s">
        <v>256</v>
      </c>
      <c r="U123" s="90"/>
      <c r="AA123" s="100" t="e">
        <f t="shared" si="40"/>
        <v>#DIV/0!</v>
      </c>
      <c r="AB123" s="83" t="s">
        <v>255</v>
      </c>
      <c r="AC123" s="83" t="s">
        <v>256</v>
      </c>
      <c r="AD123" s="91"/>
      <c r="AI123" s="92"/>
      <c r="AJ123" s="100" t="e">
        <f t="shared" si="41"/>
        <v>#DIV/0!</v>
      </c>
      <c r="AK123" s="83" t="s">
        <v>255</v>
      </c>
      <c r="AL123" s="83" t="s">
        <v>256</v>
      </c>
      <c r="AM123" s="91"/>
      <c r="AQ123" s="93"/>
      <c r="AR123" s="101" t="e">
        <f t="shared" si="42"/>
        <v>#DIV/0!</v>
      </c>
      <c r="AU123" s="102">
        <f t="shared" si="43"/>
        <v>0</v>
      </c>
      <c r="AV123" s="101" t="e">
        <f t="shared" si="44"/>
        <v>#DIV/0!</v>
      </c>
      <c r="AW123" s="101" t="e">
        <f t="shared" si="45"/>
        <v>#DIV/0!</v>
      </c>
      <c r="AX123" s="83" t="s">
        <v>255</v>
      </c>
      <c r="AY123" s="83" t="s">
        <v>256</v>
      </c>
      <c r="AZ123" s="91"/>
      <c r="BG123" s="103" t="e">
        <f t="shared" si="46"/>
        <v>#DIV/0!</v>
      </c>
      <c r="BK123" s="103" t="e">
        <f t="shared" si="47"/>
        <v>#DIV/0!</v>
      </c>
      <c r="BL123" s="83" t="s">
        <v>255</v>
      </c>
      <c r="BM123" s="83" t="s">
        <v>256</v>
      </c>
      <c r="BN123" s="106">
        <f t="shared" si="48"/>
        <v>0</v>
      </c>
      <c r="BO123" s="107">
        <f t="shared" si="49"/>
        <v>0</v>
      </c>
      <c r="BP123" s="107">
        <f t="shared" si="50"/>
        <v>0</v>
      </c>
      <c r="BQ123" s="107">
        <f t="shared" si="51"/>
        <v>0</v>
      </c>
      <c r="BR123" s="107">
        <f t="shared" si="52"/>
        <v>0</v>
      </c>
      <c r="BU123" s="94"/>
      <c r="BV123" s="108" t="str" cm="1">
        <f t="array" ref="BV123">IF(OR(($H123+(0.2*$I123))&lt;200, $K123="Not reporting this measure", ISBLANK($O123)),"N/A",
       IF(($O123/($H123+(0.2*$I123)))&lt;
                   (_xlfn.IFS($M123="CCO Medicaid only",Dashboard!$E$33,'Data Reporting Template'!$M123="All-payer",Dashboard!$F$33)),"Low","No Issue"))</f>
        <v>N/A</v>
      </c>
      <c r="BW123" s="109" t="str" cm="1">
        <f t="array" ref="BW123">IFERROR(
IF(OR($H123&lt;200, $U123="Not reporting this measure", ISBLANK($Y123),($I123/$J123)&gt;0.8),"N/A",
       IF(($Y123/$H123)&lt;
                   (_xlfn.IFS($W123="CCO Medicaid only",Dashboard!$E$34,'Data Reporting Template'!$W123="All-payer",Dashboard!$F$34)),"Low","No Issue")), "N/A")</f>
        <v>N/A</v>
      </c>
      <c r="BX123" s="110" t="str" cm="1">
        <f t="array" ref="BX123">IFERROR(
IF(OR($H123&lt;200, $AD123="Not reporting this measure", ISBLANK($AH123),($I123/$J123)&gt;0.8),"N/A",
       IF(($AH123/$H123)&lt;
                   (_xlfn.IFS($AF123="CCO Medicaid only",Dashboard!$E$35,'Data Reporting Template'!$AF123="All-payer",Dashboard!$F$35)),"Low","No Issue")), "N/A")</f>
        <v>N/A</v>
      </c>
      <c r="BY123" s="109" t="str">
        <f>IF(OR(($H123+(0.2*$I123))&lt;50, $AM123="Not reporting this measure", ISBLANK($AQ123)),"N/A",
       IF(($AQ123/($H123+(0.2*$I123)))&lt;Dashboard!$E$36,"Low", "No Issue"))</f>
        <v>N/A</v>
      </c>
      <c r="BZ123" s="110" t="str">
        <f>IF(OR(($H123+(0.2*$I123))&lt;200, $AZ123="Not reporting this measure", ISBLANK($BD123)),"N/A",
       IF(($BD123/($H123+(0.2*$I123)))&lt;Dashboard!$E$37,"Low", "No Issue"))</f>
        <v>N/A</v>
      </c>
      <c r="CA123" s="111" t="str">
        <f>IFERROR(
IF(OR(($H123+(0.2*$I123))&lt;200, $AZ123="Not reporting this measure", ISBLANK($BI123),($I123/$J123)&gt;0.8),"N/A",
       IF(($BI123/($H123+(0.2*$I123)))&lt;Dashboard!$E$38,"Low", "No Issue")),"N/A")</f>
        <v>N/A</v>
      </c>
      <c r="CB123" s="108" t="str" cm="1">
        <f t="array" ref="CB123">IF(OR(($H123+(0.2*$I123))&lt;200, $K123="Not reporting this measure", ISBLANK($O123)),"N/A",
IF(('Data Reporting Template'!$O123/($H123+(0.2*$I123)))&gt;
(_xlfn.IFS($M123="CCO Medicaid only",Dashboard!$E$44,'Data Reporting Template'!$M123="All-payer",Dashboard!$F$44)),"High","No Issue"))</f>
        <v>N/A</v>
      </c>
      <c r="CC123" s="109" t="str" cm="1">
        <f t="array" ref="CC123">IF(OR($H123&lt;200, $U123="Not reporting this measure", ISBLANK($Y123)),"N/A",
IF(('Data Reporting Template'!$Y123/$H123)&gt;
(_xlfn.IFS($W123="CCO Medicaid only",Dashboard!$E$44,'Data Reporting Template'!$W123="All-payer",Dashboard!$F$44)),"High","No Issue"))</f>
        <v>N/A</v>
      </c>
      <c r="CD123" s="110" t="str" cm="1">
        <f t="array" ref="CD123">IF(OR($H123&lt;200, $AD123="Not reporting this measure", ISBLANK($AH123)),"N/A",
       IF(('Data Reporting Template'!$AH123/$H123)&gt;
                   (_xlfn.IFS($AF123="CCO Medicaid only",Dashboard!$E$44,'Data Reporting Template'!$AF123="All-payer",Dashboard!$F$44)),"High","No Issue"))</f>
        <v>N/A</v>
      </c>
      <c r="CE123" s="109" t="str">
        <f>IF(OR(($H123+(0.2*$I123))&lt;50, $AM123="Not reporting this measure", ISBLANK($AQ123)),"N/A",
       IF(('Data Reporting Template'!$AQ123/($H123+(0.2*$I123)))&gt;Dashboard!$E$44,"High","No Issue"))</f>
        <v>N/A</v>
      </c>
      <c r="CF123" s="110" t="str">
        <f>IF(OR(($H123+(0.2*$I123))&lt;200, $AZ123="Not reporting this measure", ISBLANK($BD123)),"N/A",
       IF(('Data Reporting Template'!$BD123/($H123+(0.2*$I123)))&gt;Dashboard!$E$44,"High","No Issue"))</f>
        <v>N/A</v>
      </c>
      <c r="CG123" s="111" t="str">
        <f>IF(OR(($H123+(0.2*$I123))&lt;200, $AZ123="Not reporting this measure", ISBLANK($BI123)),"N/A",
       IF(('Data Reporting Template'!$BI123/($H123+(0.2*$I123)))&gt;Dashboard!$E$44,"High","No Issue"))</f>
        <v>N/A</v>
      </c>
      <c r="CH123" s="108" t="str">
        <f>IFERROR(
IF($O123 &lt; 30, "N/A",
IF((($P123+$Q123)/$O123)&gt; (Dashboard!$D$54), "High Exclusion/Exception Rate", "No Issue")),"N/A")</f>
        <v>N/A</v>
      </c>
      <c r="CI123" s="109" t="str">
        <f>IFERROR(
IF($Y123&lt;30,"N/A",
IF(($Z123/$Y123) &gt; (Dashboard!$D$55), "High Exclusion/Exception Rate", "No Issue")),"N/A")</f>
        <v>N/A</v>
      </c>
      <c r="CJ123" s="110" t="str">
        <f>IFERROR(
IF($AH123 &lt;30, "N/A",
IF(($AI123/$AH123)&gt; (Dashboard!$D$56), "High Exclusion/Exception Rate", "No Issue")),"N/A")</f>
        <v>N/A</v>
      </c>
      <c r="CK123" s="109" t="str">
        <f>IFERROR(
IF($BD123 &lt;30, "N/A",
IF((($BE123 + $BF123)/$BD123) &gt; (Dashboard!$D$58), "High Exclusion/Exception Rate", "No Issue")),"N/A")</f>
        <v>N/A</v>
      </c>
      <c r="CL123" s="112" t="str">
        <f>IFERROR(
IF($BI123 &lt;30, "N/A",
IF(($BJ123/$BI123) &gt; (Dashboard!$D$59), "High Exclusion/Exception Rate", "No Issue")),"N/A")</f>
        <v>N/A</v>
      </c>
      <c r="CM123" s="113" t="str">
        <f t="shared" si="53"/>
        <v>N/A</v>
      </c>
      <c r="CN123" s="110" t="str">
        <f t="shared" si="54"/>
        <v>N/A</v>
      </c>
      <c r="CO123" s="109" t="str">
        <f t="shared" si="55"/>
        <v>N/A</v>
      </c>
      <c r="CP123" s="110" t="str">
        <f t="shared" si="56"/>
        <v>N/A</v>
      </c>
      <c r="CQ123" s="109" t="str">
        <f t="shared" si="57"/>
        <v>N/A</v>
      </c>
      <c r="CR123" s="112" t="str">
        <f t="shared" si="58"/>
        <v>N/A</v>
      </c>
      <c r="CS123" s="113" t="str">
        <f t="shared" si="59"/>
        <v>N/A</v>
      </c>
      <c r="CT123" s="110" t="str">
        <f t="shared" si="60"/>
        <v>N/A</v>
      </c>
      <c r="CU123" s="109" t="str">
        <f t="shared" si="61"/>
        <v>N/A</v>
      </c>
      <c r="CV123" s="110" t="str">
        <f t="shared" si="62"/>
        <v>N/A</v>
      </c>
      <c r="CW123" s="109" t="str">
        <f t="shared" si="63"/>
        <v>N/A</v>
      </c>
      <c r="CX123" s="112" t="str">
        <f t="shared" si="64"/>
        <v>N/A</v>
      </c>
      <c r="CY123" s="113" t="str">
        <f t="shared" si="65"/>
        <v>N/A</v>
      </c>
      <c r="CZ123" s="110" t="str">
        <f t="shared" si="66"/>
        <v>N/A</v>
      </c>
      <c r="DA123" s="109" t="str">
        <f t="shared" si="67"/>
        <v>N/A</v>
      </c>
      <c r="DB123" s="115" t="str">
        <f t="shared" si="68"/>
        <v>N/A</v>
      </c>
      <c r="DC123" s="109" t="str">
        <f t="shared" si="69"/>
        <v>N/A</v>
      </c>
      <c r="DD123" s="114" t="str">
        <f t="shared" si="70"/>
        <v>N/A</v>
      </c>
      <c r="DE123" s="109" t="str">
        <f t="shared" si="71"/>
        <v>N/A</v>
      </c>
      <c r="DF123" s="114" t="str">
        <f t="shared" si="72"/>
        <v>N/A</v>
      </c>
      <c r="DG123" s="113" t="str">
        <f t="shared" si="73"/>
        <v>N/A</v>
      </c>
      <c r="DH123" s="114" t="str">
        <f t="shared" si="74"/>
        <v>N/A</v>
      </c>
      <c r="DI123" s="109" t="str">
        <f t="shared" si="75"/>
        <v>N/A</v>
      </c>
      <c r="DJ123" s="114" t="str">
        <f t="shared" si="76"/>
        <v>N/A</v>
      </c>
      <c r="DK123" s="111" t="str">
        <f t="shared" si="77"/>
        <v>N/A</v>
      </c>
    </row>
    <row r="124" spans="11:115" s="78" customFormat="1" x14ac:dyDescent="0.25">
      <c r="K124" s="90"/>
      <c r="R124" s="100" t="e">
        <f t="shared" si="39"/>
        <v>#DIV/0!</v>
      </c>
      <c r="S124" s="83" t="s">
        <v>255</v>
      </c>
      <c r="T124" s="83" t="s">
        <v>256</v>
      </c>
      <c r="U124" s="90"/>
      <c r="AA124" s="100" t="e">
        <f t="shared" si="40"/>
        <v>#DIV/0!</v>
      </c>
      <c r="AB124" s="83" t="s">
        <v>255</v>
      </c>
      <c r="AC124" s="83" t="s">
        <v>256</v>
      </c>
      <c r="AD124" s="91"/>
      <c r="AI124" s="92"/>
      <c r="AJ124" s="100" t="e">
        <f t="shared" si="41"/>
        <v>#DIV/0!</v>
      </c>
      <c r="AK124" s="83" t="s">
        <v>255</v>
      </c>
      <c r="AL124" s="83" t="s">
        <v>256</v>
      </c>
      <c r="AM124" s="91"/>
      <c r="AQ124" s="93"/>
      <c r="AR124" s="101" t="e">
        <f t="shared" si="42"/>
        <v>#DIV/0!</v>
      </c>
      <c r="AU124" s="102">
        <f t="shared" si="43"/>
        <v>0</v>
      </c>
      <c r="AV124" s="101" t="e">
        <f t="shared" si="44"/>
        <v>#DIV/0!</v>
      </c>
      <c r="AW124" s="101" t="e">
        <f t="shared" si="45"/>
        <v>#DIV/0!</v>
      </c>
      <c r="AX124" s="83" t="s">
        <v>255</v>
      </c>
      <c r="AY124" s="83" t="s">
        <v>256</v>
      </c>
      <c r="AZ124" s="91"/>
      <c r="BG124" s="103" t="e">
        <f t="shared" si="46"/>
        <v>#DIV/0!</v>
      </c>
      <c r="BK124" s="103" t="e">
        <f t="shared" si="47"/>
        <v>#DIV/0!</v>
      </c>
      <c r="BL124" s="83" t="s">
        <v>255</v>
      </c>
      <c r="BM124" s="83" t="s">
        <v>256</v>
      </c>
      <c r="BN124" s="106">
        <f t="shared" si="48"/>
        <v>0</v>
      </c>
      <c r="BO124" s="107">
        <f t="shared" si="49"/>
        <v>0</v>
      </c>
      <c r="BP124" s="107">
        <f t="shared" si="50"/>
        <v>0</v>
      </c>
      <c r="BQ124" s="107">
        <f t="shared" si="51"/>
        <v>0</v>
      </c>
      <c r="BR124" s="107">
        <f t="shared" si="52"/>
        <v>0</v>
      </c>
      <c r="BU124" s="94"/>
      <c r="BV124" s="108" t="str" cm="1">
        <f t="array" ref="BV124">IF(OR(($H124+(0.2*$I124))&lt;200, $K124="Not reporting this measure", ISBLANK($O124)),"N/A",
       IF(($O124/($H124+(0.2*$I124)))&lt;
                   (_xlfn.IFS($M124="CCO Medicaid only",Dashboard!$E$33,'Data Reporting Template'!$M124="All-payer",Dashboard!$F$33)),"Low","No Issue"))</f>
        <v>N/A</v>
      </c>
      <c r="BW124" s="109" t="str" cm="1">
        <f t="array" ref="BW124">IFERROR(
IF(OR($H124&lt;200, $U124="Not reporting this measure", ISBLANK($Y124),($I124/$J124)&gt;0.8),"N/A",
       IF(($Y124/$H124)&lt;
                   (_xlfn.IFS($W124="CCO Medicaid only",Dashboard!$E$34,'Data Reporting Template'!$W124="All-payer",Dashboard!$F$34)),"Low","No Issue")), "N/A")</f>
        <v>N/A</v>
      </c>
      <c r="BX124" s="110" t="str" cm="1">
        <f t="array" ref="BX124">IFERROR(
IF(OR($H124&lt;200, $AD124="Not reporting this measure", ISBLANK($AH124),($I124/$J124)&gt;0.8),"N/A",
       IF(($AH124/$H124)&lt;
                   (_xlfn.IFS($AF124="CCO Medicaid only",Dashboard!$E$35,'Data Reporting Template'!$AF124="All-payer",Dashboard!$F$35)),"Low","No Issue")), "N/A")</f>
        <v>N/A</v>
      </c>
      <c r="BY124" s="109" t="str">
        <f>IF(OR(($H124+(0.2*$I124))&lt;50, $AM124="Not reporting this measure", ISBLANK($AQ124)),"N/A",
       IF(($AQ124/($H124+(0.2*$I124)))&lt;Dashboard!$E$36,"Low", "No Issue"))</f>
        <v>N/A</v>
      </c>
      <c r="BZ124" s="110" t="str">
        <f>IF(OR(($H124+(0.2*$I124))&lt;200, $AZ124="Not reporting this measure", ISBLANK($BD124)),"N/A",
       IF(($BD124/($H124+(0.2*$I124)))&lt;Dashboard!$E$37,"Low", "No Issue"))</f>
        <v>N/A</v>
      </c>
      <c r="CA124" s="111" t="str">
        <f>IFERROR(
IF(OR(($H124+(0.2*$I124))&lt;200, $AZ124="Not reporting this measure", ISBLANK($BI124),($I124/$J124)&gt;0.8),"N/A",
       IF(($BI124/($H124+(0.2*$I124)))&lt;Dashboard!$E$38,"Low", "No Issue")),"N/A")</f>
        <v>N/A</v>
      </c>
      <c r="CB124" s="108" t="str" cm="1">
        <f t="array" ref="CB124">IF(OR(($H124+(0.2*$I124))&lt;200, $K124="Not reporting this measure", ISBLANK($O124)),"N/A",
IF(('Data Reporting Template'!$O124/($H124+(0.2*$I124)))&gt;
(_xlfn.IFS($M124="CCO Medicaid only",Dashboard!$E$44,'Data Reporting Template'!$M124="All-payer",Dashboard!$F$44)),"High","No Issue"))</f>
        <v>N/A</v>
      </c>
      <c r="CC124" s="109" t="str" cm="1">
        <f t="array" ref="CC124">IF(OR($H124&lt;200, $U124="Not reporting this measure", ISBLANK($Y124)),"N/A",
IF(('Data Reporting Template'!$Y124/$H124)&gt;
(_xlfn.IFS($W124="CCO Medicaid only",Dashboard!$E$44,'Data Reporting Template'!$W124="All-payer",Dashboard!$F$44)),"High","No Issue"))</f>
        <v>N/A</v>
      </c>
      <c r="CD124" s="110" t="str" cm="1">
        <f t="array" ref="CD124">IF(OR($H124&lt;200, $AD124="Not reporting this measure", ISBLANK($AH124)),"N/A",
       IF(('Data Reporting Template'!$AH124/$H124)&gt;
                   (_xlfn.IFS($AF124="CCO Medicaid only",Dashboard!$E$44,'Data Reporting Template'!$AF124="All-payer",Dashboard!$F$44)),"High","No Issue"))</f>
        <v>N/A</v>
      </c>
      <c r="CE124" s="109" t="str">
        <f>IF(OR(($H124+(0.2*$I124))&lt;50, $AM124="Not reporting this measure", ISBLANK($AQ124)),"N/A",
       IF(('Data Reporting Template'!$AQ124/($H124+(0.2*$I124)))&gt;Dashboard!$E$44,"High","No Issue"))</f>
        <v>N/A</v>
      </c>
      <c r="CF124" s="110" t="str">
        <f>IF(OR(($H124+(0.2*$I124))&lt;200, $AZ124="Not reporting this measure", ISBLANK($BD124)),"N/A",
       IF(('Data Reporting Template'!$BD124/($H124+(0.2*$I124)))&gt;Dashboard!$E$44,"High","No Issue"))</f>
        <v>N/A</v>
      </c>
      <c r="CG124" s="111" t="str">
        <f>IF(OR(($H124+(0.2*$I124))&lt;200, $AZ124="Not reporting this measure", ISBLANK($BI124)),"N/A",
       IF(('Data Reporting Template'!$BI124/($H124+(0.2*$I124)))&gt;Dashboard!$E$44,"High","No Issue"))</f>
        <v>N/A</v>
      </c>
      <c r="CH124" s="108" t="str">
        <f>IFERROR(
IF($O124 &lt; 30, "N/A",
IF((($P124+$Q124)/$O124)&gt; (Dashboard!$D$54), "High Exclusion/Exception Rate", "No Issue")),"N/A")</f>
        <v>N/A</v>
      </c>
      <c r="CI124" s="109" t="str">
        <f>IFERROR(
IF($Y124&lt;30,"N/A",
IF(($Z124/$Y124) &gt; (Dashboard!$D$55), "High Exclusion/Exception Rate", "No Issue")),"N/A")</f>
        <v>N/A</v>
      </c>
      <c r="CJ124" s="110" t="str">
        <f>IFERROR(
IF($AH124 &lt;30, "N/A",
IF(($AI124/$AH124)&gt; (Dashboard!$D$56), "High Exclusion/Exception Rate", "No Issue")),"N/A")</f>
        <v>N/A</v>
      </c>
      <c r="CK124" s="109" t="str">
        <f>IFERROR(
IF($BD124 &lt;30, "N/A",
IF((($BE124 + $BF124)/$BD124) &gt; (Dashboard!$D$58), "High Exclusion/Exception Rate", "No Issue")),"N/A")</f>
        <v>N/A</v>
      </c>
      <c r="CL124" s="112" t="str">
        <f>IFERROR(
IF($BI124 &lt;30, "N/A",
IF(($BJ124/$BI124) &gt; (Dashboard!$D$59), "High Exclusion/Exception Rate", "No Issue")),"N/A")</f>
        <v>N/A</v>
      </c>
      <c r="CM124" s="113" t="str">
        <f t="shared" si="53"/>
        <v>N/A</v>
      </c>
      <c r="CN124" s="110" t="str">
        <f t="shared" si="54"/>
        <v>N/A</v>
      </c>
      <c r="CO124" s="109" t="str">
        <f t="shared" si="55"/>
        <v>N/A</v>
      </c>
      <c r="CP124" s="110" t="str">
        <f t="shared" si="56"/>
        <v>N/A</v>
      </c>
      <c r="CQ124" s="109" t="str">
        <f t="shared" si="57"/>
        <v>N/A</v>
      </c>
      <c r="CR124" s="112" t="str">
        <f t="shared" si="58"/>
        <v>N/A</v>
      </c>
      <c r="CS124" s="113" t="str">
        <f t="shared" si="59"/>
        <v>N/A</v>
      </c>
      <c r="CT124" s="110" t="str">
        <f t="shared" si="60"/>
        <v>N/A</v>
      </c>
      <c r="CU124" s="109" t="str">
        <f t="shared" si="61"/>
        <v>N/A</v>
      </c>
      <c r="CV124" s="110" t="str">
        <f t="shared" si="62"/>
        <v>N/A</v>
      </c>
      <c r="CW124" s="109" t="str">
        <f t="shared" si="63"/>
        <v>N/A</v>
      </c>
      <c r="CX124" s="112" t="str">
        <f t="shared" si="64"/>
        <v>N/A</v>
      </c>
      <c r="CY124" s="113" t="str">
        <f t="shared" si="65"/>
        <v>N/A</v>
      </c>
      <c r="CZ124" s="110" t="str">
        <f t="shared" si="66"/>
        <v>N/A</v>
      </c>
      <c r="DA124" s="109" t="str">
        <f t="shared" si="67"/>
        <v>N/A</v>
      </c>
      <c r="DB124" s="115" t="str">
        <f t="shared" si="68"/>
        <v>N/A</v>
      </c>
      <c r="DC124" s="109" t="str">
        <f t="shared" si="69"/>
        <v>N/A</v>
      </c>
      <c r="DD124" s="114" t="str">
        <f t="shared" si="70"/>
        <v>N/A</v>
      </c>
      <c r="DE124" s="109" t="str">
        <f t="shared" si="71"/>
        <v>N/A</v>
      </c>
      <c r="DF124" s="114" t="str">
        <f t="shared" si="72"/>
        <v>N/A</v>
      </c>
      <c r="DG124" s="113" t="str">
        <f t="shared" si="73"/>
        <v>N/A</v>
      </c>
      <c r="DH124" s="114" t="str">
        <f t="shared" si="74"/>
        <v>N/A</v>
      </c>
      <c r="DI124" s="109" t="str">
        <f t="shared" si="75"/>
        <v>N/A</v>
      </c>
      <c r="DJ124" s="114" t="str">
        <f t="shared" si="76"/>
        <v>N/A</v>
      </c>
      <c r="DK124" s="111" t="str">
        <f t="shared" si="77"/>
        <v>N/A</v>
      </c>
    </row>
    <row r="125" spans="11:115" s="78" customFormat="1" x14ac:dyDescent="0.25">
      <c r="K125" s="90"/>
      <c r="R125" s="100" t="e">
        <f t="shared" si="39"/>
        <v>#DIV/0!</v>
      </c>
      <c r="S125" s="83" t="s">
        <v>255</v>
      </c>
      <c r="T125" s="83" t="s">
        <v>256</v>
      </c>
      <c r="U125" s="90"/>
      <c r="AA125" s="100" t="e">
        <f t="shared" si="40"/>
        <v>#DIV/0!</v>
      </c>
      <c r="AB125" s="83" t="s">
        <v>255</v>
      </c>
      <c r="AC125" s="83" t="s">
        <v>256</v>
      </c>
      <c r="AD125" s="91"/>
      <c r="AI125" s="92"/>
      <c r="AJ125" s="100" t="e">
        <f t="shared" si="41"/>
        <v>#DIV/0!</v>
      </c>
      <c r="AK125" s="83" t="s">
        <v>255</v>
      </c>
      <c r="AL125" s="83" t="s">
        <v>256</v>
      </c>
      <c r="AM125" s="91"/>
      <c r="AQ125" s="93"/>
      <c r="AR125" s="101" t="e">
        <f t="shared" si="42"/>
        <v>#DIV/0!</v>
      </c>
      <c r="AU125" s="102">
        <f t="shared" si="43"/>
        <v>0</v>
      </c>
      <c r="AV125" s="101" t="e">
        <f t="shared" si="44"/>
        <v>#DIV/0!</v>
      </c>
      <c r="AW125" s="101" t="e">
        <f t="shared" si="45"/>
        <v>#DIV/0!</v>
      </c>
      <c r="AX125" s="83" t="s">
        <v>255</v>
      </c>
      <c r="AY125" s="83" t="s">
        <v>256</v>
      </c>
      <c r="AZ125" s="91"/>
      <c r="BG125" s="103" t="e">
        <f t="shared" si="46"/>
        <v>#DIV/0!</v>
      </c>
      <c r="BK125" s="103" t="e">
        <f t="shared" si="47"/>
        <v>#DIV/0!</v>
      </c>
      <c r="BL125" s="83" t="s">
        <v>255</v>
      </c>
      <c r="BM125" s="83" t="s">
        <v>256</v>
      </c>
      <c r="BN125" s="106">
        <f t="shared" si="48"/>
        <v>0</v>
      </c>
      <c r="BO125" s="107">
        <f t="shared" si="49"/>
        <v>0</v>
      </c>
      <c r="BP125" s="107">
        <f t="shared" si="50"/>
        <v>0</v>
      </c>
      <c r="BQ125" s="107">
        <f t="shared" si="51"/>
        <v>0</v>
      </c>
      <c r="BR125" s="107">
        <f t="shared" si="52"/>
        <v>0</v>
      </c>
      <c r="BU125" s="94"/>
      <c r="BV125" s="108" t="str" cm="1">
        <f t="array" ref="BV125">IF(OR(($H125+(0.2*$I125))&lt;200, $K125="Not reporting this measure", ISBLANK($O125)),"N/A",
       IF(($O125/($H125+(0.2*$I125)))&lt;
                   (_xlfn.IFS($M125="CCO Medicaid only",Dashboard!$E$33,'Data Reporting Template'!$M125="All-payer",Dashboard!$F$33)),"Low","No Issue"))</f>
        <v>N/A</v>
      </c>
      <c r="BW125" s="109" t="str" cm="1">
        <f t="array" ref="BW125">IFERROR(
IF(OR($H125&lt;200, $U125="Not reporting this measure", ISBLANK($Y125),($I125/$J125)&gt;0.8),"N/A",
       IF(($Y125/$H125)&lt;
                   (_xlfn.IFS($W125="CCO Medicaid only",Dashboard!$E$34,'Data Reporting Template'!$W125="All-payer",Dashboard!$F$34)),"Low","No Issue")), "N/A")</f>
        <v>N/A</v>
      </c>
      <c r="BX125" s="110" t="str" cm="1">
        <f t="array" ref="BX125">IFERROR(
IF(OR($H125&lt;200, $AD125="Not reporting this measure", ISBLANK($AH125),($I125/$J125)&gt;0.8),"N/A",
       IF(($AH125/$H125)&lt;
                   (_xlfn.IFS($AF125="CCO Medicaid only",Dashboard!$E$35,'Data Reporting Template'!$AF125="All-payer",Dashboard!$F$35)),"Low","No Issue")), "N/A")</f>
        <v>N/A</v>
      </c>
      <c r="BY125" s="109" t="str">
        <f>IF(OR(($H125+(0.2*$I125))&lt;50, $AM125="Not reporting this measure", ISBLANK($AQ125)),"N/A",
       IF(($AQ125/($H125+(0.2*$I125)))&lt;Dashboard!$E$36,"Low", "No Issue"))</f>
        <v>N/A</v>
      </c>
      <c r="BZ125" s="110" t="str">
        <f>IF(OR(($H125+(0.2*$I125))&lt;200, $AZ125="Not reporting this measure", ISBLANK($BD125)),"N/A",
       IF(($BD125/($H125+(0.2*$I125)))&lt;Dashboard!$E$37,"Low", "No Issue"))</f>
        <v>N/A</v>
      </c>
      <c r="CA125" s="111" t="str">
        <f>IFERROR(
IF(OR(($H125+(0.2*$I125))&lt;200, $AZ125="Not reporting this measure", ISBLANK($BI125),($I125/$J125)&gt;0.8),"N/A",
       IF(($BI125/($H125+(0.2*$I125)))&lt;Dashboard!$E$38,"Low", "No Issue")),"N/A")</f>
        <v>N/A</v>
      </c>
      <c r="CB125" s="108" t="str" cm="1">
        <f t="array" ref="CB125">IF(OR(($H125+(0.2*$I125))&lt;200, $K125="Not reporting this measure", ISBLANK($O125)),"N/A",
IF(('Data Reporting Template'!$O125/($H125+(0.2*$I125)))&gt;
(_xlfn.IFS($M125="CCO Medicaid only",Dashboard!$E$44,'Data Reporting Template'!$M125="All-payer",Dashboard!$F$44)),"High","No Issue"))</f>
        <v>N/A</v>
      </c>
      <c r="CC125" s="109" t="str" cm="1">
        <f t="array" ref="CC125">IF(OR($H125&lt;200, $U125="Not reporting this measure", ISBLANK($Y125)),"N/A",
IF(('Data Reporting Template'!$Y125/$H125)&gt;
(_xlfn.IFS($W125="CCO Medicaid only",Dashboard!$E$44,'Data Reporting Template'!$W125="All-payer",Dashboard!$F$44)),"High","No Issue"))</f>
        <v>N/A</v>
      </c>
      <c r="CD125" s="110" t="str" cm="1">
        <f t="array" ref="CD125">IF(OR($H125&lt;200, $AD125="Not reporting this measure", ISBLANK($AH125)),"N/A",
       IF(('Data Reporting Template'!$AH125/$H125)&gt;
                   (_xlfn.IFS($AF125="CCO Medicaid only",Dashboard!$E$44,'Data Reporting Template'!$AF125="All-payer",Dashboard!$F$44)),"High","No Issue"))</f>
        <v>N/A</v>
      </c>
      <c r="CE125" s="109" t="str">
        <f>IF(OR(($H125+(0.2*$I125))&lt;50, $AM125="Not reporting this measure", ISBLANK($AQ125)),"N/A",
       IF(('Data Reporting Template'!$AQ125/($H125+(0.2*$I125)))&gt;Dashboard!$E$44,"High","No Issue"))</f>
        <v>N/A</v>
      </c>
      <c r="CF125" s="110" t="str">
        <f>IF(OR(($H125+(0.2*$I125))&lt;200, $AZ125="Not reporting this measure", ISBLANK($BD125)),"N/A",
       IF(('Data Reporting Template'!$BD125/($H125+(0.2*$I125)))&gt;Dashboard!$E$44,"High","No Issue"))</f>
        <v>N/A</v>
      </c>
      <c r="CG125" s="111" t="str">
        <f>IF(OR(($H125+(0.2*$I125))&lt;200, $AZ125="Not reporting this measure", ISBLANK($BI125)),"N/A",
       IF(('Data Reporting Template'!$BI125/($H125+(0.2*$I125)))&gt;Dashboard!$E$44,"High","No Issue"))</f>
        <v>N/A</v>
      </c>
      <c r="CH125" s="108" t="str">
        <f>IFERROR(
IF($O125 &lt; 30, "N/A",
IF((($P125+$Q125)/$O125)&gt; (Dashboard!$D$54), "High Exclusion/Exception Rate", "No Issue")),"N/A")</f>
        <v>N/A</v>
      </c>
      <c r="CI125" s="109" t="str">
        <f>IFERROR(
IF($Y125&lt;30,"N/A",
IF(($Z125/$Y125) &gt; (Dashboard!$D$55), "High Exclusion/Exception Rate", "No Issue")),"N/A")</f>
        <v>N/A</v>
      </c>
      <c r="CJ125" s="110" t="str">
        <f>IFERROR(
IF($AH125 &lt;30, "N/A",
IF(($AI125/$AH125)&gt; (Dashboard!$D$56), "High Exclusion/Exception Rate", "No Issue")),"N/A")</f>
        <v>N/A</v>
      </c>
      <c r="CK125" s="109" t="str">
        <f>IFERROR(
IF($BD125 &lt;30, "N/A",
IF((($BE125 + $BF125)/$BD125) &gt; (Dashboard!$D$58), "High Exclusion/Exception Rate", "No Issue")),"N/A")</f>
        <v>N/A</v>
      </c>
      <c r="CL125" s="112" t="str">
        <f>IFERROR(
IF($BI125 &lt;30, "N/A",
IF(($BJ125/$BI125) &gt; (Dashboard!$D$59), "High Exclusion/Exception Rate", "No Issue")),"N/A")</f>
        <v>N/A</v>
      </c>
      <c r="CM125" s="113" t="str">
        <f t="shared" si="53"/>
        <v>N/A</v>
      </c>
      <c r="CN125" s="110" t="str">
        <f t="shared" si="54"/>
        <v>N/A</v>
      </c>
      <c r="CO125" s="109" t="str">
        <f t="shared" si="55"/>
        <v>N/A</v>
      </c>
      <c r="CP125" s="110" t="str">
        <f t="shared" si="56"/>
        <v>N/A</v>
      </c>
      <c r="CQ125" s="109" t="str">
        <f t="shared" si="57"/>
        <v>N/A</v>
      </c>
      <c r="CR125" s="112" t="str">
        <f t="shared" si="58"/>
        <v>N/A</v>
      </c>
      <c r="CS125" s="113" t="str">
        <f t="shared" si="59"/>
        <v>N/A</v>
      </c>
      <c r="CT125" s="110" t="str">
        <f t="shared" si="60"/>
        <v>N/A</v>
      </c>
      <c r="CU125" s="109" t="str">
        <f t="shared" si="61"/>
        <v>N/A</v>
      </c>
      <c r="CV125" s="110" t="str">
        <f t="shared" si="62"/>
        <v>N/A</v>
      </c>
      <c r="CW125" s="109" t="str">
        <f t="shared" si="63"/>
        <v>N/A</v>
      </c>
      <c r="CX125" s="112" t="str">
        <f t="shared" si="64"/>
        <v>N/A</v>
      </c>
      <c r="CY125" s="113" t="str">
        <f t="shared" si="65"/>
        <v>N/A</v>
      </c>
      <c r="CZ125" s="110" t="str">
        <f t="shared" si="66"/>
        <v>N/A</v>
      </c>
      <c r="DA125" s="109" t="str">
        <f t="shared" si="67"/>
        <v>N/A</v>
      </c>
      <c r="DB125" s="115" t="str">
        <f t="shared" si="68"/>
        <v>N/A</v>
      </c>
      <c r="DC125" s="109" t="str">
        <f t="shared" si="69"/>
        <v>N/A</v>
      </c>
      <c r="DD125" s="114" t="str">
        <f t="shared" si="70"/>
        <v>N/A</v>
      </c>
      <c r="DE125" s="109" t="str">
        <f t="shared" si="71"/>
        <v>N/A</v>
      </c>
      <c r="DF125" s="114" t="str">
        <f t="shared" si="72"/>
        <v>N/A</v>
      </c>
      <c r="DG125" s="113" t="str">
        <f t="shared" si="73"/>
        <v>N/A</v>
      </c>
      <c r="DH125" s="114" t="str">
        <f t="shared" si="74"/>
        <v>N/A</v>
      </c>
      <c r="DI125" s="109" t="str">
        <f t="shared" si="75"/>
        <v>N/A</v>
      </c>
      <c r="DJ125" s="114" t="str">
        <f t="shared" si="76"/>
        <v>N/A</v>
      </c>
      <c r="DK125" s="111" t="str">
        <f t="shared" si="77"/>
        <v>N/A</v>
      </c>
    </row>
    <row r="126" spans="11:115" s="78" customFormat="1" x14ac:dyDescent="0.25">
      <c r="K126" s="90"/>
      <c r="R126" s="100" t="e">
        <f t="shared" si="39"/>
        <v>#DIV/0!</v>
      </c>
      <c r="S126" s="83" t="s">
        <v>255</v>
      </c>
      <c r="T126" s="83" t="s">
        <v>256</v>
      </c>
      <c r="U126" s="90"/>
      <c r="AA126" s="100" t="e">
        <f t="shared" si="40"/>
        <v>#DIV/0!</v>
      </c>
      <c r="AB126" s="83" t="s">
        <v>255</v>
      </c>
      <c r="AC126" s="83" t="s">
        <v>256</v>
      </c>
      <c r="AD126" s="91"/>
      <c r="AI126" s="92"/>
      <c r="AJ126" s="100" t="e">
        <f t="shared" si="41"/>
        <v>#DIV/0!</v>
      </c>
      <c r="AK126" s="83" t="s">
        <v>255</v>
      </c>
      <c r="AL126" s="83" t="s">
        <v>256</v>
      </c>
      <c r="AM126" s="91"/>
      <c r="AQ126" s="93"/>
      <c r="AR126" s="101" t="e">
        <f t="shared" si="42"/>
        <v>#DIV/0!</v>
      </c>
      <c r="AU126" s="102">
        <f t="shared" si="43"/>
        <v>0</v>
      </c>
      <c r="AV126" s="101" t="e">
        <f t="shared" si="44"/>
        <v>#DIV/0!</v>
      </c>
      <c r="AW126" s="101" t="e">
        <f t="shared" si="45"/>
        <v>#DIV/0!</v>
      </c>
      <c r="AX126" s="83" t="s">
        <v>255</v>
      </c>
      <c r="AY126" s="83" t="s">
        <v>256</v>
      </c>
      <c r="AZ126" s="91"/>
      <c r="BG126" s="103" t="e">
        <f t="shared" si="46"/>
        <v>#DIV/0!</v>
      </c>
      <c r="BK126" s="103" t="e">
        <f t="shared" si="47"/>
        <v>#DIV/0!</v>
      </c>
      <c r="BL126" s="83" t="s">
        <v>255</v>
      </c>
      <c r="BM126" s="83" t="s">
        <v>256</v>
      </c>
      <c r="BN126" s="106">
        <f t="shared" si="48"/>
        <v>0</v>
      </c>
      <c r="BO126" s="107">
        <f t="shared" si="49"/>
        <v>0</v>
      </c>
      <c r="BP126" s="107">
        <f t="shared" si="50"/>
        <v>0</v>
      </c>
      <c r="BQ126" s="107">
        <f t="shared" si="51"/>
        <v>0</v>
      </c>
      <c r="BR126" s="107">
        <f t="shared" si="52"/>
        <v>0</v>
      </c>
      <c r="BU126" s="94"/>
      <c r="BV126" s="108" t="str" cm="1">
        <f t="array" ref="BV126">IF(OR(($H126+(0.2*$I126))&lt;200, $K126="Not reporting this measure", ISBLANK($O126)),"N/A",
       IF(($O126/($H126+(0.2*$I126)))&lt;
                   (_xlfn.IFS($M126="CCO Medicaid only",Dashboard!$E$33,'Data Reporting Template'!$M126="All-payer",Dashboard!$F$33)),"Low","No Issue"))</f>
        <v>N/A</v>
      </c>
      <c r="BW126" s="109" t="str" cm="1">
        <f t="array" ref="BW126">IFERROR(
IF(OR($H126&lt;200, $U126="Not reporting this measure", ISBLANK($Y126),($I126/$J126)&gt;0.8),"N/A",
       IF(($Y126/$H126)&lt;
                   (_xlfn.IFS($W126="CCO Medicaid only",Dashboard!$E$34,'Data Reporting Template'!$W126="All-payer",Dashboard!$F$34)),"Low","No Issue")), "N/A")</f>
        <v>N/A</v>
      </c>
      <c r="BX126" s="110" t="str" cm="1">
        <f t="array" ref="BX126">IFERROR(
IF(OR($H126&lt;200, $AD126="Not reporting this measure", ISBLANK($AH126),($I126/$J126)&gt;0.8),"N/A",
       IF(($AH126/$H126)&lt;
                   (_xlfn.IFS($AF126="CCO Medicaid only",Dashboard!$E$35,'Data Reporting Template'!$AF126="All-payer",Dashboard!$F$35)),"Low","No Issue")), "N/A")</f>
        <v>N/A</v>
      </c>
      <c r="BY126" s="109" t="str">
        <f>IF(OR(($H126+(0.2*$I126))&lt;50, $AM126="Not reporting this measure", ISBLANK($AQ126)),"N/A",
       IF(($AQ126/($H126+(0.2*$I126)))&lt;Dashboard!$E$36,"Low", "No Issue"))</f>
        <v>N/A</v>
      </c>
      <c r="BZ126" s="110" t="str">
        <f>IF(OR(($H126+(0.2*$I126))&lt;200, $AZ126="Not reporting this measure", ISBLANK($BD126)),"N/A",
       IF(($BD126/($H126+(0.2*$I126)))&lt;Dashboard!$E$37,"Low", "No Issue"))</f>
        <v>N/A</v>
      </c>
      <c r="CA126" s="111" t="str">
        <f>IFERROR(
IF(OR(($H126+(0.2*$I126))&lt;200, $AZ126="Not reporting this measure", ISBLANK($BI126),($I126/$J126)&gt;0.8),"N/A",
       IF(($BI126/($H126+(0.2*$I126)))&lt;Dashboard!$E$38,"Low", "No Issue")),"N/A")</f>
        <v>N/A</v>
      </c>
      <c r="CB126" s="108" t="str" cm="1">
        <f t="array" ref="CB126">IF(OR(($H126+(0.2*$I126))&lt;200, $K126="Not reporting this measure", ISBLANK($O126)),"N/A",
IF(('Data Reporting Template'!$O126/($H126+(0.2*$I126)))&gt;
(_xlfn.IFS($M126="CCO Medicaid only",Dashboard!$E$44,'Data Reporting Template'!$M126="All-payer",Dashboard!$F$44)),"High","No Issue"))</f>
        <v>N/A</v>
      </c>
      <c r="CC126" s="109" t="str" cm="1">
        <f t="array" ref="CC126">IF(OR($H126&lt;200, $U126="Not reporting this measure", ISBLANK($Y126)),"N/A",
IF(('Data Reporting Template'!$Y126/$H126)&gt;
(_xlfn.IFS($W126="CCO Medicaid only",Dashboard!$E$44,'Data Reporting Template'!$W126="All-payer",Dashboard!$F$44)),"High","No Issue"))</f>
        <v>N/A</v>
      </c>
      <c r="CD126" s="110" t="str" cm="1">
        <f t="array" ref="CD126">IF(OR($H126&lt;200, $AD126="Not reporting this measure", ISBLANK($AH126)),"N/A",
       IF(('Data Reporting Template'!$AH126/$H126)&gt;
                   (_xlfn.IFS($AF126="CCO Medicaid only",Dashboard!$E$44,'Data Reporting Template'!$AF126="All-payer",Dashboard!$F$44)),"High","No Issue"))</f>
        <v>N/A</v>
      </c>
      <c r="CE126" s="109" t="str">
        <f>IF(OR(($H126+(0.2*$I126))&lt;50, $AM126="Not reporting this measure", ISBLANK($AQ126)),"N/A",
       IF(('Data Reporting Template'!$AQ126/($H126+(0.2*$I126)))&gt;Dashboard!$E$44,"High","No Issue"))</f>
        <v>N/A</v>
      </c>
      <c r="CF126" s="110" t="str">
        <f>IF(OR(($H126+(0.2*$I126))&lt;200, $AZ126="Not reporting this measure", ISBLANK($BD126)),"N/A",
       IF(('Data Reporting Template'!$BD126/($H126+(0.2*$I126)))&gt;Dashboard!$E$44,"High","No Issue"))</f>
        <v>N/A</v>
      </c>
      <c r="CG126" s="111" t="str">
        <f>IF(OR(($H126+(0.2*$I126))&lt;200, $AZ126="Not reporting this measure", ISBLANK($BI126)),"N/A",
       IF(('Data Reporting Template'!$BI126/($H126+(0.2*$I126)))&gt;Dashboard!$E$44,"High","No Issue"))</f>
        <v>N/A</v>
      </c>
      <c r="CH126" s="108" t="str">
        <f>IFERROR(
IF($O126 &lt; 30, "N/A",
IF((($P126+$Q126)/$O126)&gt; (Dashboard!$D$54), "High Exclusion/Exception Rate", "No Issue")),"N/A")</f>
        <v>N/A</v>
      </c>
      <c r="CI126" s="109" t="str">
        <f>IFERROR(
IF($Y126&lt;30,"N/A",
IF(($Z126/$Y126) &gt; (Dashboard!$D$55), "High Exclusion/Exception Rate", "No Issue")),"N/A")</f>
        <v>N/A</v>
      </c>
      <c r="CJ126" s="110" t="str">
        <f>IFERROR(
IF($AH126 &lt;30, "N/A",
IF(($AI126/$AH126)&gt; (Dashboard!$D$56), "High Exclusion/Exception Rate", "No Issue")),"N/A")</f>
        <v>N/A</v>
      </c>
      <c r="CK126" s="109" t="str">
        <f>IFERROR(
IF($BD126 &lt;30, "N/A",
IF((($BE126 + $BF126)/$BD126) &gt; (Dashboard!$D$58), "High Exclusion/Exception Rate", "No Issue")),"N/A")</f>
        <v>N/A</v>
      </c>
      <c r="CL126" s="112" t="str">
        <f>IFERROR(
IF($BI126 &lt;30, "N/A",
IF(($BJ126/$BI126) &gt; (Dashboard!$D$59), "High Exclusion/Exception Rate", "No Issue")),"N/A")</f>
        <v>N/A</v>
      </c>
      <c r="CM126" s="113" t="str">
        <f t="shared" si="53"/>
        <v>N/A</v>
      </c>
      <c r="CN126" s="110" t="str">
        <f t="shared" si="54"/>
        <v>N/A</v>
      </c>
      <c r="CO126" s="109" t="str">
        <f t="shared" si="55"/>
        <v>N/A</v>
      </c>
      <c r="CP126" s="110" t="str">
        <f t="shared" si="56"/>
        <v>N/A</v>
      </c>
      <c r="CQ126" s="109" t="str">
        <f t="shared" si="57"/>
        <v>N/A</v>
      </c>
      <c r="CR126" s="112" t="str">
        <f t="shared" si="58"/>
        <v>N/A</v>
      </c>
      <c r="CS126" s="113" t="str">
        <f t="shared" si="59"/>
        <v>N/A</v>
      </c>
      <c r="CT126" s="110" t="str">
        <f t="shared" si="60"/>
        <v>N/A</v>
      </c>
      <c r="CU126" s="109" t="str">
        <f t="shared" si="61"/>
        <v>N/A</v>
      </c>
      <c r="CV126" s="110" t="str">
        <f t="shared" si="62"/>
        <v>N/A</v>
      </c>
      <c r="CW126" s="109" t="str">
        <f t="shared" si="63"/>
        <v>N/A</v>
      </c>
      <c r="CX126" s="112" t="str">
        <f t="shared" si="64"/>
        <v>N/A</v>
      </c>
      <c r="CY126" s="113" t="str">
        <f t="shared" si="65"/>
        <v>N/A</v>
      </c>
      <c r="CZ126" s="110" t="str">
        <f t="shared" si="66"/>
        <v>N/A</v>
      </c>
      <c r="DA126" s="109" t="str">
        <f t="shared" si="67"/>
        <v>N/A</v>
      </c>
      <c r="DB126" s="115" t="str">
        <f t="shared" si="68"/>
        <v>N/A</v>
      </c>
      <c r="DC126" s="109" t="str">
        <f t="shared" si="69"/>
        <v>N/A</v>
      </c>
      <c r="DD126" s="114" t="str">
        <f t="shared" si="70"/>
        <v>N/A</v>
      </c>
      <c r="DE126" s="109" t="str">
        <f t="shared" si="71"/>
        <v>N/A</v>
      </c>
      <c r="DF126" s="114" t="str">
        <f t="shared" si="72"/>
        <v>N/A</v>
      </c>
      <c r="DG126" s="113" t="str">
        <f t="shared" si="73"/>
        <v>N/A</v>
      </c>
      <c r="DH126" s="114" t="str">
        <f t="shared" si="74"/>
        <v>N/A</v>
      </c>
      <c r="DI126" s="109" t="str">
        <f t="shared" si="75"/>
        <v>N/A</v>
      </c>
      <c r="DJ126" s="114" t="str">
        <f t="shared" si="76"/>
        <v>N/A</v>
      </c>
      <c r="DK126" s="111" t="str">
        <f t="shared" si="77"/>
        <v>N/A</v>
      </c>
    </row>
    <row r="127" spans="11:115" s="78" customFormat="1" x14ac:dyDescent="0.25">
      <c r="K127" s="90"/>
      <c r="R127" s="100" t="e">
        <f t="shared" si="39"/>
        <v>#DIV/0!</v>
      </c>
      <c r="S127" s="83" t="s">
        <v>255</v>
      </c>
      <c r="T127" s="83" t="s">
        <v>256</v>
      </c>
      <c r="U127" s="90"/>
      <c r="AA127" s="100" t="e">
        <f t="shared" si="40"/>
        <v>#DIV/0!</v>
      </c>
      <c r="AB127" s="83" t="s">
        <v>255</v>
      </c>
      <c r="AC127" s="83" t="s">
        <v>256</v>
      </c>
      <c r="AD127" s="91"/>
      <c r="AI127" s="92"/>
      <c r="AJ127" s="100" t="e">
        <f t="shared" si="41"/>
        <v>#DIV/0!</v>
      </c>
      <c r="AK127" s="83" t="s">
        <v>255</v>
      </c>
      <c r="AL127" s="83" t="s">
        <v>256</v>
      </c>
      <c r="AM127" s="91"/>
      <c r="AQ127" s="93"/>
      <c r="AR127" s="101" t="e">
        <f t="shared" si="42"/>
        <v>#DIV/0!</v>
      </c>
      <c r="AU127" s="102">
        <f t="shared" si="43"/>
        <v>0</v>
      </c>
      <c r="AV127" s="101" t="e">
        <f t="shared" si="44"/>
        <v>#DIV/0!</v>
      </c>
      <c r="AW127" s="101" t="e">
        <f t="shared" si="45"/>
        <v>#DIV/0!</v>
      </c>
      <c r="AX127" s="83" t="s">
        <v>255</v>
      </c>
      <c r="AY127" s="83" t="s">
        <v>256</v>
      </c>
      <c r="AZ127" s="91"/>
      <c r="BG127" s="103" t="e">
        <f t="shared" si="46"/>
        <v>#DIV/0!</v>
      </c>
      <c r="BK127" s="103" t="e">
        <f t="shared" si="47"/>
        <v>#DIV/0!</v>
      </c>
      <c r="BL127" s="83" t="s">
        <v>255</v>
      </c>
      <c r="BM127" s="83" t="s">
        <v>256</v>
      </c>
      <c r="BN127" s="106">
        <f t="shared" si="48"/>
        <v>0</v>
      </c>
      <c r="BO127" s="107">
        <f t="shared" si="49"/>
        <v>0</v>
      </c>
      <c r="BP127" s="107">
        <f t="shared" si="50"/>
        <v>0</v>
      </c>
      <c r="BQ127" s="107">
        <f t="shared" si="51"/>
        <v>0</v>
      </c>
      <c r="BR127" s="107">
        <f t="shared" si="52"/>
        <v>0</v>
      </c>
      <c r="BU127" s="94"/>
      <c r="BV127" s="108" t="str" cm="1">
        <f t="array" ref="BV127">IF(OR(($H127+(0.2*$I127))&lt;200, $K127="Not reporting this measure", ISBLANK($O127)),"N/A",
       IF(($O127/($H127+(0.2*$I127)))&lt;
                   (_xlfn.IFS($M127="CCO Medicaid only",Dashboard!$E$33,'Data Reporting Template'!$M127="All-payer",Dashboard!$F$33)),"Low","No Issue"))</f>
        <v>N/A</v>
      </c>
      <c r="BW127" s="109" t="str" cm="1">
        <f t="array" ref="BW127">IFERROR(
IF(OR($H127&lt;200, $U127="Not reporting this measure", ISBLANK($Y127),($I127/$J127)&gt;0.8),"N/A",
       IF(($Y127/$H127)&lt;
                   (_xlfn.IFS($W127="CCO Medicaid only",Dashboard!$E$34,'Data Reporting Template'!$W127="All-payer",Dashboard!$F$34)),"Low","No Issue")), "N/A")</f>
        <v>N/A</v>
      </c>
      <c r="BX127" s="110" t="str" cm="1">
        <f t="array" ref="BX127">IFERROR(
IF(OR($H127&lt;200, $AD127="Not reporting this measure", ISBLANK($AH127),($I127/$J127)&gt;0.8),"N/A",
       IF(($AH127/$H127)&lt;
                   (_xlfn.IFS($AF127="CCO Medicaid only",Dashboard!$E$35,'Data Reporting Template'!$AF127="All-payer",Dashboard!$F$35)),"Low","No Issue")), "N/A")</f>
        <v>N/A</v>
      </c>
      <c r="BY127" s="109" t="str">
        <f>IF(OR(($H127+(0.2*$I127))&lt;50, $AM127="Not reporting this measure", ISBLANK($AQ127)),"N/A",
       IF(($AQ127/($H127+(0.2*$I127)))&lt;Dashboard!$E$36,"Low", "No Issue"))</f>
        <v>N/A</v>
      </c>
      <c r="BZ127" s="110" t="str">
        <f>IF(OR(($H127+(0.2*$I127))&lt;200, $AZ127="Not reporting this measure", ISBLANK($BD127)),"N/A",
       IF(($BD127/($H127+(0.2*$I127)))&lt;Dashboard!$E$37,"Low", "No Issue"))</f>
        <v>N/A</v>
      </c>
      <c r="CA127" s="111" t="str">
        <f>IFERROR(
IF(OR(($H127+(0.2*$I127))&lt;200, $AZ127="Not reporting this measure", ISBLANK($BI127),($I127/$J127)&gt;0.8),"N/A",
       IF(($BI127/($H127+(0.2*$I127)))&lt;Dashboard!$E$38,"Low", "No Issue")),"N/A")</f>
        <v>N/A</v>
      </c>
      <c r="CB127" s="108" t="str" cm="1">
        <f t="array" ref="CB127">IF(OR(($H127+(0.2*$I127))&lt;200, $K127="Not reporting this measure", ISBLANK($O127)),"N/A",
IF(('Data Reporting Template'!$O127/($H127+(0.2*$I127)))&gt;
(_xlfn.IFS($M127="CCO Medicaid only",Dashboard!$E$44,'Data Reporting Template'!$M127="All-payer",Dashboard!$F$44)),"High","No Issue"))</f>
        <v>N/A</v>
      </c>
      <c r="CC127" s="109" t="str" cm="1">
        <f t="array" ref="CC127">IF(OR($H127&lt;200, $U127="Not reporting this measure", ISBLANK($Y127)),"N/A",
IF(('Data Reporting Template'!$Y127/$H127)&gt;
(_xlfn.IFS($W127="CCO Medicaid only",Dashboard!$E$44,'Data Reporting Template'!$W127="All-payer",Dashboard!$F$44)),"High","No Issue"))</f>
        <v>N/A</v>
      </c>
      <c r="CD127" s="110" t="str" cm="1">
        <f t="array" ref="CD127">IF(OR($H127&lt;200, $AD127="Not reporting this measure", ISBLANK($AH127)),"N/A",
       IF(('Data Reporting Template'!$AH127/$H127)&gt;
                   (_xlfn.IFS($AF127="CCO Medicaid only",Dashboard!$E$44,'Data Reporting Template'!$AF127="All-payer",Dashboard!$F$44)),"High","No Issue"))</f>
        <v>N/A</v>
      </c>
      <c r="CE127" s="109" t="str">
        <f>IF(OR(($H127+(0.2*$I127))&lt;50, $AM127="Not reporting this measure", ISBLANK($AQ127)),"N/A",
       IF(('Data Reporting Template'!$AQ127/($H127+(0.2*$I127)))&gt;Dashboard!$E$44,"High","No Issue"))</f>
        <v>N/A</v>
      </c>
      <c r="CF127" s="110" t="str">
        <f>IF(OR(($H127+(0.2*$I127))&lt;200, $AZ127="Not reporting this measure", ISBLANK($BD127)),"N/A",
       IF(('Data Reporting Template'!$BD127/($H127+(0.2*$I127)))&gt;Dashboard!$E$44,"High","No Issue"))</f>
        <v>N/A</v>
      </c>
      <c r="CG127" s="111" t="str">
        <f>IF(OR(($H127+(0.2*$I127))&lt;200, $AZ127="Not reporting this measure", ISBLANK($BI127)),"N/A",
       IF(('Data Reporting Template'!$BI127/($H127+(0.2*$I127)))&gt;Dashboard!$E$44,"High","No Issue"))</f>
        <v>N/A</v>
      </c>
      <c r="CH127" s="108" t="str">
        <f>IFERROR(
IF($O127 &lt; 30, "N/A",
IF((($P127+$Q127)/$O127)&gt; (Dashboard!$D$54), "High Exclusion/Exception Rate", "No Issue")),"N/A")</f>
        <v>N/A</v>
      </c>
      <c r="CI127" s="109" t="str">
        <f>IFERROR(
IF($Y127&lt;30,"N/A",
IF(($Z127/$Y127) &gt; (Dashboard!$D$55), "High Exclusion/Exception Rate", "No Issue")),"N/A")</f>
        <v>N/A</v>
      </c>
      <c r="CJ127" s="110" t="str">
        <f>IFERROR(
IF($AH127 &lt;30, "N/A",
IF(($AI127/$AH127)&gt; (Dashboard!$D$56), "High Exclusion/Exception Rate", "No Issue")),"N/A")</f>
        <v>N/A</v>
      </c>
      <c r="CK127" s="109" t="str">
        <f>IFERROR(
IF($BD127 &lt;30, "N/A",
IF((($BE127 + $BF127)/$BD127) &gt; (Dashboard!$D$58), "High Exclusion/Exception Rate", "No Issue")),"N/A")</f>
        <v>N/A</v>
      </c>
      <c r="CL127" s="112" t="str">
        <f>IFERROR(
IF($BI127 &lt;30, "N/A",
IF(($BJ127/$BI127) &gt; (Dashboard!$D$59), "High Exclusion/Exception Rate", "No Issue")),"N/A")</f>
        <v>N/A</v>
      </c>
      <c r="CM127" s="113" t="str">
        <f t="shared" si="53"/>
        <v>N/A</v>
      </c>
      <c r="CN127" s="110" t="str">
        <f t="shared" si="54"/>
        <v>N/A</v>
      </c>
      <c r="CO127" s="109" t="str">
        <f t="shared" si="55"/>
        <v>N/A</v>
      </c>
      <c r="CP127" s="110" t="str">
        <f t="shared" si="56"/>
        <v>N/A</v>
      </c>
      <c r="CQ127" s="109" t="str">
        <f t="shared" si="57"/>
        <v>N/A</v>
      </c>
      <c r="CR127" s="112" t="str">
        <f t="shared" si="58"/>
        <v>N/A</v>
      </c>
      <c r="CS127" s="113" t="str">
        <f t="shared" si="59"/>
        <v>N/A</v>
      </c>
      <c r="CT127" s="110" t="str">
        <f t="shared" si="60"/>
        <v>N/A</v>
      </c>
      <c r="CU127" s="109" t="str">
        <f t="shared" si="61"/>
        <v>N/A</v>
      </c>
      <c r="CV127" s="110" t="str">
        <f t="shared" si="62"/>
        <v>N/A</v>
      </c>
      <c r="CW127" s="109" t="str">
        <f t="shared" si="63"/>
        <v>N/A</v>
      </c>
      <c r="CX127" s="112" t="str">
        <f t="shared" si="64"/>
        <v>N/A</v>
      </c>
      <c r="CY127" s="113" t="str">
        <f t="shared" si="65"/>
        <v>N/A</v>
      </c>
      <c r="CZ127" s="110" t="str">
        <f t="shared" si="66"/>
        <v>N/A</v>
      </c>
      <c r="DA127" s="109" t="str">
        <f t="shared" si="67"/>
        <v>N/A</v>
      </c>
      <c r="DB127" s="115" t="str">
        <f t="shared" si="68"/>
        <v>N/A</v>
      </c>
      <c r="DC127" s="109" t="str">
        <f t="shared" si="69"/>
        <v>N/A</v>
      </c>
      <c r="DD127" s="114" t="str">
        <f t="shared" si="70"/>
        <v>N/A</v>
      </c>
      <c r="DE127" s="109" t="str">
        <f t="shared" si="71"/>
        <v>N/A</v>
      </c>
      <c r="DF127" s="114" t="str">
        <f t="shared" si="72"/>
        <v>N/A</v>
      </c>
      <c r="DG127" s="113" t="str">
        <f t="shared" si="73"/>
        <v>N/A</v>
      </c>
      <c r="DH127" s="114" t="str">
        <f t="shared" si="74"/>
        <v>N/A</v>
      </c>
      <c r="DI127" s="109" t="str">
        <f t="shared" si="75"/>
        <v>N/A</v>
      </c>
      <c r="DJ127" s="114" t="str">
        <f t="shared" si="76"/>
        <v>N/A</v>
      </c>
      <c r="DK127" s="111" t="str">
        <f t="shared" si="77"/>
        <v>N/A</v>
      </c>
    </row>
    <row r="128" spans="11:115" s="78" customFormat="1" x14ac:dyDescent="0.25">
      <c r="K128" s="90"/>
      <c r="R128" s="100" t="e">
        <f t="shared" si="39"/>
        <v>#DIV/0!</v>
      </c>
      <c r="S128" s="83" t="s">
        <v>255</v>
      </c>
      <c r="T128" s="83" t="s">
        <v>256</v>
      </c>
      <c r="U128" s="90"/>
      <c r="AA128" s="100" t="e">
        <f t="shared" si="40"/>
        <v>#DIV/0!</v>
      </c>
      <c r="AB128" s="83" t="s">
        <v>255</v>
      </c>
      <c r="AC128" s="83" t="s">
        <v>256</v>
      </c>
      <c r="AD128" s="91"/>
      <c r="AI128" s="92"/>
      <c r="AJ128" s="100" t="e">
        <f t="shared" si="41"/>
        <v>#DIV/0!</v>
      </c>
      <c r="AK128" s="83" t="s">
        <v>255</v>
      </c>
      <c r="AL128" s="83" t="s">
        <v>256</v>
      </c>
      <c r="AM128" s="91"/>
      <c r="AQ128" s="93"/>
      <c r="AR128" s="101" t="e">
        <f t="shared" si="42"/>
        <v>#DIV/0!</v>
      </c>
      <c r="AU128" s="102">
        <f t="shared" si="43"/>
        <v>0</v>
      </c>
      <c r="AV128" s="101" t="e">
        <f t="shared" si="44"/>
        <v>#DIV/0!</v>
      </c>
      <c r="AW128" s="101" t="e">
        <f t="shared" si="45"/>
        <v>#DIV/0!</v>
      </c>
      <c r="AX128" s="83" t="s">
        <v>255</v>
      </c>
      <c r="AY128" s="83" t="s">
        <v>256</v>
      </c>
      <c r="AZ128" s="91"/>
      <c r="BG128" s="103" t="e">
        <f t="shared" si="46"/>
        <v>#DIV/0!</v>
      </c>
      <c r="BK128" s="103" t="e">
        <f t="shared" si="47"/>
        <v>#DIV/0!</v>
      </c>
      <c r="BL128" s="83" t="s">
        <v>255</v>
      </c>
      <c r="BM128" s="83" t="s">
        <v>256</v>
      </c>
      <c r="BN128" s="106">
        <f t="shared" si="48"/>
        <v>0</v>
      </c>
      <c r="BO128" s="107">
        <f t="shared" si="49"/>
        <v>0</v>
      </c>
      <c r="BP128" s="107">
        <f t="shared" si="50"/>
        <v>0</v>
      </c>
      <c r="BQ128" s="107">
        <f t="shared" si="51"/>
        <v>0</v>
      </c>
      <c r="BR128" s="107">
        <f t="shared" si="52"/>
        <v>0</v>
      </c>
      <c r="BU128" s="94"/>
      <c r="BV128" s="108" t="str" cm="1">
        <f t="array" ref="BV128">IF(OR(($H128+(0.2*$I128))&lt;200, $K128="Not reporting this measure", ISBLANK($O128)),"N/A",
       IF(($O128/($H128+(0.2*$I128)))&lt;
                   (_xlfn.IFS($M128="CCO Medicaid only",Dashboard!$E$33,'Data Reporting Template'!$M128="All-payer",Dashboard!$F$33)),"Low","No Issue"))</f>
        <v>N/A</v>
      </c>
      <c r="BW128" s="109" t="str" cm="1">
        <f t="array" ref="BW128">IFERROR(
IF(OR($H128&lt;200, $U128="Not reporting this measure", ISBLANK($Y128),($I128/$J128)&gt;0.8),"N/A",
       IF(($Y128/$H128)&lt;
                   (_xlfn.IFS($W128="CCO Medicaid only",Dashboard!$E$34,'Data Reporting Template'!$W128="All-payer",Dashboard!$F$34)),"Low","No Issue")), "N/A")</f>
        <v>N/A</v>
      </c>
      <c r="BX128" s="110" t="str" cm="1">
        <f t="array" ref="BX128">IFERROR(
IF(OR($H128&lt;200, $AD128="Not reporting this measure", ISBLANK($AH128),($I128/$J128)&gt;0.8),"N/A",
       IF(($AH128/$H128)&lt;
                   (_xlfn.IFS($AF128="CCO Medicaid only",Dashboard!$E$35,'Data Reporting Template'!$AF128="All-payer",Dashboard!$F$35)),"Low","No Issue")), "N/A")</f>
        <v>N/A</v>
      </c>
      <c r="BY128" s="109" t="str">
        <f>IF(OR(($H128+(0.2*$I128))&lt;50, $AM128="Not reporting this measure", ISBLANK($AQ128)),"N/A",
       IF(($AQ128/($H128+(0.2*$I128)))&lt;Dashboard!$E$36,"Low", "No Issue"))</f>
        <v>N/A</v>
      </c>
      <c r="BZ128" s="110" t="str">
        <f>IF(OR(($H128+(0.2*$I128))&lt;200, $AZ128="Not reporting this measure", ISBLANK($BD128)),"N/A",
       IF(($BD128/($H128+(0.2*$I128)))&lt;Dashboard!$E$37,"Low", "No Issue"))</f>
        <v>N/A</v>
      </c>
      <c r="CA128" s="111" t="str">
        <f>IFERROR(
IF(OR(($H128+(0.2*$I128))&lt;200, $AZ128="Not reporting this measure", ISBLANK($BI128),($I128/$J128)&gt;0.8),"N/A",
       IF(($BI128/($H128+(0.2*$I128)))&lt;Dashboard!$E$38,"Low", "No Issue")),"N/A")</f>
        <v>N/A</v>
      </c>
      <c r="CB128" s="108" t="str" cm="1">
        <f t="array" ref="CB128">IF(OR(($H128+(0.2*$I128))&lt;200, $K128="Not reporting this measure", ISBLANK($O128)),"N/A",
IF(('Data Reporting Template'!$O128/($H128+(0.2*$I128)))&gt;
(_xlfn.IFS($M128="CCO Medicaid only",Dashboard!$E$44,'Data Reporting Template'!$M128="All-payer",Dashboard!$F$44)),"High","No Issue"))</f>
        <v>N/A</v>
      </c>
      <c r="CC128" s="109" t="str" cm="1">
        <f t="array" ref="CC128">IF(OR($H128&lt;200, $U128="Not reporting this measure", ISBLANK($Y128)),"N/A",
IF(('Data Reporting Template'!$Y128/$H128)&gt;
(_xlfn.IFS($W128="CCO Medicaid only",Dashboard!$E$44,'Data Reporting Template'!$W128="All-payer",Dashboard!$F$44)),"High","No Issue"))</f>
        <v>N/A</v>
      </c>
      <c r="CD128" s="110" t="str" cm="1">
        <f t="array" ref="CD128">IF(OR($H128&lt;200, $AD128="Not reporting this measure", ISBLANK($AH128)),"N/A",
       IF(('Data Reporting Template'!$AH128/$H128)&gt;
                   (_xlfn.IFS($AF128="CCO Medicaid only",Dashboard!$E$44,'Data Reporting Template'!$AF128="All-payer",Dashboard!$F$44)),"High","No Issue"))</f>
        <v>N/A</v>
      </c>
      <c r="CE128" s="109" t="str">
        <f>IF(OR(($H128+(0.2*$I128))&lt;50, $AM128="Not reporting this measure", ISBLANK($AQ128)),"N/A",
       IF(('Data Reporting Template'!$AQ128/($H128+(0.2*$I128)))&gt;Dashboard!$E$44,"High","No Issue"))</f>
        <v>N/A</v>
      </c>
      <c r="CF128" s="110" t="str">
        <f>IF(OR(($H128+(0.2*$I128))&lt;200, $AZ128="Not reporting this measure", ISBLANK($BD128)),"N/A",
       IF(('Data Reporting Template'!$BD128/($H128+(0.2*$I128)))&gt;Dashboard!$E$44,"High","No Issue"))</f>
        <v>N/A</v>
      </c>
      <c r="CG128" s="111" t="str">
        <f>IF(OR(($H128+(0.2*$I128))&lt;200, $AZ128="Not reporting this measure", ISBLANK($BI128)),"N/A",
       IF(('Data Reporting Template'!$BI128/($H128+(0.2*$I128)))&gt;Dashboard!$E$44,"High","No Issue"))</f>
        <v>N/A</v>
      </c>
      <c r="CH128" s="108" t="str">
        <f>IFERROR(
IF($O128 &lt; 30, "N/A",
IF((($P128+$Q128)/$O128)&gt; (Dashboard!$D$54), "High Exclusion/Exception Rate", "No Issue")),"N/A")</f>
        <v>N/A</v>
      </c>
      <c r="CI128" s="109" t="str">
        <f>IFERROR(
IF($Y128&lt;30,"N/A",
IF(($Z128/$Y128) &gt; (Dashboard!$D$55), "High Exclusion/Exception Rate", "No Issue")),"N/A")</f>
        <v>N/A</v>
      </c>
      <c r="CJ128" s="110" t="str">
        <f>IFERROR(
IF($AH128 &lt;30, "N/A",
IF(($AI128/$AH128)&gt; (Dashboard!$D$56), "High Exclusion/Exception Rate", "No Issue")),"N/A")</f>
        <v>N/A</v>
      </c>
      <c r="CK128" s="109" t="str">
        <f>IFERROR(
IF($BD128 &lt;30, "N/A",
IF((($BE128 + $BF128)/$BD128) &gt; (Dashboard!$D$58), "High Exclusion/Exception Rate", "No Issue")),"N/A")</f>
        <v>N/A</v>
      </c>
      <c r="CL128" s="112" t="str">
        <f>IFERROR(
IF($BI128 &lt;30, "N/A",
IF(($BJ128/$BI128) &gt; (Dashboard!$D$59), "High Exclusion/Exception Rate", "No Issue")),"N/A")</f>
        <v>N/A</v>
      </c>
      <c r="CM128" s="113" t="str">
        <f t="shared" si="53"/>
        <v>N/A</v>
      </c>
      <c r="CN128" s="110" t="str">
        <f t="shared" si="54"/>
        <v>N/A</v>
      </c>
      <c r="CO128" s="109" t="str">
        <f t="shared" si="55"/>
        <v>N/A</v>
      </c>
      <c r="CP128" s="110" t="str">
        <f t="shared" si="56"/>
        <v>N/A</v>
      </c>
      <c r="CQ128" s="109" t="str">
        <f t="shared" si="57"/>
        <v>N/A</v>
      </c>
      <c r="CR128" s="112" t="str">
        <f t="shared" si="58"/>
        <v>N/A</v>
      </c>
      <c r="CS128" s="113" t="str">
        <f t="shared" si="59"/>
        <v>N/A</v>
      </c>
      <c r="CT128" s="110" t="str">
        <f t="shared" si="60"/>
        <v>N/A</v>
      </c>
      <c r="CU128" s="109" t="str">
        <f t="shared" si="61"/>
        <v>N/A</v>
      </c>
      <c r="CV128" s="110" t="str">
        <f t="shared" si="62"/>
        <v>N/A</v>
      </c>
      <c r="CW128" s="109" t="str">
        <f t="shared" si="63"/>
        <v>N/A</v>
      </c>
      <c r="CX128" s="112" t="str">
        <f t="shared" si="64"/>
        <v>N/A</v>
      </c>
      <c r="CY128" s="113" t="str">
        <f t="shared" si="65"/>
        <v>N/A</v>
      </c>
      <c r="CZ128" s="110" t="str">
        <f t="shared" si="66"/>
        <v>N/A</v>
      </c>
      <c r="DA128" s="109" t="str">
        <f t="shared" si="67"/>
        <v>N/A</v>
      </c>
      <c r="DB128" s="115" t="str">
        <f t="shared" si="68"/>
        <v>N/A</v>
      </c>
      <c r="DC128" s="109" t="str">
        <f t="shared" si="69"/>
        <v>N/A</v>
      </c>
      <c r="DD128" s="114" t="str">
        <f t="shared" si="70"/>
        <v>N/A</v>
      </c>
      <c r="DE128" s="109" t="str">
        <f t="shared" si="71"/>
        <v>N/A</v>
      </c>
      <c r="DF128" s="114" t="str">
        <f t="shared" si="72"/>
        <v>N/A</v>
      </c>
      <c r="DG128" s="113" t="str">
        <f t="shared" si="73"/>
        <v>N/A</v>
      </c>
      <c r="DH128" s="114" t="str">
        <f t="shared" si="74"/>
        <v>N/A</v>
      </c>
      <c r="DI128" s="109" t="str">
        <f t="shared" si="75"/>
        <v>N/A</v>
      </c>
      <c r="DJ128" s="114" t="str">
        <f t="shared" si="76"/>
        <v>N/A</v>
      </c>
      <c r="DK128" s="111" t="str">
        <f t="shared" si="77"/>
        <v>N/A</v>
      </c>
    </row>
    <row r="129" spans="11:115" s="78" customFormat="1" x14ac:dyDescent="0.25">
      <c r="K129" s="90"/>
      <c r="R129" s="100" t="e">
        <f t="shared" si="39"/>
        <v>#DIV/0!</v>
      </c>
      <c r="S129" s="83" t="s">
        <v>255</v>
      </c>
      <c r="T129" s="83" t="s">
        <v>256</v>
      </c>
      <c r="U129" s="90"/>
      <c r="AA129" s="100" t="e">
        <f t="shared" si="40"/>
        <v>#DIV/0!</v>
      </c>
      <c r="AB129" s="83" t="s">
        <v>255</v>
      </c>
      <c r="AC129" s="83" t="s">
        <v>256</v>
      </c>
      <c r="AD129" s="91"/>
      <c r="AI129" s="92"/>
      <c r="AJ129" s="100" t="e">
        <f t="shared" si="41"/>
        <v>#DIV/0!</v>
      </c>
      <c r="AK129" s="83" t="s">
        <v>255</v>
      </c>
      <c r="AL129" s="83" t="s">
        <v>256</v>
      </c>
      <c r="AM129" s="91"/>
      <c r="AQ129" s="93"/>
      <c r="AR129" s="101" t="e">
        <f t="shared" si="42"/>
        <v>#DIV/0!</v>
      </c>
      <c r="AU129" s="102">
        <f t="shared" si="43"/>
        <v>0</v>
      </c>
      <c r="AV129" s="101" t="e">
        <f t="shared" si="44"/>
        <v>#DIV/0!</v>
      </c>
      <c r="AW129" s="101" t="e">
        <f t="shared" si="45"/>
        <v>#DIV/0!</v>
      </c>
      <c r="AX129" s="83" t="s">
        <v>255</v>
      </c>
      <c r="AY129" s="83" t="s">
        <v>256</v>
      </c>
      <c r="AZ129" s="91"/>
      <c r="BG129" s="103" t="e">
        <f t="shared" si="46"/>
        <v>#DIV/0!</v>
      </c>
      <c r="BK129" s="103" t="e">
        <f t="shared" si="47"/>
        <v>#DIV/0!</v>
      </c>
      <c r="BL129" s="83" t="s">
        <v>255</v>
      </c>
      <c r="BM129" s="83" t="s">
        <v>256</v>
      </c>
      <c r="BN129" s="106">
        <f t="shared" si="48"/>
        <v>0</v>
      </c>
      <c r="BO129" s="107">
        <f t="shared" si="49"/>
        <v>0</v>
      </c>
      <c r="BP129" s="107">
        <f t="shared" si="50"/>
        <v>0</v>
      </c>
      <c r="BQ129" s="107">
        <f t="shared" si="51"/>
        <v>0</v>
      </c>
      <c r="BR129" s="107">
        <f t="shared" si="52"/>
        <v>0</v>
      </c>
      <c r="BU129" s="94"/>
      <c r="BV129" s="108" t="str" cm="1">
        <f t="array" ref="BV129">IF(OR(($H129+(0.2*$I129))&lt;200, $K129="Not reporting this measure", ISBLANK($O129)),"N/A",
       IF(($O129/($H129+(0.2*$I129)))&lt;
                   (_xlfn.IFS($M129="CCO Medicaid only",Dashboard!$E$33,'Data Reporting Template'!$M129="All-payer",Dashboard!$F$33)),"Low","No Issue"))</f>
        <v>N/A</v>
      </c>
      <c r="BW129" s="109" t="str" cm="1">
        <f t="array" ref="BW129">IFERROR(
IF(OR($H129&lt;200, $U129="Not reporting this measure", ISBLANK($Y129),($I129/$J129)&gt;0.8),"N/A",
       IF(($Y129/$H129)&lt;
                   (_xlfn.IFS($W129="CCO Medicaid only",Dashboard!$E$34,'Data Reporting Template'!$W129="All-payer",Dashboard!$F$34)),"Low","No Issue")), "N/A")</f>
        <v>N/A</v>
      </c>
      <c r="BX129" s="110" t="str" cm="1">
        <f t="array" ref="BX129">IFERROR(
IF(OR($H129&lt;200, $AD129="Not reporting this measure", ISBLANK($AH129),($I129/$J129)&gt;0.8),"N/A",
       IF(($AH129/$H129)&lt;
                   (_xlfn.IFS($AF129="CCO Medicaid only",Dashboard!$E$35,'Data Reporting Template'!$AF129="All-payer",Dashboard!$F$35)),"Low","No Issue")), "N/A")</f>
        <v>N/A</v>
      </c>
      <c r="BY129" s="109" t="str">
        <f>IF(OR(($H129+(0.2*$I129))&lt;50, $AM129="Not reporting this measure", ISBLANK($AQ129)),"N/A",
       IF(($AQ129/($H129+(0.2*$I129)))&lt;Dashboard!$E$36,"Low", "No Issue"))</f>
        <v>N/A</v>
      </c>
      <c r="BZ129" s="110" t="str">
        <f>IF(OR(($H129+(0.2*$I129))&lt;200, $AZ129="Not reporting this measure", ISBLANK($BD129)),"N/A",
       IF(($BD129/($H129+(0.2*$I129)))&lt;Dashboard!$E$37,"Low", "No Issue"))</f>
        <v>N/A</v>
      </c>
      <c r="CA129" s="111" t="str">
        <f>IFERROR(
IF(OR(($H129+(0.2*$I129))&lt;200, $AZ129="Not reporting this measure", ISBLANK($BI129),($I129/$J129)&gt;0.8),"N/A",
       IF(($BI129/($H129+(0.2*$I129)))&lt;Dashboard!$E$38,"Low", "No Issue")),"N/A")</f>
        <v>N/A</v>
      </c>
      <c r="CB129" s="108" t="str" cm="1">
        <f t="array" ref="CB129">IF(OR(($H129+(0.2*$I129))&lt;200, $K129="Not reporting this measure", ISBLANK($O129)),"N/A",
IF(('Data Reporting Template'!$O129/($H129+(0.2*$I129)))&gt;
(_xlfn.IFS($M129="CCO Medicaid only",Dashboard!$E$44,'Data Reporting Template'!$M129="All-payer",Dashboard!$F$44)),"High","No Issue"))</f>
        <v>N/A</v>
      </c>
      <c r="CC129" s="109" t="str" cm="1">
        <f t="array" ref="CC129">IF(OR($H129&lt;200, $U129="Not reporting this measure", ISBLANK($Y129)),"N/A",
IF(('Data Reporting Template'!$Y129/$H129)&gt;
(_xlfn.IFS($W129="CCO Medicaid only",Dashboard!$E$44,'Data Reporting Template'!$W129="All-payer",Dashboard!$F$44)),"High","No Issue"))</f>
        <v>N/A</v>
      </c>
      <c r="CD129" s="110" t="str" cm="1">
        <f t="array" ref="CD129">IF(OR($H129&lt;200, $AD129="Not reporting this measure", ISBLANK($AH129)),"N/A",
       IF(('Data Reporting Template'!$AH129/$H129)&gt;
                   (_xlfn.IFS($AF129="CCO Medicaid only",Dashboard!$E$44,'Data Reporting Template'!$AF129="All-payer",Dashboard!$F$44)),"High","No Issue"))</f>
        <v>N/A</v>
      </c>
      <c r="CE129" s="109" t="str">
        <f>IF(OR(($H129+(0.2*$I129))&lt;50, $AM129="Not reporting this measure", ISBLANK($AQ129)),"N/A",
       IF(('Data Reporting Template'!$AQ129/($H129+(0.2*$I129)))&gt;Dashboard!$E$44,"High","No Issue"))</f>
        <v>N/A</v>
      </c>
      <c r="CF129" s="110" t="str">
        <f>IF(OR(($H129+(0.2*$I129))&lt;200, $AZ129="Not reporting this measure", ISBLANK($BD129)),"N/A",
       IF(('Data Reporting Template'!$BD129/($H129+(0.2*$I129)))&gt;Dashboard!$E$44,"High","No Issue"))</f>
        <v>N/A</v>
      </c>
      <c r="CG129" s="111" t="str">
        <f>IF(OR(($H129+(0.2*$I129))&lt;200, $AZ129="Not reporting this measure", ISBLANK($BI129)),"N/A",
       IF(('Data Reporting Template'!$BI129/($H129+(0.2*$I129)))&gt;Dashboard!$E$44,"High","No Issue"))</f>
        <v>N/A</v>
      </c>
      <c r="CH129" s="108" t="str">
        <f>IFERROR(
IF($O129 &lt; 30, "N/A",
IF((($P129+$Q129)/$O129)&gt; (Dashboard!$D$54), "High Exclusion/Exception Rate", "No Issue")),"N/A")</f>
        <v>N/A</v>
      </c>
      <c r="CI129" s="109" t="str">
        <f>IFERROR(
IF($Y129&lt;30,"N/A",
IF(($Z129/$Y129) &gt; (Dashboard!$D$55), "High Exclusion/Exception Rate", "No Issue")),"N/A")</f>
        <v>N/A</v>
      </c>
      <c r="CJ129" s="110" t="str">
        <f>IFERROR(
IF($AH129 &lt;30, "N/A",
IF(($AI129/$AH129)&gt; (Dashboard!$D$56), "High Exclusion/Exception Rate", "No Issue")),"N/A")</f>
        <v>N/A</v>
      </c>
      <c r="CK129" s="109" t="str">
        <f>IFERROR(
IF($BD129 &lt;30, "N/A",
IF((($BE129 + $BF129)/$BD129) &gt; (Dashboard!$D$58), "High Exclusion/Exception Rate", "No Issue")),"N/A")</f>
        <v>N/A</v>
      </c>
      <c r="CL129" s="112" t="str">
        <f>IFERROR(
IF($BI129 &lt;30, "N/A",
IF(($BJ129/$BI129) &gt; (Dashboard!$D$59), "High Exclusion/Exception Rate", "No Issue")),"N/A")</f>
        <v>N/A</v>
      </c>
      <c r="CM129" s="113" t="str">
        <f t="shared" si="53"/>
        <v>N/A</v>
      </c>
      <c r="CN129" s="110" t="str">
        <f t="shared" si="54"/>
        <v>N/A</v>
      </c>
      <c r="CO129" s="109" t="str">
        <f t="shared" si="55"/>
        <v>N/A</v>
      </c>
      <c r="CP129" s="110" t="str">
        <f t="shared" si="56"/>
        <v>N/A</v>
      </c>
      <c r="CQ129" s="109" t="str">
        <f t="shared" si="57"/>
        <v>N/A</v>
      </c>
      <c r="CR129" s="112" t="str">
        <f t="shared" si="58"/>
        <v>N/A</v>
      </c>
      <c r="CS129" s="113" t="str">
        <f t="shared" si="59"/>
        <v>N/A</v>
      </c>
      <c r="CT129" s="110" t="str">
        <f t="shared" si="60"/>
        <v>N/A</v>
      </c>
      <c r="CU129" s="109" t="str">
        <f t="shared" si="61"/>
        <v>N/A</v>
      </c>
      <c r="CV129" s="110" t="str">
        <f t="shared" si="62"/>
        <v>N/A</v>
      </c>
      <c r="CW129" s="109" t="str">
        <f t="shared" si="63"/>
        <v>N/A</v>
      </c>
      <c r="CX129" s="112" t="str">
        <f t="shared" si="64"/>
        <v>N/A</v>
      </c>
      <c r="CY129" s="113" t="str">
        <f t="shared" si="65"/>
        <v>N/A</v>
      </c>
      <c r="CZ129" s="110" t="str">
        <f t="shared" si="66"/>
        <v>N/A</v>
      </c>
      <c r="DA129" s="109" t="str">
        <f t="shared" si="67"/>
        <v>N/A</v>
      </c>
      <c r="DB129" s="115" t="str">
        <f t="shared" si="68"/>
        <v>N/A</v>
      </c>
      <c r="DC129" s="109" t="str">
        <f t="shared" si="69"/>
        <v>N/A</v>
      </c>
      <c r="DD129" s="114" t="str">
        <f t="shared" si="70"/>
        <v>N/A</v>
      </c>
      <c r="DE129" s="109" t="str">
        <f t="shared" si="71"/>
        <v>N/A</v>
      </c>
      <c r="DF129" s="114" t="str">
        <f t="shared" si="72"/>
        <v>N/A</v>
      </c>
      <c r="DG129" s="113" t="str">
        <f t="shared" si="73"/>
        <v>N/A</v>
      </c>
      <c r="DH129" s="114" t="str">
        <f t="shared" si="74"/>
        <v>N/A</v>
      </c>
      <c r="DI129" s="109" t="str">
        <f t="shared" si="75"/>
        <v>N/A</v>
      </c>
      <c r="DJ129" s="114" t="str">
        <f t="shared" si="76"/>
        <v>N/A</v>
      </c>
      <c r="DK129" s="111" t="str">
        <f t="shared" si="77"/>
        <v>N/A</v>
      </c>
    </row>
    <row r="130" spans="11:115" s="78" customFormat="1" x14ac:dyDescent="0.25">
      <c r="K130" s="90"/>
      <c r="R130" s="100" t="e">
        <f t="shared" si="39"/>
        <v>#DIV/0!</v>
      </c>
      <c r="S130" s="83" t="s">
        <v>255</v>
      </c>
      <c r="T130" s="83" t="s">
        <v>256</v>
      </c>
      <c r="U130" s="90"/>
      <c r="AA130" s="100" t="e">
        <f t="shared" si="40"/>
        <v>#DIV/0!</v>
      </c>
      <c r="AB130" s="83" t="s">
        <v>255</v>
      </c>
      <c r="AC130" s="83" t="s">
        <v>256</v>
      </c>
      <c r="AD130" s="91"/>
      <c r="AI130" s="92"/>
      <c r="AJ130" s="100" t="e">
        <f t="shared" si="41"/>
        <v>#DIV/0!</v>
      </c>
      <c r="AK130" s="83" t="s">
        <v>255</v>
      </c>
      <c r="AL130" s="83" t="s">
        <v>256</v>
      </c>
      <c r="AM130" s="91"/>
      <c r="AQ130" s="93"/>
      <c r="AR130" s="101" t="e">
        <f t="shared" si="42"/>
        <v>#DIV/0!</v>
      </c>
      <c r="AU130" s="102">
        <f t="shared" si="43"/>
        <v>0</v>
      </c>
      <c r="AV130" s="101" t="e">
        <f t="shared" si="44"/>
        <v>#DIV/0!</v>
      </c>
      <c r="AW130" s="101" t="e">
        <f t="shared" si="45"/>
        <v>#DIV/0!</v>
      </c>
      <c r="AX130" s="83" t="s">
        <v>255</v>
      </c>
      <c r="AY130" s="83" t="s">
        <v>256</v>
      </c>
      <c r="AZ130" s="91"/>
      <c r="BG130" s="103" t="e">
        <f t="shared" si="46"/>
        <v>#DIV/0!</v>
      </c>
      <c r="BK130" s="103" t="e">
        <f t="shared" si="47"/>
        <v>#DIV/0!</v>
      </c>
      <c r="BL130" s="83" t="s">
        <v>255</v>
      </c>
      <c r="BM130" s="83" t="s">
        <v>256</v>
      </c>
      <c r="BN130" s="106">
        <f t="shared" si="48"/>
        <v>0</v>
      </c>
      <c r="BO130" s="107">
        <f t="shared" si="49"/>
        <v>0</v>
      </c>
      <c r="BP130" s="107">
        <f t="shared" si="50"/>
        <v>0</v>
      </c>
      <c r="BQ130" s="107">
        <f t="shared" si="51"/>
        <v>0</v>
      </c>
      <c r="BR130" s="107">
        <f t="shared" si="52"/>
        <v>0</v>
      </c>
      <c r="BU130" s="94"/>
      <c r="BV130" s="108" t="str" cm="1">
        <f t="array" ref="BV130">IF(OR(($H130+(0.2*$I130))&lt;200, $K130="Not reporting this measure", ISBLANK($O130)),"N/A",
       IF(($O130/($H130+(0.2*$I130)))&lt;
                   (_xlfn.IFS($M130="CCO Medicaid only",Dashboard!$E$33,'Data Reporting Template'!$M130="All-payer",Dashboard!$F$33)),"Low","No Issue"))</f>
        <v>N/A</v>
      </c>
      <c r="BW130" s="109" t="str" cm="1">
        <f t="array" ref="BW130">IFERROR(
IF(OR($H130&lt;200, $U130="Not reporting this measure", ISBLANK($Y130),($I130/$J130)&gt;0.8),"N/A",
       IF(($Y130/$H130)&lt;
                   (_xlfn.IFS($W130="CCO Medicaid only",Dashboard!$E$34,'Data Reporting Template'!$W130="All-payer",Dashboard!$F$34)),"Low","No Issue")), "N/A")</f>
        <v>N/A</v>
      </c>
      <c r="BX130" s="110" t="str" cm="1">
        <f t="array" ref="BX130">IFERROR(
IF(OR($H130&lt;200, $AD130="Not reporting this measure", ISBLANK($AH130),($I130/$J130)&gt;0.8),"N/A",
       IF(($AH130/$H130)&lt;
                   (_xlfn.IFS($AF130="CCO Medicaid only",Dashboard!$E$35,'Data Reporting Template'!$AF130="All-payer",Dashboard!$F$35)),"Low","No Issue")), "N/A")</f>
        <v>N/A</v>
      </c>
      <c r="BY130" s="109" t="str">
        <f>IF(OR(($H130+(0.2*$I130))&lt;50, $AM130="Not reporting this measure", ISBLANK($AQ130)),"N/A",
       IF(($AQ130/($H130+(0.2*$I130)))&lt;Dashboard!$E$36,"Low", "No Issue"))</f>
        <v>N/A</v>
      </c>
      <c r="BZ130" s="110" t="str">
        <f>IF(OR(($H130+(0.2*$I130))&lt;200, $AZ130="Not reporting this measure", ISBLANK($BD130)),"N/A",
       IF(($BD130/($H130+(0.2*$I130)))&lt;Dashboard!$E$37,"Low", "No Issue"))</f>
        <v>N/A</v>
      </c>
      <c r="CA130" s="111" t="str">
        <f>IFERROR(
IF(OR(($H130+(0.2*$I130))&lt;200, $AZ130="Not reporting this measure", ISBLANK($BI130),($I130/$J130)&gt;0.8),"N/A",
       IF(($BI130/($H130+(0.2*$I130)))&lt;Dashboard!$E$38,"Low", "No Issue")),"N/A")</f>
        <v>N/A</v>
      </c>
      <c r="CB130" s="108" t="str" cm="1">
        <f t="array" ref="CB130">IF(OR(($H130+(0.2*$I130))&lt;200, $K130="Not reporting this measure", ISBLANK($O130)),"N/A",
IF(('Data Reporting Template'!$O130/($H130+(0.2*$I130)))&gt;
(_xlfn.IFS($M130="CCO Medicaid only",Dashboard!$E$44,'Data Reporting Template'!$M130="All-payer",Dashboard!$F$44)),"High","No Issue"))</f>
        <v>N/A</v>
      </c>
      <c r="CC130" s="109" t="str" cm="1">
        <f t="array" ref="CC130">IF(OR($H130&lt;200, $U130="Not reporting this measure", ISBLANK($Y130)),"N/A",
IF(('Data Reporting Template'!$Y130/$H130)&gt;
(_xlfn.IFS($W130="CCO Medicaid only",Dashboard!$E$44,'Data Reporting Template'!$W130="All-payer",Dashboard!$F$44)),"High","No Issue"))</f>
        <v>N/A</v>
      </c>
      <c r="CD130" s="110" t="str" cm="1">
        <f t="array" ref="CD130">IF(OR($H130&lt;200, $AD130="Not reporting this measure", ISBLANK($AH130)),"N/A",
       IF(('Data Reporting Template'!$AH130/$H130)&gt;
                   (_xlfn.IFS($AF130="CCO Medicaid only",Dashboard!$E$44,'Data Reporting Template'!$AF130="All-payer",Dashboard!$F$44)),"High","No Issue"))</f>
        <v>N/A</v>
      </c>
      <c r="CE130" s="109" t="str">
        <f>IF(OR(($H130+(0.2*$I130))&lt;50, $AM130="Not reporting this measure", ISBLANK($AQ130)),"N/A",
       IF(('Data Reporting Template'!$AQ130/($H130+(0.2*$I130)))&gt;Dashboard!$E$44,"High","No Issue"))</f>
        <v>N/A</v>
      </c>
      <c r="CF130" s="110" t="str">
        <f>IF(OR(($H130+(0.2*$I130))&lt;200, $AZ130="Not reporting this measure", ISBLANK($BD130)),"N/A",
       IF(('Data Reporting Template'!$BD130/($H130+(0.2*$I130)))&gt;Dashboard!$E$44,"High","No Issue"))</f>
        <v>N/A</v>
      </c>
      <c r="CG130" s="111" t="str">
        <f>IF(OR(($H130+(0.2*$I130))&lt;200, $AZ130="Not reporting this measure", ISBLANK($BI130)),"N/A",
       IF(('Data Reporting Template'!$BI130/($H130+(0.2*$I130)))&gt;Dashboard!$E$44,"High","No Issue"))</f>
        <v>N/A</v>
      </c>
      <c r="CH130" s="108" t="str">
        <f>IFERROR(
IF($O130 &lt; 30, "N/A",
IF((($P130+$Q130)/$O130)&gt; (Dashboard!$D$54), "High Exclusion/Exception Rate", "No Issue")),"N/A")</f>
        <v>N/A</v>
      </c>
      <c r="CI130" s="109" t="str">
        <f>IFERROR(
IF($Y130&lt;30,"N/A",
IF(($Z130/$Y130) &gt; (Dashboard!$D$55), "High Exclusion/Exception Rate", "No Issue")),"N/A")</f>
        <v>N/A</v>
      </c>
      <c r="CJ130" s="110" t="str">
        <f>IFERROR(
IF($AH130 &lt;30, "N/A",
IF(($AI130/$AH130)&gt; (Dashboard!$D$56), "High Exclusion/Exception Rate", "No Issue")),"N/A")</f>
        <v>N/A</v>
      </c>
      <c r="CK130" s="109" t="str">
        <f>IFERROR(
IF($BD130 &lt;30, "N/A",
IF((($BE130 + $BF130)/$BD130) &gt; (Dashboard!$D$58), "High Exclusion/Exception Rate", "No Issue")),"N/A")</f>
        <v>N/A</v>
      </c>
      <c r="CL130" s="112" t="str">
        <f>IFERROR(
IF($BI130 &lt;30, "N/A",
IF(($BJ130/$BI130) &gt; (Dashboard!$D$59), "High Exclusion/Exception Rate", "No Issue")),"N/A")</f>
        <v>N/A</v>
      </c>
      <c r="CM130" s="113" t="str">
        <f t="shared" si="53"/>
        <v>N/A</v>
      </c>
      <c r="CN130" s="110" t="str">
        <f t="shared" si="54"/>
        <v>N/A</v>
      </c>
      <c r="CO130" s="109" t="str">
        <f t="shared" si="55"/>
        <v>N/A</v>
      </c>
      <c r="CP130" s="110" t="str">
        <f t="shared" si="56"/>
        <v>N/A</v>
      </c>
      <c r="CQ130" s="109" t="str">
        <f t="shared" si="57"/>
        <v>N/A</v>
      </c>
      <c r="CR130" s="112" t="str">
        <f t="shared" si="58"/>
        <v>N/A</v>
      </c>
      <c r="CS130" s="113" t="str">
        <f t="shared" si="59"/>
        <v>N/A</v>
      </c>
      <c r="CT130" s="110" t="str">
        <f t="shared" si="60"/>
        <v>N/A</v>
      </c>
      <c r="CU130" s="109" t="str">
        <f t="shared" si="61"/>
        <v>N/A</v>
      </c>
      <c r="CV130" s="110" t="str">
        <f t="shared" si="62"/>
        <v>N/A</v>
      </c>
      <c r="CW130" s="109" t="str">
        <f t="shared" si="63"/>
        <v>N/A</v>
      </c>
      <c r="CX130" s="112" t="str">
        <f t="shared" si="64"/>
        <v>N/A</v>
      </c>
      <c r="CY130" s="113" t="str">
        <f t="shared" si="65"/>
        <v>N/A</v>
      </c>
      <c r="CZ130" s="110" t="str">
        <f t="shared" si="66"/>
        <v>N/A</v>
      </c>
      <c r="DA130" s="109" t="str">
        <f t="shared" si="67"/>
        <v>N/A</v>
      </c>
      <c r="DB130" s="115" t="str">
        <f t="shared" si="68"/>
        <v>N/A</v>
      </c>
      <c r="DC130" s="109" t="str">
        <f t="shared" si="69"/>
        <v>N/A</v>
      </c>
      <c r="DD130" s="114" t="str">
        <f t="shared" si="70"/>
        <v>N/A</v>
      </c>
      <c r="DE130" s="109" t="str">
        <f t="shared" si="71"/>
        <v>N/A</v>
      </c>
      <c r="DF130" s="114" t="str">
        <f t="shared" si="72"/>
        <v>N/A</v>
      </c>
      <c r="DG130" s="113" t="str">
        <f t="shared" si="73"/>
        <v>N/A</v>
      </c>
      <c r="DH130" s="114" t="str">
        <f t="shared" si="74"/>
        <v>N/A</v>
      </c>
      <c r="DI130" s="109" t="str">
        <f t="shared" si="75"/>
        <v>N/A</v>
      </c>
      <c r="DJ130" s="114" t="str">
        <f t="shared" si="76"/>
        <v>N/A</v>
      </c>
      <c r="DK130" s="111" t="str">
        <f t="shared" si="77"/>
        <v>N/A</v>
      </c>
    </row>
    <row r="131" spans="11:115" s="78" customFormat="1" x14ac:dyDescent="0.25">
      <c r="K131" s="90"/>
      <c r="R131" s="100" t="e">
        <f t="shared" si="39"/>
        <v>#DIV/0!</v>
      </c>
      <c r="S131" s="83" t="s">
        <v>255</v>
      </c>
      <c r="T131" s="83" t="s">
        <v>256</v>
      </c>
      <c r="U131" s="90"/>
      <c r="AA131" s="100" t="e">
        <f t="shared" si="40"/>
        <v>#DIV/0!</v>
      </c>
      <c r="AB131" s="83" t="s">
        <v>255</v>
      </c>
      <c r="AC131" s="83" t="s">
        <v>256</v>
      </c>
      <c r="AD131" s="91"/>
      <c r="AI131" s="92"/>
      <c r="AJ131" s="100" t="e">
        <f t="shared" si="41"/>
        <v>#DIV/0!</v>
      </c>
      <c r="AK131" s="83" t="s">
        <v>255</v>
      </c>
      <c r="AL131" s="83" t="s">
        <v>256</v>
      </c>
      <c r="AM131" s="91"/>
      <c r="AQ131" s="93"/>
      <c r="AR131" s="101" t="e">
        <f t="shared" si="42"/>
        <v>#DIV/0!</v>
      </c>
      <c r="AU131" s="102">
        <f t="shared" si="43"/>
        <v>0</v>
      </c>
      <c r="AV131" s="101" t="e">
        <f t="shared" si="44"/>
        <v>#DIV/0!</v>
      </c>
      <c r="AW131" s="101" t="e">
        <f t="shared" si="45"/>
        <v>#DIV/0!</v>
      </c>
      <c r="AX131" s="83" t="s">
        <v>255</v>
      </c>
      <c r="AY131" s="83" t="s">
        <v>256</v>
      </c>
      <c r="AZ131" s="91"/>
      <c r="BG131" s="103" t="e">
        <f t="shared" si="46"/>
        <v>#DIV/0!</v>
      </c>
      <c r="BK131" s="103" t="e">
        <f t="shared" si="47"/>
        <v>#DIV/0!</v>
      </c>
      <c r="BL131" s="83" t="s">
        <v>255</v>
      </c>
      <c r="BM131" s="83" t="s">
        <v>256</v>
      </c>
      <c r="BN131" s="106">
        <f t="shared" si="48"/>
        <v>0</v>
      </c>
      <c r="BO131" s="107">
        <f t="shared" si="49"/>
        <v>0</v>
      </c>
      <c r="BP131" s="107">
        <f t="shared" si="50"/>
        <v>0</v>
      </c>
      <c r="BQ131" s="107">
        <f t="shared" si="51"/>
        <v>0</v>
      </c>
      <c r="BR131" s="107">
        <f t="shared" si="52"/>
        <v>0</v>
      </c>
      <c r="BU131" s="94"/>
      <c r="BV131" s="108" t="str" cm="1">
        <f t="array" ref="BV131">IF(OR(($H131+(0.2*$I131))&lt;200, $K131="Not reporting this measure", ISBLANK($O131)),"N/A",
       IF(($O131/($H131+(0.2*$I131)))&lt;
                   (_xlfn.IFS($M131="CCO Medicaid only",Dashboard!$E$33,'Data Reporting Template'!$M131="All-payer",Dashboard!$F$33)),"Low","No Issue"))</f>
        <v>N/A</v>
      </c>
      <c r="BW131" s="109" t="str" cm="1">
        <f t="array" ref="BW131">IFERROR(
IF(OR($H131&lt;200, $U131="Not reporting this measure", ISBLANK($Y131),($I131/$J131)&gt;0.8),"N/A",
       IF(($Y131/$H131)&lt;
                   (_xlfn.IFS($W131="CCO Medicaid only",Dashboard!$E$34,'Data Reporting Template'!$W131="All-payer",Dashboard!$F$34)),"Low","No Issue")), "N/A")</f>
        <v>N/A</v>
      </c>
      <c r="BX131" s="110" t="str" cm="1">
        <f t="array" ref="BX131">IFERROR(
IF(OR($H131&lt;200, $AD131="Not reporting this measure", ISBLANK($AH131),($I131/$J131)&gt;0.8),"N/A",
       IF(($AH131/$H131)&lt;
                   (_xlfn.IFS($AF131="CCO Medicaid only",Dashboard!$E$35,'Data Reporting Template'!$AF131="All-payer",Dashboard!$F$35)),"Low","No Issue")), "N/A")</f>
        <v>N/A</v>
      </c>
      <c r="BY131" s="109" t="str">
        <f>IF(OR(($H131+(0.2*$I131))&lt;50, $AM131="Not reporting this measure", ISBLANK($AQ131)),"N/A",
       IF(($AQ131/($H131+(0.2*$I131)))&lt;Dashboard!$E$36,"Low", "No Issue"))</f>
        <v>N/A</v>
      </c>
      <c r="BZ131" s="110" t="str">
        <f>IF(OR(($H131+(0.2*$I131))&lt;200, $AZ131="Not reporting this measure", ISBLANK($BD131)),"N/A",
       IF(($BD131/($H131+(0.2*$I131)))&lt;Dashboard!$E$37,"Low", "No Issue"))</f>
        <v>N/A</v>
      </c>
      <c r="CA131" s="111" t="str">
        <f>IFERROR(
IF(OR(($H131+(0.2*$I131))&lt;200, $AZ131="Not reporting this measure", ISBLANK($BI131),($I131/$J131)&gt;0.8),"N/A",
       IF(($BI131/($H131+(0.2*$I131)))&lt;Dashboard!$E$38,"Low", "No Issue")),"N/A")</f>
        <v>N/A</v>
      </c>
      <c r="CB131" s="108" t="str" cm="1">
        <f t="array" ref="CB131">IF(OR(($H131+(0.2*$I131))&lt;200, $K131="Not reporting this measure", ISBLANK($O131)),"N/A",
IF(('Data Reporting Template'!$O131/($H131+(0.2*$I131)))&gt;
(_xlfn.IFS($M131="CCO Medicaid only",Dashboard!$E$44,'Data Reporting Template'!$M131="All-payer",Dashboard!$F$44)),"High","No Issue"))</f>
        <v>N/A</v>
      </c>
      <c r="CC131" s="109" t="str" cm="1">
        <f t="array" ref="CC131">IF(OR($H131&lt;200, $U131="Not reporting this measure", ISBLANK($Y131)),"N/A",
IF(('Data Reporting Template'!$Y131/$H131)&gt;
(_xlfn.IFS($W131="CCO Medicaid only",Dashboard!$E$44,'Data Reporting Template'!$W131="All-payer",Dashboard!$F$44)),"High","No Issue"))</f>
        <v>N/A</v>
      </c>
      <c r="CD131" s="110" t="str" cm="1">
        <f t="array" ref="CD131">IF(OR($H131&lt;200, $AD131="Not reporting this measure", ISBLANK($AH131)),"N/A",
       IF(('Data Reporting Template'!$AH131/$H131)&gt;
                   (_xlfn.IFS($AF131="CCO Medicaid only",Dashboard!$E$44,'Data Reporting Template'!$AF131="All-payer",Dashboard!$F$44)),"High","No Issue"))</f>
        <v>N/A</v>
      </c>
      <c r="CE131" s="109" t="str">
        <f>IF(OR(($H131+(0.2*$I131))&lt;50, $AM131="Not reporting this measure", ISBLANK($AQ131)),"N/A",
       IF(('Data Reporting Template'!$AQ131/($H131+(0.2*$I131)))&gt;Dashboard!$E$44,"High","No Issue"))</f>
        <v>N/A</v>
      </c>
      <c r="CF131" s="110" t="str">
        <f>IF(OR(($H131+(0.2*$I131))&lt;200, $AZ131="Not reporting this measure", ISBLANK($BD131)),"N/A",
       IF(('Data Reporting Template'!$BD131/($H131+(0.2*$I131)))&gt;Dashboard!$E$44,"High","No Issue"))</f>
        <v>N/A</v>
      </c>
      <c r="CG131" s="111" t="str">
        <f>IF(OR(($H131+(0.2*$I131))&lt;200, $AZ131="Not reporting this measure", ISBLANK($BI131)),"N/A",
       IF(('Data Reporting Template'!$BI131/($H131+(0.2*$I131)))&gt;Dashboard!$E$44,"High","No Issue"))</f>
        <v>N/A</v>
      </c>
      <c r="CH131" s="108" t="str">
        <f>IFERROR(
IF($O131 &lt; 30, "N/A",
IF((($P131+$Q131)/$O131)&gt; (Dashboard!$D$54), "High Exclusion/Exception Rate", "No Issue")),"N/A")</f>
        <v>N/A</v>
      </c>
      <c r="CI131" s="109" t="str">
        <f>IFERROR(
IF($Y131&lt;30,"N/A",
IF(($Z131/$Y131) &gt; (Dashboard!$D$55), "High Exclusion/Exception Rate", "No Issue")),"N/A")</f>
        <v>N/A</v>
      </c>
      <c r="CJ131" s="110" t="str">
        <f>IFERROR(
IF($AH131 &lt;30, "N/A",
IF(($AI131/$AH131)&gt; (Dashboard!$D$56), "High Exclusion/Exception Rate", "No Issue")),"N/A")</f>
        <v>N/A</v>
      </c>
      <c r="CK131" s="109" t="str">
        <f>IFERROR(
IF($BD131 &lt;30, "N/A",
IF((($BE131 + $BF131)/$BD131) &gt; (Dashboard!$D$58), "High Exclusion/Exception Rate", "No Issue")),"N/A")</f>
        <v>N/A</v>
      </c>
      <c r="CL131" s="112" t="str">
        <f>IFERROR(
IF($BI131 &lt;30, "N/A",
IF(($BJ131/$BI131) &gt; (Dashboard!$D$59), "High Exclusion/Exception Rate", "No Issue")),"N/A")</f>
        <v>N/A</v>
      </c>
      <c r="CM131" s="113" t="str">
        <f t="shared" si="53"/>
        <v>N/A</v>
      </c>
      <c r="CN131" s="110" t="str">
        <f t="shared" si="54"/>
        <v>N/A</v>
      </c>
      <c r="CO131" s="109" t="str">
        <f t="shared" si="55"/>
        <v>N/A</v>
      </c>
      <c r="CP131" s="110" t="str">
        <f t="shared" si="56"/>
        <v>N/A</v>
      </c>
      <c r="CQ131" s="109" t="str">
        <f t="shared" si="57"/>
        <v>N/A</v>
      </c>
      <c r="CR131" s="112" t="str">
        <f t="shared" si="58"/>
        <v>N/A</v>
      </c>
      <c r="CS131" s="113" t="str">
        <f t="shared" si="59"/>
        <v>N/A</v>
      </c>
      <c r="CT131" s="110" t="str">
        <f t="shared" si="60"/>
        <v>N/A</v>
      </c>
      <c r="CU131" s="109" t="str">
        <f t="shared" si="61"/>
        <v>N/A</v>
      </c>
      <c r="CV131" s="110" t="str">
        <f t="shared" si="62"/>
        <v>N/A</v>
      </c>
      <c r="CW131" s="109" t="str">
        <f t="shared" si="63"/>
        <v>N/A</v>
      </c>
      <c r="CX131" s="112" t="str">
        <f t="shared" si="64"/>
        <v>N/A</v>
      </c>
      <c r="CY131" s="113" t="str">
        <f t="shared" si="65"/>
        <v>N/A</v>
      </c>
      <c r="CZ131" s="110" t="str">
        <f t="shared" si="66"/>
        <v>N/A</v>
      </c>
      <c r="DA131" s="109" t="str">
        <f t="shared" si="67"/>
        <v>N/A</v>
      </c>
      <c r="DB131" s="115" t="str">
        <f t="shared" si="68"/>
        <v>N/A</v>
      </c>
      <c r="DC131" s="109" t="str">
        <f t="shared" si="69"/>
        <v>N/A</v>
      </c>
      <c r="DD131" s="114" t="str">
        <f t="shared" si="70"/>
        <v>N/A</v>
      </c>
      <c r="DE131" s="109" t="str">
        <f t="shared" si="71"/>
        <v>N/A</v>
      </c>
      <c r="DF131" s="114" t="str">
        <f t="shared" si="72"/>
        <v>N/A</v>
      </c>
      <c r="DG131" s="113" t="str">
        <f t="shared" si="73"/>
        <v>N/A</v>
      </c>
      <c r="DH131" s="114" t="str">
        <f t="shared" si="74"/>
        <v>N/A</v>
      </c>
      <c r="DI131" s="109" t="str">
        <f t="shared" si="75"/>
        <v>N/A</v>
      </c>
      <c r="DJ131" s="114" t="str">
        <f t="shared" si="76"/>
        <v>N/A</v>
      </c>
      <c r="DK131" s="111" t="str">
        <f t="shared" si="77"/>
        <v>N/A</v>
      </c>
    </row>
    <row r="132" spans="11:115" s="78" customFormat="1" x14ac:dyDescent="0.25">
      <c r="K132" s="90"/>
      <c r="R132" s="100" t="e">
        <f t="shared" ref="R132:R195" si="78">N132/(O132-P132-Q132)</f>
        <v>#DIV/0!</v>
      </c>
      <c r="S132" s="83" t="s">
        <v>255</v>
      </c>
      <c r="T132" s="83" t="s">
        <v>256</v>
      </c>
      <c r="U132" s="90"/>
      <c r="AA132" s="100" t="e">
        <f t="shared" ref="AA132:AA195" si="79">X132/(Y132-Z132)</f>
        <v>#DIV/0!</v>
      </c>
      <c r="AB132" s="83" t="s">
        <v>255</v>
      </c>
      <c r="AC132" s="83" t="s">
        <v>256</v>
      </c>
      <c r="AD132" s="91"/>
      <c r="AI132" s="92"/>
      <c r="AJ132" s="100" t="e">
        <f t="shared" ref="AJ132:AJ195" si="80">AG132/(AH132-AI132)</f>
        <v>#DIV/0!</v>
      </c>
      <c r="AK132" s="83" t="s">
        <v>255</v>
      </c>
      <c r="AL132" s="83" t="s">
        <v>256</v>
      </c>
      <c r="AM132" s="91"/>
      <c r="AQ132" s="93"/>
      <c r="AR132" s="101" t="e">
        <f t="shared" ref="AR132:AR195" si="81">AP132/AQ132</f>
        <v>#DIV/0!</v>
      </c>
      <c r="AU132" s="102">
        <f t="shared" ref="AU132:AU195" si="82">AP132</f>
        <v>0</v>
      </c>
      <c r="AV132" s="101" t="e">
        <f t="shared" ref="AV132:AV195" si="83">AS132/AU132</f>
        <v>#DIV/0!</v>
      </c>
      <c r="AW132" s="101" t="e">
        <f t="shared" ref="AW132:AW195" si="84">AT132/AU132</f>
        <v>#DIV/0!</v>
      </c>
      <c r="AX132" s="83" t="s">
        <v>255</v>
      </c>
      <c r="AY132" s="83" t="s">
        <v>256</v>
      </c>
      <c r="AZ132" s="91"/>
      <c r="BG132" s="103" t="e">
        <f t="shared" ref="BG132:BG195" si="85">BC132/(BD132-BE132-BF132)</f>
        <v>#DIV/0!</v>
      </c>
      <c r="BK132" s="103" t="e">
        <f t="shared" ref="BK132:BK195" si="86">BH132/(BI132-BJ132)</f>
        <v>#DIV/0!</v>
      </c>
      <c r="BL132" s="83" t="s">
        <v>255</v>
      </c>
      <c r="BM132" s="83" t="s">
        <v>256</v>
      </c>
      <c r="BN132" s="106">
        <f t="shared" ref="BN132:BN195" si="87">IF(K132 &lt;&gt; "Not reporting this measure",$J132,0)</f>
        <v>0</v>
      </c>
      <c r="BO132" s="107">
        <f t="shared" ref="BO132:BO195" si="88">IF(U132&lt;&gt;"Not reporting this measure",$J132,0)</f>
        <v>0</v>
      </c>
      <c r="BP132" s="107">
        <f t="shared" ref="BP132:BP195" si="89">IF(AD132&lt;&gt;"Not reporting this measure",$J132,0)</f>
        <v>0</v>
      </c>
      <c r="BQ132" s="107">
        <f t="shared" ref="BQ132:BQ195" si="90">IF(AM132&lt;&gt;"Not reporting this measure",$J132,0)</f>
        <v>0</v>
      </c>
      <c r="BR132" s="107">
        <f t="shared" ref="BR132:BR195" si="91">IF(AZ132&lt;&gt;"Not reporting this measure",$J132,0)</f>
        <v>0</v>
      </c>
      <c r="BU132" s="94"/>
      <c r="BV132" s="108" t="str" cm="1">
        <f t="array" ref="BV132">IF(OR(($H132+(0.2*$I132))&lt;200, $K132="Not reporting this measure", ISBLANK($O132)),"N/A",
       IF(($O132/($H132+(0.2*$I132)))&lt;
                   (_xlfn.IFS($M132="CCO Medicaid only",Dashboard!$E$33,'Data Reporting Template'!$M132="All-payer",Dashboard!$F$33)),"Low","No Issue"))</f>
        <v>N/A</v>
      </c>
      <c r="BW132" s="109" t="str" cm="1">
        <f t="array" ref="BW132">IFERROR(
IF(OR($H132&lt;200, $U132="Not reporting this measure", ISBLANK($Y132),($I132/$J132)&gt;0.8),"N/A",
       IF(($Y132/$H132)&lt;
                   (_xlfn.IFS($W132="CCO Medicaid only",Dashboard!$E$34,'Data Reporting Template'!$W132="All-payer",Dashboard!$F$34)),"Low","No Issue")), "N/A")</f>
        <v>N/A</v>
      </c>
      <c r="BX132" s="110" t="str" cm="1">
        <f t="array" ref="BX132">IFERROR(
IF(OR($H132&lt;200, $AD132="Not reporting this measure", ISBLANK($AH132),($I132/$J132)&gt;0.8),"N/A",
       IF(($AH132/$H132)&lt;
                   (_xlfn.IFS($AF132="CCO Medicaid only",Dashboard!$E$35,'Data Reporting Template'!$AF132="All-payer",Dashboard!$F$35)),"Low","No Issue")), "N/A")</f>
        <v>N/A</v>
      </c>
      <c r="BY132" s="109" t="str">
        <f>IF(OR(($H132+(0.2*$I132))&lt;50, $AM132="Not reporting this measure", ISBLANK($AQ132)),"N/A",
       IF(($AQ132/($H132+(0.2*$I132)))&lt;Dashboard!$E$36,"Low", "No Issue"))</f>
        <v>N/A</v>
      </c>
      <c r="BZ132" s="110" t="str">
        <f>IF(OR(($H132+(0.2*$I132))&lt;200, $AZ132="Not reporting this measure", ISBLANK($BD132)),"N/A",
       IF(($BD132/($H132+(0.2*$I132)))&lt;Dashboard!$E$37,"Low", "No Issue"))</f>
        <v>N/A</v>
      </c>
      <c r="CA132" s="111" t="str">
        <f>IFERROR(
IF(OR(($H132+(0.2*$I132))&lt;200, $AZ132="Not reporting this measure", ISBLANK($BI132),($I132/$J132)&gt;0.8),"N/A",
       IF(($BI132/($H132+(0.2*$I132)))&lt;Dashboard!$E$38,"Low", "No Issue")),"N/A")</f>
        <v>N/A</v>
      </c>
      <c r="CB132" s="108" t="str" cm="1">
        <f t="array" ref="CB132">IF(OR(($H132+(0.2*$I132))&lt;200, $K132="Not reporting this measure", ISBLANK($O132)),"N/A",
IF(('Data Reporting Template'!$O132/($H132+(0.2*$I132)))&gt;
(_xlfn.IFS($M132="CCO Medicaid only",Dashboard!$E$44,'Data Reporting Template'!$M132="All-payer",Dashboard!$F$44)),"High","No Issue"))</f>
        <v>N/A</v>
      </c>
      <c r="CC132" s="109" t="str" cm="1">
        <f t="array" ref="CC132">IF(OR($H132&lt;200, $U132="Not reporting this measure", ISBLANK($Y132)),"N/A",
IF(('Data Reporting Template'!$Y132/$H132)&gt;
(_xlfn.IFS($W132="CCO Medicaid only",Dashboard!$E$44,'Data Reporting Template'!$W132="All-payer",Dashboard!$F$44)),"High","No Issue"))</f>
        <v>N/A</v>
      </c>
      <c r="CD132" s="110" t="str" cm="1">
        <f t="array" ref="CD132">IF(OR($H132&lt;200, $AD132="Not reporting this measure", ISBLANK($AH132)),"N/A",
       IF(('Data Reporting Template'!$AH132/$H132)&gt;
                   (_xlfn.IFS($AF132="CCO Medicaid only",Dashboard!$E$44,'Data Reporting Template'!$AF132="All-payer",Dashboard!$F$44)),"High","No Issue"))</f>
        <v>N/A</v>
      </c>
      <c r="CE132" s="109" t="str">
        <f>IF(OR(($H132+(0.2*$I132))&lt;50, $AM132="Not reporting this measure", ISBLANK($AQ132)),"N/A",
       IF(('Data Reporting Template'!$AQ132/($H132+(0.2*$I132)))&gt;Dashboard!$E$44,"High","No Issue"))</f>
        <v>N/A</v>
      </c>
      <c r="CF132" s="110" t="str">
        <f>IF(OR(($H132+(0.2*$I132))&lt;200, $AZ132="Not reporting this measure", ISBLANK($BD132)),"N/A",
       IF(('Data Reporting Template'!$BD132/($H132+(0.2*$I132)))&gt;Dashboard!$E$44,"High","No Issue"))</f>
        <v>N/A</v>
      </c>
      <c r="CG132" s="111" t="str">
        <f>IF(OR(($H132+(0.2*$I132))&lt;200, $AZ132="Not reporting this measure", ISBLANK($BI132)),"N/A",
       IF(('Data Reporting Template'!$BI132/($H132+(0.2*$I132)))&gt;Dashboard!$E$44,"High","No Issue"))</f>
        <v>N/A</v>
      </c>
      <c r="CH132" s="108" t="str">
        <f>IFERROR(
IF($O132 &lt; 30, "N/A",
IF((($P132+$Q132)/$O132)&gt; (Dashboard!$D$54), "High Exclusion/Exception Rate", "No Issue")),"N/A")</f>
        <v>N/A</v>
      </c>
      <c r="CI132" s="109" t="str">
        <f>IFERROR(
IF($Y132&lt;30,"N/A",
IF(($Z132/$Y132) &gt; (Dashboard!$D$55), "High Exclusion/Exception Rate", "No Issue")),"N/A")</f>
        <v>N/A</v>
      </c>
      <c r="CJ132" s="110" t="str">
        <f>IFERROR(
IF($AH132 &lt;30, "N/A",
IF(($AI132/$AH132)&gt; (Dashboard!$D$56), "High Exclusion/Exception Rate", "No Issue")),"N/A")</f>
        <v>N/A</v>
      </c>
      <c r="CK132" s="109" t="str">
        <f>IFERROR(
IF($BD132 &lt;30, "N/A",
IF((($BE132 + $BF132)/$BD132) &gt; (Dashboard!$D$58), "High Exclusion/Exception Rate", "No Issue")),"N/A")</f>
        <v>N/A</v>
      </c>
      <c r="CL132" s="112" t="str">
        <f>IFERROR(
IF($BI132 &lt;30, "N/A",
IF(($BJ132/$BI132) &gt; (Dashboard!$D$59), "High Exclusion/Exception Rate", "No Issue")),"N/A")</f>
        <v>N/A</v>
      </c>
      <c r="CM132" s="113" t="str">
        <f t="shared" ref="CM132:CM195" si="92">IFERROR(IF($R132&gt;1, "Too High", IF($R132&lt;0, "Too Low", "No Issue")),"N/A")</f>
        <v>N/A</v>
      </c>
      <c r="CN132" s="110" t="str">
        <f t="shared" ref="CN132:CN195" si="93">IFERROR(IF($AA132&gt;1, "Too High", IF($AA132&lt;0, "Too Low", "No Issue")),"N/A")</f>
        <v>N/A</v>
      </c>
      <c r="CO132" s="109" t="str">
        <f t="shared" ref="CO132:CO195" si="94">IFERROR(IF($AJ132&gt;1, "Too High", IF($AJ132&lt;0, "Too Low", "No Issue")),"N/A")</f>
        <v>N/A</v>
      </c>
      <c r="CP132" s="110" t="str">
        <f t="shared" ref="CP132:CP195" si="95">IFERROR(IF($AV132&gt;1, "Too High", IF($AV132&lt;0, "Too Low", "No Issue")),"N/A")</f>
        <v>N/A</v>
      </c>
      <c r="CQ132" s="109" t="str">
        <f t="shared" ref="CQ132:CQ195" si="96">IFERROR(IF($BG132&gt;1, "Too High", IF($BG132&lt;0, "Too Low", "No Issue")),"N/A")</f>
        <v>N/A</v>
      </c>
      <c r="CR132" s="112" t="str">
        <f t="shared" ref="CR132:CR195" si="97">IFERROR(IF($BK132&gt;1, "Too High", IF($BK132&lt;0, "Too Low", "No Issue")),"N/A")</f>
        <v>N/A</v>
      </c>
      <c r="CS132" s="113" t="str">
        <f t="shared" ref="CS132:CS195" si="98">IF(($H132+(0.2*$I132))&gt;200,
IF($R132 &lt;=0,
IF($N132 =0, "Numerator Zero", "Low Numerator" ), "No Issue"),"N/A")</f>
        <v>N/A</v>
      </c>
      <c r="CT132" s="110" t="str">
        <f t="shared" ref="CT132:CT195" si="99">IFERROR(
IF(($I132/$J132)&gt;0.8, "N/A",
IF($H132&gt;200,
IF($AA132 &lt;=0,
IF($X132 =0, "Numerator Zero", "Low Numerator" ), "No Issue"),"N/A")),"N/A")</f>
        <v>N/A</v>
      </c>
      <c r="CU132" s="109" t="str">
        <f t="shared" ref="CU132:CU195" si="100">IFERROR(
IF(($I132/$J132)&gt;0.8, "N/A",
IF($H132&gt;200,
IF($AJ132 &lt;=0,
IF($AG132 =0, "Numerator Zero", "Low Numerator" ), "No Issue"),"N/A")),"N/A")</f>
        <v>N/A</v>
      </c>
      <c r="CV132" s="110" t="str">
        <f t="shared" ref="CV132:CV195" si="101">IFERROR(
IF(($I132/$J132)&gt;0.8, "N/A",
IF(($H132+(0.2*$I132))&gt;50,
IF($AV132 &lt;=0,
IF($AS132 =0, "Numerator Zero", "Low Numerator" ), "No Issue"),"N/A")),"N/A")</f>
        <v>N/A</v>
      </c>
      <c r="CW132" s="109" t="str">
        <f t="shared" ref="CW132:CW195" si="102">IF(($H132+(0.2*$I132))&gt;200,
IF($BG132 &lt;=0,
IF($BC132 =0, "Numerator Zero", "Low Numerator" ), "No Issue"),"N/A")</f>
        <v>N/A</v>
      </c>
      <c r="CX132" s="112" t="str">
        <f t="shared" ref="CX132:CX195" si="103">IFERROR(
IF(($I132/$J132)&gt;0.8, "N/A",
IF(($H132+(0.2*$I132))&gt;200,
IF($BK132 &lt;=0,
IF($BH132 =0, "Numerator Zero", "Low Numerator" ), "No Issue"),"N/A")),"N/A")</f>
        <v>N/A</v>
      </c>
      <c r="CY132" s="113" t="str">
        <f t="shared" ref="CY132:CY195" si="104">IF(ISBLANK($O132),"N/A",
IF(AND($M132="CCO Medicaid Only",$BB132="CCO Medicaid Only"),
IF(OR($O132&lt;($BD132-10), $O132&gt;($BD132 +10)),"Check Denominators","No Issue"), "N/A"))</f>
        <v>N/A</v>
      </c>
      <c r="CZ132" s="110" t="str">
        <f t="shared" ref="CZ132:CZ195" si="105">IF(ISBLANK($BI132),"N/A",
IF($BI132&gt;($BD132), "Check Denominators", "No Issue"))</f>
        <v>N/A</v>
      </c>
      <c r="DA132" s="109" t="str">
        <f t="shared" ref="DA132:DA195" si="106">IF($BI132=0,"N/A",
IF($BI132 &gt; $BC132, "Check SBIRT values", "No Issue"))</f>
        <v>N/A</v>
      </c>
      <c r="DB132" s="115" t="str">
        <f t="shared" ref="DB132:DB195" si="107">IF(ISBLANK($BC132), "N/A",
       IF($BC132&lt;5, "N/A",
             IF($BI132=$BC132, "Check SBIRT values", "No Issue")))</f>
        <v>N/A</v>
      </c>
      <c r="DC132" s="109" t="str">
        <f t="shared" ref="DC132:DC195" si="108">IF(ISBLANK($AP132),"N/A",
IF($AU132&gt;$AQ132,"Check Denominators","No Issue"))</f>
        <v>N/A</v>
      </c>
      <c r="DD132" s="114" t="str">
        <f t="shared" ref="DD132:DD195" si="109">IF(ISBLANK($AP132), "N/A",
IF($AP132 &lt;&gt; $AU132, "Check Smoking values", "No issue"))</f>
        <v>N/A</v>
      </c>
      <c r="DE132" s="109" t="str">
        <f t="shared" ref="DE132:DE195" si="110">IF(ISBLANK($AT132), "N/A",
IF($AT132 &lt; $AS132, "Check Smoking values", "No Issue"))</f>
        <v>N/A</v>
      </c>
      <c r="DF132" s="114" t="str">
        <f t="shared" ref="DF132:DF195" si="111">IF(ISBLANK($AP132), "N/A",
IF(($AP132/$AQ132) &lt; 0.75, "Check Smoking values", "No Issue"))</f>
        <v>N/A</v>
      </c>
      <c r="DG132" s="113" t="str">
        <f t="shared" ref="DG132:DG195" si="112">IFERROR(
IF(($I132/$J132)&gt;0.8, "N/A",
IF(ISBLANK($Y132),"N/A",
IF(OR($H132&lt;200, $AF132&lt;&gt;$W132), "N/A",
IF($Y132 &lt;= $AH132,"Check Denominators", "No Issue")))),"N/A")</f>
        <v>N/A</v>
      </c>
      <c r="DH132" s="114" t="str">
        <f t="shared" ref="DH132:DH195" si="113">IF(ISBLANK($Y132), "N/A",
IF(OR($H132&lt;200, ($H132 +(0.2*$I132))&lt;200,$W132&lt;&gt;$M132),"N/A",
IF( $Y132&gt;$O132,"Check Denominators", "No Issue")))</f>
        <v>N/A</v>
      </c>
      <c r="DI132" s="109" t="str">
        <f t="shared" ref="DI132:DI195" si="114">IF(ISBLANK($O132), "N/A",
IF(OR($H132&lt;200, ($H132+(0.2*$I132))&lt;200, $AF132&lt;&gt;$M132),"N/A",
IF($AH132&gt;$O132,"Check Denominators", "No Issue")))</f>
        <v>N/A</v>
      </c>
      <c r="DJ132" s="114" t="str">
        <f t="shared" ref="DJ132:DJ195" si="115">IF(ISBLANK($Y132), "N/A",
IF(OR($H132&lt;200, ($H132 +(0.2*$I132))&lt;200,$W132&lt;&gt;$BB132),"N/A",
IF( $Y132&gt;$BD132,"Check Denominators", "No Issue")))</f>
        <v>N/A</v>
      </c>
      <c r="DK132" s="111" t="str">
        <f t="shared" ref="DK132:DK195" si="116">IF(ISBLANK($AH132), "N/A",
IF(OR($H132&lt;200, ($H132+(0.2*$I132))&lt;200, $AF132&lt;&gt;$BB132),"N/A",
IF($AH132&gt;$BD132,"Check Denominators", "No Issue")))</f>
        <v>N/A</v>
      </c>
    </row>
    <row r="133" spans="11:115" s="78" customFormat="1" x14ac:dyDescent="0.25">
      <c r="K133" s="90"/>
      <c r="R133" s="100" t="e">
        <f t="shared" si="78"/>
        <v>#DIV/0!</v>
      </c>
      <c r="S133" s="83" t="s">
        <v>255</v>
      </c>
      <c r="T133" s="83" t="s">
        <v>256</v>
      </c>
      <c r="U133" s="90"/>
      <c r="AA133" s="100" t="e">
        <f t="shared" si="79"/>
        <v>#DIV/0!</v>
      </c>
      <c r="AB133" s="83" t="s">
        <v>255</v>
      </c>
      <c r="AC133" s="83" t="s">
        <v>256</v>
      </c>
      <c r="AD133" s="91"/>
      <c r="AI133" s="92"/>
      <c r="AJ133" s="100" t="e">
        <f t="shared" si="80"/>
        <v>#DIV/0!</v>
      </c>
      <c r="AK133" s="83" t="s">
        <v>255</v>
      </c>
      <c r="AL133" s="83" t="s">
        <v>256</v>
      </c>
      <c r="AM133" s="91"/>
      <c r="AQ133" s="93"/>
      <c r="AR133" s="101" t="e">
        <f t="shared" si="81"/>
        <v>#DIV/0!</v>
      </c>
      <c r="AU133" s="102">
        <f t="shared" si="82"/>
        <v>0</v>
      </c>
      <c r="AV133" s="101" t="e">
        <f t="shared" si="83"/>
        <v>#DIV/0!</v>
      </c>
      <c r="AW133" s="101" t="e">
        <f t="shared" si="84"/>
        <v>#DIV/0!</v>
      </c>
      <c r="AX133" s="83" t="s">
        <v>255</v>
      </c>
      <c r="AY133" s="83" t="s">
        <v>256</v>
      </c>
      <c r="AZ133" s="91"/>
      <c r="BG133" s="103" t="e">
        <f t="shared" si="85"/>
        <v>#DIV/0!</v>
      </c>
      <c r="BK133" s="103" t="e">
        <f t="shared" si="86"/>
        <v>#DIV/0!</v>
      </c>
      <c r="BL133" s="83" t="s">
        <v>255</v>
      </c>
      <c r="BM133" s="83" t="s">
        <v>256</v>
      </c>
      <c r="BN133" s="106">
        <f t="shared" si="87"/>
        <v>0</v>
      </c>
      <c r="BO133" s="107">
        <f t="shared" si="88"/>
        <v>0</v>
      </c>
      <c r="BP133" s="107">
        <f t="shared" si="89"/>
        <v>0</v>
      </c>
      <c r="BQ133" s="107">
        <f t="shared" si="90"/>
        <v>0</v>
      </c>
      <c r="BR133" s="107">
        <f t="shared" si="91"/>
        <v>0</v>
      </c>
      <c r="BU133" s="94"/>
      <c r="BV133" s="108" t="str" cm="1">
        <f t="array" ref="BV133">IF(OR(($H133+(0.2*$I133))&lt;200, $K133="Not reporting this measure", ISBLANK($O133)),"N/A",
       IF(($O133/($H133+(0.2*$I133)))&lt;
                   (_xlfn.IFS($M133="CCO Medicaid only",Dashboard!$E$33,'Data Reporting Template'!$M133="All-payer",Dashboard!$F$33)),"Low","No Issue"))</f>
        <v>N/A</v>
      </c>
      <c r="BW133" s="109" t="str" cm="1">
        <f t="array" ref="BW133">IFERROR(
IF(OR($H133&lt;200, $U133="Not reporting this measure", ISBLANK($Y133),($I133/$J133)&gt;0.8),"N/A",
       IF(($Y133/$H133)&lt;
                   (_xlfn.IFS($W133="CCO Medicaid only",Dashboard!$E$34,'Data Reporting Template'!$W133="All-payer",Dashboard!$F$34)),"Low","No Issue")), "N/A")</f>
        <v>N/A</v>
      </c>
      <c r="BX133" s="110" t="str" cm="1">
        <f t="array" ref="BX133">IFERROR(
IF(OR($H133&lt;200, $AD133="Not reporting this measure", ISBLANK($AH133),($I133/$J133)&gt;0.8),"N/A",
       IF(($AH133/$H133)&lt;
                   (_xlfn.IFS($AF133="CCO Medicaid only",Dashboard!$E$35,'Data Reporting Template'!$AF133="All-payer",Dashboard!$F$35)),"Low","No Issue")), "N/A")</f>
        <v>N/A</v>
      </c>
      <c r="BY133" s="109" t="str">
        <f>IF(OR(($H133+(0.2*$I133))&lt;50, $AM133="Not reporting this measure", ISBLANK($AQ133)),"N/A",
       IF(($AQ133/($H133+(0.2*$I133)))&lt;Dashboard!$E$36,"Low", "No Issue"))</f>
        <v>N/A</v>
      </c>
      <c r="BZ133" s="110" t="str">
        <f>IF(OR(($H133+(0.2*$I133))&lt;200, $AZ133="Not reporting this measure", ISBLANK($BD133)),"N/A",
       IF(($BD133/($H133+(0.2*$I133)))&lt;Dashboard!$E$37,"Low", "No Issue"))</f>
        <v>N/A</v>
      </c>
      <c r="CA133" s="111" t="str">
        <f>IFERROR(
IF(OR(($H133+(0.2*$I133))&lt;200, $AZ133="Not reporting this measure", ISBLANK($BI133),($I133/$J133)&gt;0.8),"N/A",
       IF(($BI133/($H133+(0.2*$I133)))&lt;Dashboard!$E$38,"Low", "No Issue")),"N/A")</f>
        <v>N/A</v>
      </c>
      <c r="CB133" s="108" t="str" cm="1">
        <f t="array" ref="CB133">IF(OR(($H133+(0.2*$I133))&lt;200, $K133="Not reporting this measure", ISBLANK($O133)),"N/A",
IF(('Data Reporting Template'!$O133/($H133+(0.2*$I133)))&gt;
(_xlfn.IFS($M133="CCO Medicaid only",Dashboard!$E$44,'Data Reporting Template'!$M133="All-payer",Dashboard!$F$44)),"High","No Issue"))</f>
        <v>N/A</v>
      </c>
      <c r="CC133" s="109" t="str" cm="1">
        <f t="array" ref="CC133">IF(OR($H133&lt;200, $U133="Not reporting this measure", ISBLANK($Y133)),"N/A",
IF(('Data Reporting Template'!$Y133/$H133)&gt;
(_xlfn.IFS($W133="CCO Medicaid only",Dashboard!$E$44,'Data Reporting Template'!$W133="All-payer",Dashboard!$F$44)),"High","No Issue"))</f>
        <v>N/A</v>
      </c>
      <c r="CD133" s="110" t="str" cm="1">
        <f t="array" ref="CD133">IF(OR($H133&lt;200, $AD133="Not reporting this measure", ISBLANK($AH133)),"N/A",
       IF(('Data Reporting Template'!$AH133/$H133)&gt;
                   (_xlfn.IFS($AF133="CCO Medicaid only",Dashboard!$E$44,'Data Reporting Template'!$AF133="All-payer",Dashboard!$F$44)),"High","No Issue"))</f>
        <v>N/A</v>
      </c>
      <c r="CE133" s="109" t="str">
        <f>IF(OR(($H133+(0.2*$I133))&lt;50, $AM133="Not reporting this measure", ISBLANK($AQ133)),"N/A",
       IF(('Data Reporting Template'!$AQ133/($H133+(0.2*$I133)))&gt;Dashboard!$E$44,"High","No Issue"))</f>
        <v>N/A</v>
      </c>
      <c r="CF133" s="110" t="str">
        <f>IF(OR(($H133+(0.2*$I133))&lt;200, $AZ133="Not reporting this measure", ISBLANK($BD133)),"N/A",
       IF(('Data Reporting Template'!$BD133/($H133+(0.2*$I133)))&gt;Dashboard!$E$44,"High","No Issue"))</f>
        <v>N/A</v>
      </c>
      <c r="CG133" s="111" t="str">
        <f>IF(OR(($H133+(0.2*$I133))&lt;200, $AZ133="Not reporting this measure", ISBLANK($BI133)),"N/A",
       IF(('Data Reporting Template'!$BI133/($H133+(0.2*$I133)))&gt;Dashboard!$E$44,"High","No Issue"))</f>
        <v>N/A</v>
      </c>
      <c r="CH133" s="108" t="str">
        <f>IFERROR(
IF($O133 &lt; 30, "N/A",
IF((($P133+$Q133)/$O133)&gt; (Dashboard!$D$54), "High Exclusion/Exception Rate", "No Issue")),"N/A")</f>
        <v>N/A</v>
      </c>
      <c r="CI133" s="109" t="str">
        <f>IFERROR(
IF($Y133&lt;30,"N/A",
IF(($Z133/$Y133) &gt; (Dashboard!$D$55), "High Exclusion/Exception Rate", "No Issue")),"N/A")</f>
        <v>N/A</v>
      </c>
      <c r="CJ133" s="110" t="str">
        <f>IFERROR(
IF($AH133 &lt;30, "N/A",
IF(($AI133/$AH133)&gt; (Dashboard!$D$56), "High Exclusion/Exception Rate", "No Issue")),"N/A")</f>
        <v>N/A</v>
      </c>
      <c r="CK133" s="109" t="str">
        <f>IFERROR(
IF($BD133 &lt;30, "N/A",
IF((($BE133 + $BF133)/$BD133) &gt; (Dashboard!$D$58), "High Exclusion/Exception Rate", "No Issue")),"N/A")</f>
        <v>N/A</v>
      </c>
      <c r="CL133" s="112" t="str">
        <f>IFERROR(
IF($BI133 &lt;30, "N/A",
IF(($BJ133/$BI133) &gt; (Dashboard!$D$59), "High Exclusion/Exception Rate", "No Issue")),"N/A")</f>
        <v>N/A</v>
      </c>
      <c r="CM133" s="113" t="str">
        <f t="shared" si="92"/>
        <v>N/A</v>
      </c>
      <c r="CN133" s="110" t="str">
        <f t="shared" si="93"/>
        <v>N/A</v>
      </c>
      <c r="CO133" s="109" t="str">
        <f t="shared" si="94"/>
        <v>N/A</v>
      </c>
      <c r="CP133" s="110" t="str">
        <f t="shared" si="95"/>
        <v>N/A</v>
      </c>
      <c r="CQ133" s="109" t="str">
        <f t="shared" si="96"/>
        <v>N/A</v>
      </c>
      <c r="CR133" s="112" t="str">
        <f t="shared" si="97"/>
        <v>N/A</v>
      </c>
      <c r="CS133" s="113" t="str">
        <f t="shared" si="98"/>
        <v>N/A</v>
      </c>
      <c r="CT133" s="110" t="str">
        <f t="shared" si="99"/>
        <v>N/A</v>
      </c>
      <c r="CU133" s="109" t="str">
        <f t="shared" si="100"/>
        <v>N/A</v>
      </c>
      <c r="CV133" s="110" t="str">
        <f t="shared" si="101"/>
        <v>N/A</v>
      </c>
      <c r="CW133" s="109" t="str">
        <f t="shared" si="102"/>
        <v>N/A</v>
      </c>
      <c r="CX133" s="112" t="str">
        <f t="shared" si="103"/>
        <v>N/A</v>
      </c>
      <c r="CY133" s="113" t="str">
        <f t="shared" si="104"/>
        <v>N/A</v>
      </c>
      <c r="CZ133" s="110" t="str">
        <f t="shared" si="105"/>
        <v>N/A</v>
      </c>
      <c r="DA133" s="109" t="str">
        <f t="shared" si="106"/>
        <v>N/A</v>
      </c>
      <c r="DB133" s="115" t="str">
        <f t="shared" si="107"/>
        <v>N/A</v>
      </c>
      <c r="DC133" s="109" t="str">
        <f t="shared" si="108"/>
        <v>N/A</v>
      </c>
      <c r="DD133" s="114" t="str">
        <f t="shared" si="109"/>
        <v>N/A</v>
      </c>
      <c r="DE133" s="109" t="str">
        <f t="shared" si="110"/>
        <v>N/A</v>
      </c>
      <c r="DF133" s="114" t="str">
        <f t="shared" si="111"/>
        <v>N/A</v>
      </c>
      <c r="DG133" s="113" t="str">
        <f t="shared" si="112"/>
        <v>N/A</v>
      </c>
      <c r="DH133" s="114" t="str">
        <f t="shared" si="113"/>
        <v>N/A</v>
      </c>
      <c r="DI133" s="109" t="str">
        <f t="shared" si="114"/>
        <v>N/A</v>
      </c>
      <c r="DJ133" s="114" t="str">
        <f t="shared" si="115"/>
        <v>N/A</v>
      </c>
      <c r="DK133" s="111" t="str">
        <f t="shared" si="116"/>
        <v>N/A</v>
      </c>
    </row>
    <row r="134" spans="11:115" s="78" customFormat="1" x14ac:dyDescent="0.25">
      <c r="K134" s="90"/>
      <c r="R134" s="100" t="e">
        <f t="shared" si="78"/>
        <v>#DIV/0!</v>
      </c>
      <c r="S134" s="83" t="s">
        <v>255</v>
      </c>
      <c r="T134" s="83" t="s">
        <v>256</v>
      </c>
      <c r="U134" s="90"/>
      <c r="AA134" s="100" t="e">
        <f t="shared" si="79"/>
        <v>#DIV/0!</v>
      </c>
      <c r="AB134" s="83" t="s">
        <v>255</v>
      </c>
      <c r="AC134" s="83" t="s">
        <v>256</v>
      </c>
      <c r="AD134" s="91"/>
      <c r="AI134" s="92"/>
      <c r="AJ134" s="100" t="e">
        <f t="shared" si="80"/>
        <v>#DIV/0!</v>
      </c>
      <c r="AK134" s="83" t="s">
        <v>255</v>
      </c>
      <c r="AL134" s="83" t="s">
        <v>256</v>
      </c>
      <c r="AM134" s="91"/>
      <c r="AQ134" s="93"/>
      <c r="AR134" s="101" t="e">
        <f t="shared" si="81"/>
        <v>#DIV/0!</v>
      </c>
      <c r="AU134" s="102">
        <f t="shared" si="82"/>
        <v>0</v>
      </c>
      <c r="AV134" s="101" t="e">
        <f t="shared" si="83"/>
        <v>#DIV/0!</v>
      </c>
      <c r="AW134" s="101" t="e">
        <f t="shared" si="84"/>
        <v>#DIV/0!</v>
      </c>
      <c r="AX134" s="83" t="s">
        <v>255</v>
      </c>
      <c r="AY134" s="83" t="s">
        <v>256</v>
      </c>
      <c r="AZ134" s="91"/>
      <c r="BG134" s="103" t="e">
        <f t="shared" si="85"/>
        <v>#DIV/0!</v>
      </c>
      <c r="BK134" s="103" t="e">
        <f t="shared" si="86"/>
        <v>#DIV/0!</v>
      </c>
      <c r="BL134" s="83" t="s">
        <v>255</v>
      </c>
      <c r="BM134" s="83" t="s">
        <v>256</v>
      </c>
      <c r="BN134" s="106">
        <f t="shared" si="87"/>
        <v>0</v>
      </c>
      <c r="BO134" s="107">
        <f t="shared" si="88"/>
        <v>0</v>
      </c>
      <c r="BP134" s="107">
        <f t="shared" si="89"/>
        <v>0</v>
      </c>
      <c r="BQ134" s="107">
        <f t="shared" si="90"/>
        <v>0</v>
      </c>
      <c r="BR134" s="107">
        <f t="shared" si="91"/>
        <v>0</v>
      </c>
      <c r="BU134" s="94"/>
      <c r="BV134" s="108" t="str" cm="1">
        <f t="array" ref="BV134">IF(OR(($H134+(0.2*$I134))&lt;200, $K134="Not reporting this measure", ISBLANK($O134)),"N/A",
       IF(($O134/($H134+(0.2*$I134)))&lt;
                   (_xlfn.IFS($M134="CCO Medicaid only",Dashboard!$E$33,'Data Reporting Template'!$M134="All-payer",Dashboard!$F$33)),"Low","No Issue"))</f>
        <v>N/A</v>
      </c>
      <c r="BW134" s="109" t="str" cm="1">
        <f t="array" ref="BW134">IFERROR(
IF(OR($H134&lt;200, $U134="Not reporting this measure", ISBLANK($Y134),($I134/$J134)&gt;0.8),"N/A",
       IF(($Y134/$H134)&lt;
                   (_xlfn.IFS($W134="CCO Medicaid only",Dashboard!$E$34,'Data Reporting Template'!$W134="All-payer",Dashboard!$F$34)),"Low","No Issue")), "N/A")</f>
        <v>N/A</v>
      </c>
      <c r="BX134" s="110" t="str" cm="1">
        <f t="array" ref="BX134">IFERROR(
IF(OR($H134&lt;200, $AD134="Not reporting this measure", ISBLANK($AH134),($I134/$J134)&gt;0.8),"N/A",
       IF(($AH134/$H134)&lt;
                   (_xlfn.IFS($AF134="CCO Medicaid only",Dashboard!$E$35,'Data Reporting Template'!$AF134="All-payer",Dashboard!$F$35)),"Low","No Issue")), "N/A")</f>
        <v>N/A</v>
      </c>
      <c r="BY134" s="109" t="str">
        <f>IF(OR(($H134+(0.2*$I134))&lt;50, $AM134="Not reporting this measure", ISBLANK($AQ134)),"N/A",
       IF(($AQ134/($H134+(0.2*$I134)))&lt;Dashboard!$E$36,"Low", "No Issue"))</f>
        <v>N/A</v>
      </c>
      <c r="BZ134" s="110" t="str">
        <f>IF(OR(($H134+(0.2*$I134))&lt;200, $AZ134="Not reporting this measure", ISBLANK($BD134)),"N/A",
       IF(($BD134/($H134+(0.2*$I134)))&lt;Dashboard!$E$37,"Low", "No Issue"))</f>
        <v>N/A</v>
      </c>
      <c r="CA134" s="111" t="str">
        <f>IFERROR(
IF(OR(($H134+(0.2*$I134))&lt;200, $AZ134="Not reporting this measure", ISBLANK($BI134),($I134/$J134)&gt;0.8),"N/A",
       IF(($BI134/($H134+(0.2*$I134)))&lt;Dashboard!$E$38,"Low", "No Issue")),"N/A")</f>
        <v>N/A</v>
      </c>
      <c r="CB134" s="108" t="str" cm="1">
        <f t="array" ref="CB134">IF(OR(($H134+(0.2*$I134))&lt;200, $K134="Not reporting this measure", ISBLANK($O134)),"N/A",
IF(('Data Reporting Template'!$O134/($H134+(0.2*$I134)))&gt;
(_xlfn.IFS($M134="CCO Medicaid only",Dashboard!$E$44,'Data Reporting Template'!$M134="All-payer",Dashboard!$F$44)),"High","No Issue"))</f>
        <v>N/A</v>
      </c>
      <c r="CC134" s="109" t="str" cm="1">
        <f t="array" ref="CC134">IF(OR($H134&lt;200, $U134="Not reporting this measure", ISBLANK($Y134)),"N/A",
IF(('Data Reporting Template'!$Y134/$H134)&gt;
(_xlfn.IFS($W134="CCO Medicaid only",Dashboard!$E$44,'Data Reporting Template'!$W134="All-payer",Dashboard!$F$44)),"High","No Issue"))</f>
        <v>N/A</v>
      </c>
      <c r="CD134" s="110" t="str" cm="1">
        <f t="array" ref="CD134">IF(OR($H134&lt;200, $AD134="Not reporting this measure", ISBLANK($AH134)),"N/A",
       IF(('Data Reporting Template'!$AH134/$H134)&gt;
                   (_xlfn.IFS($AF134="CCO Medicaid only",Dashboard!$E$44,'Data Reporting Template'!$AF134="All-payer",Dashboard!$F$44)),"High","No Issue"))</f>
        <v>N/A</v>
      </c>
      <c r="CE134" s="109" t="str">
        <f>IF(OR(($H134+(0.2*$I134))&lt;50, $AM134="Not reporting this measure", ISBLANK($AQ134)),"N/A",
       IF(('Data Reporting Template'!$AQ134/($H134+(0.2*$I134)))&gt;Dashboard!$E$44,"High","No Issue"))</f>
        <v>N/A</v>
      </c>
      <c r="CF134" s="110" t="str">
        <f>IF(OR(($H134+(0.2*$I134))&lt;200, $AZ134="Not reporting this measure", ISBLANK($BD134)),"N/A",
       IF(('Data Reporting Template'!$BD134/($H134+(0.2*$I134)))&gt;Dashboard!$E$44,"High","No Issue"))</f>
        <v>N/A</v>
      </c>
      <c r="CG134" s="111" t="str">
        <f>IF(OR(($H134+(0.2*$I134))&lt;200, $AZ134="Not reporting this measure", ISBLANK($BI134)),"N/A",
       IF(('Data Reporting Template'!$BI134/($H134+(0.2*$I134)))&gt;Dashboard!$E$44,"High","No Issue"))</f>
        <v>N/A</v>
      </c>
      <c r="CH134" s="108" t="str">
        <f>IFERROR(
IF($O134 &lt; 30, "N/A",
IF((($P134+$Q134)/$O134)&gt; (Dashboard!$D$54), "High Exclusion/Exception Rate", "No Issue")),"N/A")</f>
        <v>N/A</v>
      </c>
      <c r="CI134" s="109" t="str">
        <f>IFERROR(
IF($Y134&lt;30,"N/A",
IF(($Z134/$Y134) &gt; (Dashboard!$D$55), "High Exclusion/Exception Rate", "No Issue")),"N/A")</f>
        <v>N/A</v>
      </c>
      <c r="CJ134" s="110" t="str">
        <f>IFERROR(
IF($AH134 &lt;30, "N/A",
IF(($AI134/$AH134)&gt; (Dashboard!$D$56), "High Exclusion/Exception Rate", "No Issue")),"N/A")</f>
        <v>N/A</v>
      </c>
      <c r="CK134" s="109" t="str">
        <f>IFERROR(
IF($BD134 &lt;30, "N/A",
IF((($BE134 + $BF134)/$BD134) &gt; (Dashboard!$D$58), "High Exclusion/Exception Rate", "No Issue")),"N/A")</f>
        <v>N/A</v>
      </c>
      <c r="CL134" s="112" t="str">
        <f>IFERROR(
IF($BI134 &lt;30, "N/A",
IF(($BJ134/$BI134) &gt; (Dashboard!$D$59), "High Exclusion/Exception Rate", "No Issue")),"N/A")</f>
        <v>N/A</v>
      </c>
      <c r="CM134" s="113" t="str">
        <f t="shared" si="92"/>
        <v>N/A</v>
      </c>
      <c r="CN134" s="110" t="str">
        <f t="shared" si="93"/>
        <v>N/A</v>
      </c>
      <c r="CO134" s="109" t="str">
        <f t="shared" si="94"/>
        <v>N/A</v>
      </c>
      <c r="CP134" s="110" t="str">
        <f t="shared" si="95"/>
        <v>N/A</v>
      </c>
      <c r="CQ134" s="109" t="str">
        <f t="shared" si="96"/>
        <v>N/A</v>
      </c>
      <c r="CR134" s="112" t="str">
        <f t="shared" si="97"/>
        <v>N/A</v>
      </c>
      <c r="CS134" s="113" t="str">
        <f t="shared" si="98"/>
        <v>N/A</v>
      </c>
      <c r="CT134" s="110" t="str">
        <f t="shared" si="99"/>
        <v>N/A</v>
      </c>
      <c r="CU134" s="109" t="str">
        <f t="shared" si="100"/>
        <v>N/A</v>
      </c>
      <c r="CV134" s="110" t="str">
        <f t="shared" si="101"/>
        <v>N/A</v>
      </c>
      <c r="CW134" s="109" t="str">
        <f t="shared" si="102"/>
        <v>N/A</v>
      </c>
      <c r="CX134" s="112" t="str">
        <f t="shared" si="103"/>
        <v>N/A</v>
      </c>
      <c r="CY134" s="113" t="str">
        <f t="shared" si="104"/>
        <v>N/A</v>
      </c>
      <c r="CZ134" s="110" t="str">
        <f t="shared" si="105"/>
        <v>N/A</v>
      </c>
      <c r="DA134" s="109" t="str">
        <f t="shared" si="106"/>
        <v>N/A</v>
      </c>
      <c r="DB134" s="115" t="str">
        <f t="shared" si="107"/>
        <v>N/A</v>
      </c>
      <c r="DC134" s="109" t="str">
        <f t="shared" si="108"/>
        <v>N/A</v>
      </c>
      <c r="DD134" s="114" t="str">
        <f t="shared" si="109"/>
        <v>N/A</v>
      </c>
      <c r="DE134" s="109" t="str">
        <f t="shared" si="110"/>
        <v>N/A</v>
      </c>
      <c r="DF134" s="114" t="str">
        <f t="shared" si="111"/>
        <v>N/A</v>
      </c>
      <c r="DG134" s="113" t="str">
        <f t="shared" si="112"/>
        <v>N/A</v>
      </c>
      <c r="DH134" s="114" t="str">
        <f t="shared" si="113"/>
        <v>N/A</v>
      </c>
      <c r="DI134" s="109" t="str">
        <f t="shared" si="114"/>
        <v>N/A</v>
      </c>
      <c r="DJ134" s="114" t="str">
        <f t="shared" si="115"/>
        <v>N/A</v>
      </c>
      <c r="DK134" s="111" t="str">
        <f t="shared" si="116"/>
        <v>N/A</v>
      </c>
    </row>
    <row r="135" spans="11:115" s="78" customFormat="1" x14ac:dyDescent="0.25">
      <c r="K135" s="90"/>
      <c r="R135" s="100" t="e">
        <f t="shared" si="78"/>
        <v>#DIV/0!</v>
      </c>
      <c r="S135" s="83" t="s">
        <v>255</v>
      </c>
      <c r="T135" s="83" t="s">
        <v>256</v>
      </c>
      <c r="U135" s="90"/>
      <c r="AA135" s="100" t="e">
        <f t="shared" si="79"/>
        <v>#DIV/0!</v>
      </c>
      <c r="AB135" s="83" t="s">
        <v>255</v>
      </c>
      <c r="AC135" s="83" t="s">
        <v>256</v>
      </c>
      <c r="AD135" s="91"/>
      <c r="AI135" s="92"/>
      <c r="AJ135" s="100" t="e">
        <f t="shared" si="80"/>
        <v>#DIV/0!</v>
      </c>
      <c r="AK135" s="83" t="s">
        <v>255</v>
      </c>
      <c r="AL135" s="83" t="s">
        <v>256</v>
      </c>
      <c r="AM135" s="91"/>
      <c r="AQ135" s="93"/>
      <c r="AR135" s="101" t="e">
        <f t="shared" si="81"/>
        <v>#DIV/0!</v>
      </c>
      <c r="AU135" s="102">
        <f t="shared" si="82"/>
        <v>0</v>
      </c>
      <c r="AV135" s="101" t="e">
        <f t="shared" si="83"/>
        <v>#DIV/0!</v>
      </c>
      <c r="AW135" s="101" t="e">
        <f t="shared" si="84"/>
        <v>#DIV/0!</v>
      </c>
      <c r="AX135" s="83" t="s">
        <v>255</v>
      </c>
      <c r="AY135" s="83" t="s">
        <v>256</v>
      </c>
      <c r="AZ135" s="91"/>
      <c r="BG135" s="103" t="e">
        <f t="shared" si="85"/>
        <v>#DIV/0!</v>
      </c>
      <c r="BK135" s="103" t="e">
        <f t="shared" si="86"/>
        <v>#DIV/0!</v>
      </c>
      <c r="BL135" s="83" t="s">
        <v>255</v>
      </c>
      <c r="BM135" s="83" t="s">
        <v>256</v>
      </c>
      <c r="BN135" s="106">
        <f t="shared" si="87"/>
        <v>0</v>
      </c>
      <c r="BO135" s="107">
        <f t="shared" si="88"/>
        <v>0</v>
      </c>
      <c r="BP135" s="107">
        <f t="shared" si="89"/>
        <v>0</v>
      </c>
      <c r="BQ135" s="107">
        <f t="shared" si="90"/>
        <v>0</v>
      </c>
      <c r="BR135" s="107">
        <f t="shared" si="91"/>
        <v>0</v>
      </c>
      <c r="BU135" s="94"/>
      <c r="BV135" s="108" t="str" cm="1">
        <f t="array" ref="BV135">IF(OR(($H135+(0.2*$I135))&lt;200, $K135="Not reporting this measure", ISBLANK($O135)),"N/A",
       IF(($O135/($H135+(0.2*$I135)))&lt;
                   (_xlfn.IFS($M135="CCO Medicaid only",Dashboard!$E$33,'Data Reporting Template'!$M135="All-payer",Dashboard!$F$33)),"Low","No Issue"))</f>
        <v>N/A</v>
      </c>
      <c r="BW135" s="109" t="str" cm="1">
        <f t="array" ref="BW135">IFERROR(
IF(OR($H135&lt;200, $U135="Not reporting this measure", ISBLANK($Y135),($I135/$J135)&gt;0.8),"N/A",
       IF(($Y135/$H135)&lt;
                   (_xlfn.IFS($W135="CCO Medicaid only",Dashboard!$E$34,'Data Reporting Template'!$W135="All-payer",Dashboard!$F$34)),"Low","No Issue")), "N/A")</f>
        <v>N/A</v>
      </c>
      <c r="BX135" s="110" t="str" cm="1">
        <f t="array" ref="BX135">IFERROR(
IF(OR($H135&lt;200, $AD135="Not reporting this measure", ISBLANK($AH135),($I135/$J135)&gt;0.8),"N/A",
       IF(($AH135/$H135)&lt;
                   (_xlfn.IFS($AF135="CCO Medicaid only",Dashboard!$E$35,'Data Reporting Template'!$AF135="All-payer",Dashboard!$F$35)),"Low","No Issue")), "N/A")</f>
        <v>N/A</v>
      </c>
      <c r="BY135" s="109" t="str">
        <f>IF(OR(($H135+(0.2*$I135))&lt;50, $AM135="Not reporting this measure", ISBLANK($AQ135)),"N/A",
       IF(($AQ135/($H135+(0.2*$I135)))&lt;Dashboard!$E$36,"Low", "No Issue"))</f>
        <v>N/A</v>
      </c>
      <c r="BZ135" s="110" t="str">
        <f>IF(OR(($H135+(0.2*$I135))&lt;200, $AZ135="Not reporting this measure", ISBLANK($BD135)),"N/A",
       IF(($BD135/($H135+(0.2*$I135)))&lt;Dashboard!$E$37,"Low", "No Issue"))</f>
        <v>N/A</v>
      </c>
      <c r="CA135" s="111" t="str">
        <f>IFERROR(
IF(OR(($H135+(0.2*$I135))&lt;200, $AZ135="Not reporting this measure", ISBLANK($BI135),($I135/$J135)&gt;0.8),"N/A",
       IF(($BI135/($H135+(0.2*$I135)))&lt;Dashboard!$E$38,"Low", "No Issue")),"N/A")</f>
        <v>N/A</v>
      </c>
      <c r="CB135" s="108" t="str" cm="1">
        <f t="array" ref="CB135">IF(OR(($H135+(0.2*$I135))&lt;200, $K135="Not reporting this measure", ISBLANK($O135)),"N/A",
IF(('Data Reporting Template'!$O135/($H135+(0.2*$I135)))&gt;
(_xlfn.IFS($M135="CCO Medicaid only",Dashboard!$E$44,'Data Reporting Template'!$M135="All-payer",Dashboard!$F$44)),"High","No Issue"))</f>
        <v>N/A</v>
      </c>
      <c r="CC135" s="109" t="str" cm="1">
        <f t="array" ref="CC135">IF(OR($H135&lt;200, $U135="Not reporting this measure", ISBLANK($Y135)),"N/A",
IF(('Data Reporting Template'!$Y135/$H135)&gt;
(_xlfn.IFS($W135="CCO Medicaid only",Dashboard!$E$44,'Data Reporting Template'!$W135="All-payer",Dashboard!$F$44)),"High","No Issue"))</f>
        <v>N/A</v>
      </c>
      <c r="CD135" s="110" t="str" cm="1">
        <f t="array" ref="CD135">IF(OR($H135&lt;200, $AD135="Not reporting this measure", ISBLANK($AH135)),"N/A",
       IF(('Data Reporting Template'!$AH135/$H135)&gt;
                   (_xlfn.IFS($AF135="CCO Medicaid only",Dashboard!$E$44,'Data Reporting Template'!$AF135="All-payer",Dashboard!$F$44)),"High","No Issue"))</f>
        <v>N/A</v>
      </c>
      <c r="CE135" s="109" t="str">
        <f>IF(OR(($H135+(0.2*$I135))&lt;50, $AM135="Not reporting this measure", ISBLANK($AQ135)),"N/A",
       IF(('Data Reporting Template'!$AQ135/($H135+(0.2*$I135)))&gt;Dashboard!$E$44,"High","No Issue"))</f>
        <v>N/A</v>
      </c>
      <c r="CF135" s="110" t="str">
        <f>IF(OR(($H135+(0.2*$I135))&lt;200, $AZ135="Not reporting this measure", ISBLANK($BD135)),"N/A",
       IF(('Data Reporting Template'!$BD135/($H135+(0.2*$I135)))&gt;Dashboard!$E$44,"High","No Issue"))</f>
        <v>N/A</v>
      </c>
      <c r="CG135" s="111" t="str">
        <f>IF(OR(($H135+(0.2*$I135))&lt;200, $AZ135="Not reporting this measure", ISBLANK($BI135)),"N/A",
       IF(('Data Reporting Template'!$BI135/($H135+(0.2*$I135)))&gt;Dashboard!$E$44,"High","No Issue"))</f>
        <v>N/A</v>
      </c>
      <c r="CH135" s="108" t="str">
        <f>IFERROR(
IF($O135 &lt; 30, "N/A",
IF((($P135+$Q135)/$O135)&gt; (Dashboard!$D$54), "High Exclusion/Exception Rate", "No Issue")),"N/A")</f>
        <v>N/A</v>
      </c>
      <c r="CI135" s="109" t="str">
        <f>IFERROR(
IF($Y135&lt;30,"N/A",
IF(($Z135/$Y135) &gt; (Dashboard!$D$55), "High Exclusion/Exception Rate", "No Issue")),"N/A")</f>
        <v>N/A</v>
      </c>
      <c r="CJ135" s="110" t="str">
        <f>IFERROR(
IF($AH135 &lt;30, "N/A",
IF(($AI135/$AH135)&gt; (Dashboard!$D$56), "High Exclusion/Exception Rate", "No Issue")),"N/A")</f>
        <v>N/A</v>
      </c>
      <c r="CK135" s="109" t="str">
        <f>IFERROR(
IF($BD135 &lt;30, "N/A",
IF((($BE135 + $BF135)/$BD135) &gt; (Dashboard!$D$58), "High Exclusion/Exception Rate", "No Issue")),"N/A")</f>
        <v>N/A</v>
      </c>
      <c r="CL135" s="112" t="str">
        <f>IFERROR(
IF($BI135 &lt;30, "N/A",
IF(($BJ135/$BI135) &gt; (Dashboard!$D$59), "High Exclusion/Exception Rate", "No Issue")),"N/A")</f>
        <v>N/A</v>
      </c>
      <c r="CM135" s="113" t="str">
        <f t="shared" si="92"/>
        <v>N/A</v>
      </c>
      <c r="CN135" s="110" t="str">
        <f t="shared" si="93"/>
        <v>N/A</v>
      </c>
      <c r="CO135" s="109" t="str">
        <f t="shared" si="94"/>
        <v>N/A</v>
      </c>
      <c r="CP135" s="110" t="str">
        <f t="shared" si="95"/>
        <v>N/A</v>
      </c>
      <c r="CQ135" s="109" t="str">
        <f t="shared" si="96"/>
        <v>N/A</v>
      </c>
      <c r="CR135" s="112" t="str">
        <f t="shared" si="97"/>
        <v>N/A</v>
      </c>
      <c r="CS135" s="113" t="str">
        <f t="shared" si="98"/>
        <v>N/A</v>
      </c>
      <c r="CT135" s="110" t="str">
        <f t="shared" si="99"/>
        <v>N/A</v>
      </c>
      <c r="CU135" s="109" t="str">
        <f t="shared" si="100"/>
        <v>N/A</v>
      </c>
      <c r="CV135" s="110" t="str">
        <f t="shared" si="101"/>
        <v>N/A</v>
      </c>
      <c r="CW135" s="109" t="str">
        <f t="shared" si="102"/>
        <v>N/A</v>
      </c>
      <c r="CX135" s="112" t="str">
        <f t="shared" si="103"/>
        <v>N/A</v>
      </c>
      <c r="CY135" s="113" t="str">
        <f t="shared" si="104"/>
        <v>N/A</v>
      </c>
      <c r="CZ135" s="110" t="str">
        <f t="shared" si="105"/>
        <v>N/A</v>
      </c>
      <c r="DA135" s="109" t="str">
        <f t="shared" si="106"/>
        <v>N/A</v>
      </c>
      <c r="DB135" s="115" t="str">
        <f t="shared" si="107"/>
        <v>N/A</v>
      </c>
      <c r="DC135" s="109" t="str">
        <f t="shared" si="108"/>
        <v>N/A</v>
      </c>
      <c r="DD135" s="114" t="str">
        <f t="shared" si="109"/>
        <v>N/A</v>
      </c>
      <c r="DE135" s="109" t="str">
        <f t="shared" si="110"/>
        <v>N/A</v>
      </c>
      <c r="DF135" s="114" t="str">
        <f t="shared" si="111"/>
        <v>N/A</v>
      </c>
      <c r="DG135" s="113" t="str">
        <f t="shared" si="112"/>
        <v>N/A</v>
      </c>
      <c r="DH135" s="114" t="str">
        <f t="shared" si="113"/>
        <v>N/A</v>
      </c>
      <c r="DI135" s="109" t="str">
        <f t="shared" si="114"/>
        <v>N/A</v>
      </c>
      <c r="DJ135" s="114" t="str">
        <f t="shared" si="115"/>
        <v>N/A</v>
      </c>
      <c r="DK135" s="111" t="str">
        <f t="shared" si="116"/>
        <v>N/A</v>
      </c>
    </row>
    <row r="136" spans="11:115" s="78" customFormat="1" x14ac:dyDescent="0.25">
      <c r="K136" s="90"/>
      <c r="R136" s="100" t="e">
        <f t="shared" si="78"/>
        <v>#DIV/0!</v>
      </c>
      <c r="S136" s="83" t="s">
        <v>255</v>
      </c>
      <c r="T136" s="83" t="s">
        <v>256</v>
      </c>
      <c r="U136" s="90"/>
      <c r="AA136" s="100" t="e">
        <f t="shared" si="79"/>
        <v>#DIV/0!</v>
      </c>
      <c r="AB136" s="83" t="s">
        <v>255</v>
      </c>
      <c r="AC136" s="83" t="s">
        <v>256</v>
      </c>
      <c r="AD136" s="91"/>
      <c r="AI136" s="92"/>
      <c r="AJ136" s="100" t="e">
        <f t="shared" si="80"/>
        <v>#DIV/0!</v>
      </c>
      <c r="AK136" s="83" t="s">
        <v>255</v>
      </c>
      <c r="AL136" s="83" t="s">
        <v>256</v>
      </c>
      <c r="AM136" s="91"/>
      <c r="AQ136" s="93"/>
      <c r="AR136" s="101" t="e">
        <f t="shared" si="81"/>
        <v>#DIV/0!</v>
      </c>
      <c r="AU136" s="102">
        <f t="shared" si="82"/>
        <v>0</v>
      </c>
      <c r="AV136" s="101" t="e">
        <f t="shared" si="83"/>
        <v>#DIV/0!</v>
      </c>
      <c r="AW136" s="101" t="e">
        <f t="shared" si="84"/>
        <v>#DIV/0!</v>
      </c>
      <c r="AX136" s="83" t="s">
        <v>255</v>
      </c>
      <c r="AY136" s="83" t="s">
        <v>256</v>
      </c>
      <c r="AZ136" s="91"/>
      <c r="BG136" s="103" t="e">
        <f t="shared" si="85"/>
        <v>#DIV/0!</v>
      </c>
      <c r="BK136" s="103" t="e">
        <f t="shared" si="86"/>
        <v>#DIV/0!</v>
      </c>
      <c r="BL136" s="83" t="s">
        <v>255</v>
      </c>
      <c r="BM136" s="83" t="s">
        <v>256</v>
      </c>
      <c r="BN136" s="106">
        <f t="shared" si="87"/>
        <v>0</v>
      </c>
      <c r="BO136" s="107">
        <f t="shared" si="88"/>
        <v>0</v>
      </c>
      <c r="BP136" s="107">
        <f t="shared" si="89"/>
        <v>0</v>
      </c>
      <c r="BQ136" s="107">
        <f t="shared" si="90"/>
        <v>0</v>
      </c>
      <c r="BR136" s="107">
        <f t="shared" si="91"/>
        <v>0</v>
      </c>
      <c r="BU136" s="94"/>
      <c r="BV136" s="108" t="str" cm="1">
        <f t="array" ref="BV136">IF(OR(($H136+(0.2*$I136))&lt;200, $K136="Not reporting this measure", ISBLANK($O136)),"N/A",
       IF(($O136/($H136+(0.2*$I136)))&lt;
                   (_xlfn.IFS($M136="CCO Medicaid only",Dashboard!$E$33,'Data Reporting Template'!$M136="All-payer",Dashboard!$F$33)),"Low","No Issue"))</f>
        <v>N/A</v>
      </c>
      <c r="BW136" s="109" t="str" cm="1">
        <f t="array" ref="BW136">IFERROR(
IF(OR($H136&lt;200, $U136="Not reporting this measure", ISBLANK($Y136),($I136/$J136)&gt;0.8),"N/A",
       IF(($Y136/$H136)&lt;
                   (_xlfn.IFS($W136="CCO Medicaid only",Dashboard!$E$34,'Data Reporting Template'!$W136="All-payer",Dashboard!$F$34)),"Low","No Issue")), "N/A")</f>
        <v>N/A</v>
      </c>
      <c r="BX136" s="110" t="str" cm="1">
        <f t="array" ref="BX136">IFERROR(
IF(OR($H136&lt;200, $AD136="Not reporting this measure", ISBLANK($AH136),($I136/$J136)&gt;0.8),"N/A",
       IF(($AH136/$H136)&lt;
                   (_xlfn.IFS($AF136="CCO Medicaid only",Dashboard!$E$35,'Data Reporting Template'!$AF136="All-payer",Dashboard!$F$35)),"Low","No Issue")), "N/A")</f>
        <v>N/A</v>
      </c>
      <c r="BY136" s="109" t="str">
        <f>IF(OR(($H136+(0.2*$I136))&lt;50, $AM136="Not reporting this measure", ISBLANK($AQ136)),"N/A",
       IF(($AQ136/($H136+(0.2*$I136)))&lt;Dashboard!$E$36,"Low", "No Issue"))</f>
        <v>N/A</v>
      </c>
      <c r="BZ136" s="110" t="str">
        <f>IF(OR(($H136+(0.2*$I136))&lt;200, $AZ136="Not reporting this measure", ISBLANK($BD136)),"N/A",
       IF(($BD136/($H136+(0.2*$I136)))&lt;Dashboard!$E$37,"Low", "No Issue"))</f>
        <v>N/A</v>
      </c>
      <c r="CA136" s="111" t="str">
        <f>IFERROR(
IF(OR(($H136+(0.2*$I136))&lt;200, $AZ136="Not reporting this measure", ISBLANK($BI136),($I136/$J136)&gt;0.8),"N/A",
       IF(($BI136/($H136+(0.2*$I136)))&lt;Dashboard!$E$38,"Low", "No Issue")),"N/A")</f>
        <v>N/A</v>
      </c>
      <c r="CB136" s="108" t="str" cm="1">
        <f t="array" ref="CB136">IF(OR(($H136+(0.2*$I136))&lt;200, $K136="Not reporting this measure", ISBLANK($O136)),"N/A",
IF(('Data Reporting Template'!$O136/($H136+(0.2*$I136)))&gt;
(_xlfn.IFS($M136="CCO Medicaid only",Dashboard!$E$44,'Data Reporting Template'!$M136="All-payer",Dashboard!$F$44)),"High","No Issue"))</f>
        <v>N/A</v>
      </c>
      <c r="CC136" s="109" t="str" cm="1">
        <f t="array" ref="CC136">IF(OR($H136&lt;200, $U136="Not reporting this measure", ISBLANK($Y136)),"N/A",
IF(('Data Reporting Template'!$Y136/$H136)&gt;
(_xlfn.IFS($W136="CCO Medicaid only",Dashboard!$E$44,'Data Reporting Template'!$W136="All-payer",Dashboard!$F$44)),"High","No Issue"))</f>
        <v>N/A</v>
      </c>
      <c r="CD136" s="110" t="str" cm="1">
        <f t="array" ref="CD136">IF(OR($H136&lt;200, $AD136="Not reporting this measure", ISBLANK($AH136)),"N/A",
       IF(('Data Reporting Template'!$AH136/$H136)&gt;
                   (_xlfn.IFS($AF136="CCO Medicaid only",Dashboard!$E$44,'Data Reporting Template'!$AF136="All-payer",Dashboard!$F$44)),"High","No Issue"))</f>
        <v>N/A</v>
      </c>
      <c r="CE136" s="109" t="str">
        <f>IF(OR(($H136+(0.2*$I136))&lt;50, $AM136="Not reporting this measure", ISBLANK($AQ136)),"N/A",
       IF(('Data Reporting Template'!$AQ136/($H136+(0.2*$I136)))&gt;Dashboard!$E$44,"High","No Issue"))</f>
        <v>N/A</v>
      </c>
      <c r="CF136" s="110" t="str">
        <f>IF(OR(($H136+(0.2*$I136))&lt;200, $AZ136="Not reporting this measure", ISBLANK($BD136)),"N/A",
       IF(('Data Reporting Template'!$BD136/($H136+(0.2*$I136)))&gt;Dashboard!$E$44,"High","No Issue"))</f>
        <v>N/A</v>
      </c>
      <c r="CG136" s="111" t="str">
        <f>IF(OR(($H136+(0.2*$I136))&lt;200, $AZ136="Not reporting this measure", ISBLANK($BI136)),"N/A",
       IF(('Data Reporting Template'!$BI136/($H136+(0.2*$I136)))&gt;Dashboard!$E$44,"High","No Issue"))</f>
        <v>N/A</v>
      </c>
      <c r="CH136" s="108" t="str">
        <f>IFERROR(
IF($O136 &lt; 30, "N/A",
IF((($P136+$Q136)/$O136)&gt; (Dashboard!$D$54), "High Exclusion/Exception Rate", "No Issue")),"N/A")</f>
        <v>N/A</v>
      </c>
      <c r="CI136" s="109" t="str">
        <f>IFERROR(
IF($Y136&lt;30,"N/A",
IF(($Z136/$Y136) &gt; (Dashboard!$D$55), "High Exclusion/Exception Rate", "No Issue")),"N/A")</f>
        <v>N/A</v>
      </c>
      <c r="CJ136" s="110" t="str">
        <f>IFERROR(
IF($AH136 &lt;30, "N/A",
IF(($AI136/$AH136)&gt; (Dashboard!$D$56), "High Exclusion/Exception Rate", "No Issue")),"N/A")</f>
        <v>N/A</v>
      </c>
      <c r="CK136" s="109" t="str">
        <f>IFERROR(
IF($BD136 &lt;30, "N/A",
IF((($BE136 + $BF136)/$BD136) &gt; (Dashboard!$D$58), "High Exclusion/Exception Rate", "No Issue")),"N/A")</f>
        <v>N/A</v>
      </c>
      <c r="CL136" s="112" t="str">
        <f>IFERROR(
IF($BI136 &lt;30, "N/A",
IF(($BJ136/$BI136) &gt; (Dashboard!$D$59), "High Exclusion/Exception Rate", "No Issue")),"N/A")</f>
        <v>N/A</v>
      </c>
      <c r="CM136" s="113" t="str">
        <f t="shared" si="92"/>
        <v>N/A</v>
      </c>
      <c r="CN136" s="110" t="str">
        <f t="shared" si="93"/>
        <v>N/A</v>
      </c>
      <c r="CO136" s="109" t="str">
        <f t="shared" si="94"/>
        <v>N/A</v>
      </c>
      <c r="CP136" s="110" t="str">
        <f t="shared" si="95"/>
        <v>N/A</v>
      </c>
      <c r="CQ136" s="109" t="str">
        <f t="shared" si="96"/>
        <v>N/A</v>
      </c>
      <c r="CR136" s="112" t="str">
        <f t="shared" si="97"/>
        <v>N/A</v>
      </c>
      <c r="CS136" s="113" t="str">
        <f t="shared" si="98"/>
        <v>N/A</v>
      </c>
      <c r="CT136" s="110" t="str">
        <f t="shared" si="99"/>
        <v>N/A</v>
      </c>
      <c r="CU136" s="109" t="str">
        <f t="shared" si="100"/>
        <v>N/A</v>
      </c>
      <c r="CV136" s="110" t="str">
        <f t="shared" si="101"/>
        <v>N/A</v>
      </c>
      <c r="CW136" s="109" t="str">
        <f t="shared" si="102"/>
        <v>N/A</v>
      </c>
      <c r="CX136" s="112" t="str">
        <f t="shared" si="103"/>
        <v>N/A</v>
      </c>
      <c r="CY136" s="113" t="str">
        <f t="shared" si="104"/>
        <v>N/A</v>
      </c>
      <c r="CZ136" s="110" t="str">
        <f t="shared" si="105"/>
        <v>N/A</v>
      </c>
      <c r="DA136" s="109" t="str">
        <f t="shared" si="106"/>
        <v>N/A</v>
      </c>
      <c r="DB136" s="115" t="str">
        <f t="shared" si="107"/>
        <v>N/A</v>
      </c>
      <c r="DC136" s="109" t="str">
        <f t="shared" si="108"/>
        <v>N/A</v>
      </c>
      <c r="DD136" s="114" t="str">
        <f t="shared" si="109"/>
        <v>N/A</v>
      </c>
      <c r="DE136" s="109" t="str">
        <f t="shared" si="110"/>
        <v>N/A</v>
      </c>
      <c r="DF136" s="114" t="str">
        <f t="shared" si="111"/>
        <v>N/A</v>
      </c>
      <c r="DG136" s="113" t="str">
        <f t="shared" si="112"/>
        <v>N/A</v>
      </c>
      <c r="DH136" s="114" t="str">
        <f t="shared" si="113"/>
        <v>N/A</v>
      </c>
      <c r="DI136" s="109" t="str">
        <f t="shared" si="114"/>
        <v>N/A</v>
      </c>
      <c r="DJ136" s="114" t="str">
        <f t="shared" si="115"/>
        <v>N/A</v>
      </c>
      <c r="DK136" s="111" t="str">
        <f t="shared" si="116"/>
        <v>N/A</v>
      </c>
    </row>
    <row r="137" spans="11:115" s="78" customFormat="1" x14ac:dyDescent="0.25">
      <c r="K137" s="90"/>
      <c r="R137" s="100" t="e">
        <f t="shared" si="78"/>
        <v>#DIV/0!</v>
      </c>
      <c r="S137" s="83" t="s">
        <v>255</v>
      </c>
      <c r="T137" s="83" t="s">
        <v>256</v>
      </c>
      <c r="U137" s="90"/>
      <c r="AA137" s="100" t="e">
        <f t="shared" si="79"/>
        <v>#DIV/0!</v>
      </c>
      <c r="AB137" s="83" t="s">
        <v>255</v>
      </c>
      <c r="AC137" s="83" t="s">
        <v>256</v>
      </c>
      <c r="AD137" s="91"/>
      <c r="AI137" s="92"/>
      <c r="AJ137" s="100" t="e">
        <f t="shared" si="80"/>
        <v>#DIV/0!</v>
      </c>
      <c r="AK137" s="83" t="s">
        <v>255</v>
      </c>
      <c r="AL137" s="83" t="s">
        <v>256</v>
      </c>
      <c r="AM137" s="91"/>
      <c r="AQ137" s="93"/>
      <c r="AR137" s="101" t="e">
        <f t="shared" si="81"/>
        <v>#DIV/0!</v>
      </c>
      <c r="AU137" s="102">
        <f t="shared" si="82"/>
        <v>0</v>
      </c>
      <c r="AV137" s="101" t="e">
        <f t="shared" si="83"/>
        <v>#DIV/0!</v>
      </c>
      <c r="AW137" s="101" t="e">
        <f t="shared" si="84"/>
        <v>#DIV/0!</v>
      </c>
      <c r="AX137" s="83" t="s">
        <v>255</v>
      </c>
      <c r="AY137" s="83" t="s">
        <v>256</v>
      </c>
      <c r="AZ137" s="91"/>
      <c r="BG137" s="103" t="e">
        <f t="shared" si="85"/>
        <v>#DIV/0!</v>
      </c>
      <c r="BK137" s="103" t="e">
        <f t="shared" si="86"/>
        <v>#DIV/0!</v>
      </c>
      <c r="BL137" s="83" t="s">
        <v>255</v>
      </c>
      <c r="BM137" s="83" t="s">
        <v>256</v>
      </c>
      <c r="BN137" s="106">
        <f t="shared" si="87"/>
        <v>0</v>
      </c>
      <c r="BO137" s="107">
        <f t="shared" si="88"/>
        <v>0</v>
      </c>
      <c r="BP137" s="107">
        <f t="shared" si="89"/>
        <v>0</v>
      </c>
      <c r="BQ137" s="107">
        <f t="shared" si="90"/>
        <v>0</v>
      </c>
      <c r="BR137" s="107">
        <f t="shared" si="91"/>
        <v>0</v>
      </c>
      <c r="BU137" s="94"/>
      <c r="BV137" s="108" t="str" cm="1">
        <f t="array" ref="BV137">IF(OR(($H137+(0.2*$I137))&lt;200, $K137="Not reporting this measure", ISBLANK($O137)),"N/A",
       IF(($O137/($H137+(0.2*$I137)))&lt;
                   (_xlfn.IFS($M137="CCO Medicaid only",Dashboard!$E$33,'Data Reporting Template'!$M137="All-payer",Dashboard!$F$33)),"Low","No Issue"))</f>
        <v>N/A</v>
      </c>
      <c r="BW137" s="109" t="str" cm="1">
        <f t="array" ref="BW137">IFERROR(
IF(OR($H137&lt;200, $U137="Not reporting this measure", ISBLANK($Y137),($I137/$J137)&gt;0.8),"N/A",
       IF(($Y137/$H137)&lt;
                   (_xlfn.IFS($W137="CCO Medicaid only",Dashboard!$E$34,'Data Reporting Template'!$W137="All-payer",Dashboard!$F$34)),"Low","No Issue")), "N/A")</f>
        <v>N/A</v>
      </c>
      <c r="BX137" s="110" t="str" cm="1">
        <f t="array" ref="BX137">IFERROR(
IF(OR($H137&lt;200, $AD137="Not reporting this measure", ISBLANK($AH137),($I137/$J137)&gt;0.8),"N/A",
       IF(($AH137/$H137)&lt;
                   (_xlfn.IFS($AF137="CCO Medicaid only",Dashboard!$E$35,'Data Reporting Template'!$AF137="All-payer",Dashboard!$F$35)),"Low","No Issue")), "N/A")</f>
        <v>N/A</v>
      </c>
      <c r="BY137" s="109" t="str">
        <f>IF(OR(($H137+(0.2*$I137))&lt;50, $AM137="Not reporting this measure", ISBLANK($AQ137)),"N/A",
       IF(($AQ137/($H137+(0.2*$I137)))&lt;Dashboard!$E$36,"Low", "No Issue"))</f>
        <v>N/A</v>
      </c>
      <c r="BZ137" s="110" t="str">
        <f>IF(OR(($H137+(0.2*$I137))&lt;200, $AZ137="Not reporting this measure", ISBLANK($BD137)),"N/A",
       IF(($BD137/($H137+(0.2*$I137)))&lt;Dashboard!$E$37,"Low", "No Issue"))</f>
        <v>N/A</v>
      </c>
      <c r="CA137" s="111" t="str">
        <f>IFERROR(
IF(OR(($H137+(0.2*$I137))&lt;200, $AZ137="Not reporting this measure", ISBLANK($BI137),($I137/$J137)&gt;0.8),"N/A",
       IF(($BI137/($H137+(0.2*$I137)))&lt;Dashboard!$E$38,"Low", "No Issue")),"N/A")</f>
        <v>N/A</v>
      </c>
      <c r="CB137" s="108" t="str" cm="1">
        <f t="array" ref="CB137">IF(OR(($H137+(0.2*$I137))&lt;200, $K137="Not reporting this measure", ISBLANK($O137)),"N/A",
IF(('Data Reporting Template'!$O137/($H137+(0.2*$I137)))&gt;
(_xlfn.IFS($M137="CCO Medicaid only",Dashboard!$E$44,'Data Reporting Template'!$M137="All-payer",Dashboard!$F$44)),"High","No Issue"))</f>
        <v>N/A</v>
      </c>
      <c r="CC137" s="109" t="str" cm="1">
        <f t="array" ref="CC137">IF(OR($H137&lt;200, $U137="Not reporting this measure", ISBLANK($Y137)),"N/A",
IF(('Data Reporting Template'!$Y137/$H137)&gt;
(_xlfn.IFS($W137="CCO Medicaid only",Dashboard!$E$44,'Data Reporting Template'!$W137="All-payer",Dashboard!$F$44)),"High","No Issue"))</f>
        <v>N/A</v>
      </c>
      <c r="CD137" s="110" t="str" cm="1">
        <f t="array" ref="CD137">IF(OR($H137&lt;200, $AD137="Not reporting this measure", ISBLANK($AH137)),"N/A",
       IF(('Data Reporting Template'!$AH137/$H137)&gt;
                   (_xlfn.IFS($AF137="CCO Medicaid only",Dashboard!$E$44,'Data Reporting Template'!$AF137="All-payer",Dashboard!$F$44)),"High","No Issue"))</f>
        <v>N/A</v>
      </c>
      <c r="CE137" s="109" t="str">
        <f>IF(OR(($H137+(0.2*$I137))&lt;50, $AM137="Not reporting this measure", ISBLANK($AQ137)),"N/A",
       IF(('Data Reporting Template'!$AQ137/($H137+(0.2*$I137)))&gt;Dashboard!$E$44,"High","No Issue"))</f>
        <v>N/A</v>
      </c>
      <c r="CF137" s="110" t="str">
        <f>IF(OR(($H137+(0.2*$I137))&lt;200, $AZ137="Not reporting this measure", ISBLANK($BD137)),"N/A",
       IF(('Data Reporting Template'!$BD137/($H137+(0.2*$I137)))&gt;Dashboard!$E$44,"High","No Issue"))</f>
        <v>N/A</v>
      </c>
      <c r="CG137" s="111" t="str">
        <f>IF(OR(($H137+(0.2*$I137))&lt;200, $AZ137="Not reporting this measure", ISBLANK($BI137)),"N/A",
       IF(('Data Reporting Template'!$BI137/($H137+(0.2*$I137)))&gt;Dashboard!$E$44,"High","No Issue"))</f>
        <v>N/A</v>
      </c>
      <c r="CH137" s="108" t="str">
        <f>IFERROR(
IF($O137 &lt; 30, "N/A",
IF((($P137+$Q137)/$O137)&gt; (Dashboard!$D$54), "High Exclusion/Exception Rate", "No Issue")),"N/A")</f>
        <v>N/A</v>
      </c>
      <c r="CI137" s="109" t="str">
        <f>IFERROR(
IF($Y137&lt;30,"N/A",
IF(($Z137/$Y137) &gt; (Dashboard!$D$55), "High Exclusion/Exception Rate", "No Issue")),"N/A")</f>
        <v>N/A</v>
      </c>
      <c r="CJ137" s="110" t="str">
        <f>IFERROR(
IF($AH137 &lt;30, "N/A",
IF(($AI137/$AH137)&gt; (Dashboard!$D$56), "High Exclusion/Exception Rate", "No Issue")),"N/A")</f>
        <v>N/A</v>
      </c>
      <c r="CK137" s="109" t="str">
        <f>IFERROR(
IF($BD137 &lt;30, "N/A",
IF((($BE137 + $BF137)/$BD137) &gt; (Dashboard!$D$58), "High Exclusion/Exception Rate", "No Issue")),"N/A")</f>
        <v>N/A</v>
      </c>
      <c r="CL137" s="112" t="str">
        <f>IFERROR(
IF($BI137 &lt;30, "N/A",
IF(($BJ137/$BI137) &gt; (Dashboard!$D$59), "High Exclusion/Exception Rate", "No Issue")),"N/A")</f>
        <v>N/A</v>
      </c>
      <c r="CM137" s="113" t="str">
        <f t="shared" si="92"/>
        <v>N/A</v>
      </c>
      <c r="CN137" s="110" t="str">
        <f t="shared" si="93"/>
        <v>N/A</v>
      </c>
      <c r="CO137" s="109" t="str">
        <f t="shared" si="94"/>
        <v>N/A</v>
      </c>
      <c r="CP137" s="110" t="str">
        <f t="shared" si="95"/>
        <v>N/A</v>
      </c>
      <c r="CQ137" s="109" t="str">
        <f t="shared" si="96"/>
        <v>N/A</v>
      </c>
      <c r="CR137" s="112" t="str">
        <f t="shared" si="97"/>
        <v>N/A</v>
      </c>
      <c r="CS137" s="113" t="str">
        <f t="shared" si="98"/>
        <v>N/A</v>
      </c>
      <c r="CT137" s="110" t="str">
        <f t="shared" si="99"/>
        <v>N/A</v>
      </c>
      <c r="CU137" s="109" t="str">
        <f t="shared" si="100"/>
        <v>N/A</v>
      </c>
      <c r="CV137" s="110" t="str">
        <f t="shared" si="101"/>
        <v>N/A</v>
      </c>
      <c r="CW137" s="109" t="str">
        <f t="shared" si="102"/>
        <v>N/A</v>
      </c>
      <c r="CX137" s="112" t="str">
        <f t="shared" si="103"/>
        <v>N/A</v>
      </c>
      <c r="CY137" s="113" t="str">
        <f t="shared" si="104"/>
        <v>N/A</v>
      </c>
      <c r="CZ137" s="110" t="str">
        <f t="shared" si="105"/>
        <v>N/A</v>
      </c>
      <c r="DA137" s="109" t="str">
        <f t="shared" si="106"/>
        <v>N/A</v>
      </c>
      <c r="DB137" s="115" t="str">
        <f t="shared" si="107"/>
        <v>N/A</v>
      </c>
      <c r="DC137" s="109" t="str">
        <f t="shared" si="108"/>
        <v>N/A</v>
      </c>
      <c r="DD137" s="114" t="str">
        <f t="shared" si="109"/>
        <v>N/A</v>
      </c>
      <c r="DE137" s="109" t="str">
        <f t="shared" si="110"/>
        <v>N/A</v>
      </c>
      <c r="DF137" s="114" t="str">
        <f t="shared" si="111"/>
        <v>N/A</v>
      </c>
      <c r="DG137" s="113" t="str">
        <f t="shared" si="112"/>
        <v>N/A</v>
      </c>
      <c r="DH137" s="114" t="str">
        <f t="shared" si="113"/>
        <v>N/A</v>
      </c>
      <c r="DI137" s="109" t="str">
        <f t="shared" si="114"/>
        <v>N/A</v>
      </c>
      <c r="DJ137" s="114" t="str">
        <f t="shared" si="115"/>
        <v>N/A</v>
      </c>
      <c r="DK137" s="111" t="str">
        <f t="shared" si="116"/>
        <v>N/A</v>
      </c>
    </row>
    <row r="138" spans="11:115" s="78" customFormat="1" x14ac:dyDescent="0.25">
      <c r="K138" s="90"/>
      <c r="R138" s="100" t="e">
        <f t="shared" si="78"/>
        <v>#DIV/0!</v>
      </c>
      <c r="S138" s="83" t="s">
        <v>255</v>
      </c>
      <c r="T138" s="83" t="s">
        <v>256</v>
      </c>
      <c r="U138" s="90"/>
      <c r="AA138" s="100" t="e">
        <f t="shared" si="79"/>
        <v>#DIV/0!</v>
      </c>
      <c r="AB138" s="83" t="s">
        <v>255</v>
      </c>
      <c r="AC138" s="83" t="s">
        <v>256</v>
      </c>
      <c r="AD138" s="91"/>
      <c r="AI138" s="92"/>
      <c r="AJ138" s="100" t="e">
        <f t="shared" si="80"/>
        <v>#DIV/0!</v>
      </c>
      <c r="AK138" s="83" t="s">
        <v>255</v>
      </c>
      <c r="AL138" s="83" t="s">
        <v>256</v>
      </c>
      <c r="AM138" s="91"/>
      <c r="AQ138" s="93"/>
      <c r="AR138" s="101" t="e">
        <f t="shared" si="81"/>
        <v>#DIV/0!</v>
      </c>
      <c r="AU138" s="102">
        <f t="shared" si="82"/>
        <v>0</v>
      </c>
      <c r="AV138" s="101" t="e">
        <f t="shared" si="83"/>
        <v>#DIV/0!</v>
      </c>
      <c r="AW138" s="101" t="e">
        <f t="shared" si="84"/>
        <v>#DIV/0!</v>
      </c>
      <c r="AX138" s="83" t="s">
        <v>255</v>
      </c>
      <c r="AY138" s="83" t="s">
        <v>256</v>
      </c>
      <c r="AZ138" s="91"/>
      <c r="BG138" s="103" t="e">
        <f t="shared" si="85"/>
        <v>#DIV/0!</v>
      </c>
      <c r="BK138" s="103" t="e">
        <f t="shared" si="86"/>
        <v>#DIV/0!</v>
      </c>
      <c r="BL138" s="83" t="s">
        <v>255</v>
      </c>
      <c r="BM138" s="83" t="s">
        <v>256</v>
      </c>
      <c r="BN138" s="106">
        <f t="shared" si="87"/>
        <v>0</v>
      </c>
      <c r="BO138" s="107">
        <f t="shared" si="88"/>
        <v>0</v>
      </c>
      <c r="BP138" s="107">
        <f t="shared" si="89"/>
        <v>0</v>
      </c>
      <c r="BQ138" s="107">
        <f t="shared" si="90"/>
        <v>0</v>
      </c>
      <c r="BR138" s="107">
        <f t="shared" si="91"/>
        <v>0</v>
      </c>
      <c r="BU138" s="94"/>
      <c r="BV138" s="108" t="str" cm="1">
        <f t="array" ref="BV138">IF(OR(($H138+(0.2*$I138))&lt;200, $K138="Not reporting this measure", ISBLANK($O138)),"N/A",
       IF(($O138/($H138+(0.2*$I138)))&lt;
                   (_xlfn.IFS($M138="CCO Medicaid only",Dashboard!$E$33,'Data Reporting Template'!$M138="All-payer",Dashboard!$F$33)),"Low","No Issue"))</f>
        <v>N/A</v>
      </c>
      <c r="BW138" s="109" t="str" cm="1">
        <f t="array" ref="BW138">IFERROR(
IF(OR($H138&lt;200, $U138="Not reporting this measure", ISBLANK($Y138),($I138/$J138)&gt;0.8),"N/A",
       IF(($Y138/$H138)&lt;
                   (_xlfn.IFS($W138="CCO Medicaid only",Dashboard!$E$34,'Data Reporting Template'!$W138="All-payer",Dashboard!$F$34)),"Low","No Issue")), "N/A")</f>
        <v>N/A</v>
      </c>
      <c r="BX138" s="110" t="str" cm="1">
        <f t="array" ref="BX138">IFERROR(
IF(OR($H138&lt;200, $AD138="Not reporting this measure", ISBLANK($AH138),($I138/$J138)&gt;0.8),"N/A",
       IF(($AH138/$H138)&lt;
                   (_xlfn.IFS($AF138="CCO Medicaid only",Dashboard!$E$35,'Data Reporting Template'!$AF138="All-payer",Dashboard!$F$35)),"Low","No Issue")), "N/A")</f>
        <v>N/A</v>
      </c>
      <c r="BY138" s="109" t="str">
        <f>IF(OR(($H138+(0.2*$I138))&lt;50, $AM138="Not reporting this measure", ISBLANK($AQ138)),"N/A",
       IF(($AQ138/($H138+(0.2*$I138)))&lt;Dashboard!$E$36,"Low", "No Issue"))</f>
        <v>N/A</v>
      </c>
      <c r="BZ138" s="110" t="str">
        <f>IF(OR(($H138+(0.2*$I138))&lt;200, $AZ138="Not reporting this measure", ISBLANK($BD138)),"N/A",
       IF(($BD138/($H138+(0.2*$I138)))&lt;Dashboard!$E$37,"Low", "No Issue"))</f>
        <v>N/A</v>
      </c>
      <c r="CA138" s="111" t="str">
        <f>IFERROR(
IF(OR(($H138+(0.2*$I138))&lt;200, $AZ138="Not reporting this measure", ISBLANK($BI138),($I138/$J138)&gt;0.8),"N/A",
       IF(($BI138/($H138+(0.2*$I138)))&lt;Dashboard!$E$38,"Low", "No Issue")),"N/A")</f>
        <v>N/A</v>
      </c>
      <c r="CB138" s="108" t="str" cm="1">
        <f t="array" ref="CB138">IF(OR(($H138+(0.2*$I138))&lt;200, $K138="Not reporting this measure", ISBLANK($O138)),"N/A",
IF(('Data Reporting Template'!$O138/($H138+(0.2*$I138)))&gt;
(_xlfn.IFS($M138="CCO Medicaid only",Dashboard!$E$44,'Data Reporting Template'!$M138="All-payer",Dashboard!$F$44)),"High","No Issue"))</f>
        <v>N/A</v>
      </c>
      <c r="CC138" s="109" t="str" cm="1">
        <f t="array" ref="CC138">IF(OR($H138&lt;200, $U138="Not reporting this measure", ISBLANK($Y138)),"N/A",
IF(('Data Reporting Template'!$Y138/$H138)&gt;
(_xlfn.IFS($W138="CCO Medicaid only",Dashboard!$E$44,'Data Reporting Template'!$W138="All-payer",Dashboard!$F$44)),"High","No Issue"))</f>
        <v>N/A</v>
      </c>
      <c r="CD138" s="110" t="str" cm="1">
        <f t="array" ref="CD138">IF(OR($H138&lt;200, $AD138="Not reporting this measure", ISBLANK($AH138)),"N/A",
       IF(('Data Reporting Template'!$AH138/$H138)&gt;
                   (_xlfn.IFS($AF138="CCO Medicaid only",Dashboard!$E$44,'Data Reporting Template'!$AF138="All-payer",Dashboard!$F$44)),"High","No Issue"))</f>
        <v>N/A</v>
      </c>
      <c r="CE138" s="109" t="str">
        <f>IF(OR(($H138+(0.2*$I138))&lt;50, $AM138="Not reporting this measure", ISBLANK($AQ138)),"N/A",
       IF(('Data Reporting Template'!$AQ138/($H138+(0.2*$I138)))&gt;Dashboard!$E$44,"High","No Issue"))</f>
        <v>N/A</v>
      </c>
      <c r="CF138" s="110" t="str">
        <f>IF(OR(($H138+(0.2*$I138))&lt;200, $AZ138="Not reporting this measure", ISBLANK($BD138)),"N/A",
       IF(('Data Reporting Template'!$BD138/($H138+(0.2*$I138)))&gt;Dashboard!$E$44,"High","No Issue"))</f>
        <v>N/A</v>
      </c>
      <c r="CG138" s="111" t="str">
        <f>IF(OR(($H138+(0.2*$I138))&lt;200, $AZ138="Not reporting this measure", ISBLANK($BI138)),"N/A",
       IF(('Data Reporting Template'!$BI138/($H138+(0.2*$I138)))&gt;Dashboard!$E$44,"High","No Issue"))</f>
        <v>N/A</v>
      </c>
      <c r="CH138" s="108" t="str">
        <f>IFERROR(
IF($O138 &lt; 30, "N/A",
IF((($P138+$Q138)/$O138)&gt; (Dashboard!$D$54), "High Exclusion/Exception Rate", "No Issue")),"N/A")</f>
        <v>N/A</v>
      </c>
      <c r="CI138" s="109" t="str">
        <f>IFERROR(
IF($Y138&lt;30,"N/A",
IF(($Z138/$Y138) &gt; (Dashboard!$D$55), "High Exclusion/Exception Rate", "No Issue")),"N/A")</f>
        <v>N/A</v>
      </c>
      <c r="CJ138" s="110" t="str">
        <f>IFERROR(
IF($AH138 &lt;30, "N/A",
IF(($AI138/$AH138)&gt; (Dashboard!$D$56), "High Exclusion/Exception Rate", "No Issue")),"N/A")</f>
        <v>N/A</v>
      </c>
      <c r="CK138" s="109" t="str">
        <f>IFERROR(
IF($BD138 &lt;30, "N/A",
IF((($BE138 + $BF138)/$BD138) &gt; (Dashboard!$D$58), "High Exclusion/Exception Rate", "No Issue")),"N/A")</f>
        <v>N/A</v>
      </c>
      <c r="CL138" s="112" t="str">
        <f>IFERROR(
IF($BI138 &lt;30, "N/A",
IF(($BJ138/$BI138) &gt; (Dashboard!$D$59), "High Exclusion/Exception Rate", "No Issue")),"N/A")</f>
        <v>N/A</v>
      </c>
      <c r="CM138" s="113" t="str">
        <f t="shared" si="92"/>
        <v>N/A</v>
      </c>
      <c r="CN138" s="110" t="str">
        <f t="shared" si="93"/>
        <v>N/A</v>
      </c>
      <c r="CO138" s="109" t="str">
        <f t="shared" si="94"/>
        <v>N/A</v>
      </c>
      <c r="CP138" s="110" t="str">
        <f t="shared" si="95"/>
        <v>N/A</v>
      </c>
      <c r="CQ138" s="109" t="str">
        <f t="shared" si="96"/>
        <v>N/A</v>
      </c>
      <c r="CR138" s="112" t="str">
        <f t="shared" si="97"/>
        <v>N/A</v>
      </c>
      <c r="CS138" s="113" t="str">
        <f t="shared" si="98"/>
        <v>N/A</v>
      </c>
      <c r="CT138" s="110" t="str">
        <f t="shared" si="99"/>
        <v>N/A</v>
      </c>
      <c r="CU138" s="109" t="str">
        <f t="shared" si="100"/>
        <v>N/A</v>
      </c>
      <c r="CV138" s="110" t="str">
        <f t="shared" si="101"/>
        <v>N/A</v>
      </c>
      <c r="CW138" s="109" t="str">
        <f t="shared" si="102"/>
        <v>N/A</v>
      </c>
      <c r="CX138" s="112" t="str">
        <f t="shared" si="103"/>
        <v>N/A</v>
      </c>
      <c r="CY138" s="113" t="str">
        <f t="shared" si="104"/>
        <v>N/A</v>
      </c>
      <c r="CZ138" s="110" t="str">
        <f t="shared" si="105"/>
        <v>N/A</v>
      </c>
      <c r="DA138" s="109" t="str">
        <f t="shared" si="106"/>
        <v>N/A</v>
      </c>
      <c r="DB138" s="115" t="str">
        <f t="shared" si="107"/>
        <v>N/A</v>
      </c>
      <c r="DC138" s="109" t="str">
        <f t="shared" si="108"/>
        <v>N/A</v>
      </c>
      <c r="DD138" s="114" t="str">
        <f t="shared" si="109"/>
        <v>N/A</v>
      </c>
      <c r="DE138" s="109" t="str">
        <f t="shared" si="110"/>
        <v>N/A</v>
      </c>
      <c r="DF138" s="114" t="str">
        <f t="shared" si="111"/>
        <v>N/A</v>
      </c>
      <c r="DG138" s="113" t="str">
        <f t="shared" si="112"/>
        <v>N/A</v>
      </c>
      <c r="DH138" s="114" t="str">
        <f t="shared" si="113"/>
        <v>N/A</v>
      </c>
      <c r="DI138" s="109" t="str">
        <f t="shared" si="114"/>
        <v>N/A</v>
      </c>
      <c r="DJ138" s="114" t="str">
        <f t="shared" si="115"/>
        <v>N/A</v>
      </c>
      <c r="DK138" s="111" t="str">
        <f t="shared" si="116"/>
        <v>N/A</v>
      </c>
    </row>
    <row r="139" spans="11:115" s="78" customFormat="1" x14ac:dyDescent="0.25">
      <c r="K139" s="90"/>
      <c r="R139" s="100" t="e">
        <f t="shared" si="78"/>
        <v>#DIV/0!</v>
      </c>
      <c r="S139" s="83" t="s">
        <v>255</v>
      </c>
      <c r="T139" s="83" t="s">
        <v>256</v>
      </c>
      <c r="U139" s="90"/>
      <c r="AA139" s="100" t="e">
        <f t="shared" si="79"/>
        <v>#DIV/0!</v>
      </c>
      <c r="AB139" s="83" t="s">
        <v>255</v>
      </c>
      <c r="AC139" s="83" t="s">
        <v>256</v>
      </c>
      <c r="AD139" s="91"/>
      <c r="AI139" s="92"/>
      <c r="AJ139" s="100" t="e">
        <f t="shared" si="80"/>
        <v>#DIV/0!</v>
      </c>
      <c r="AK139" s="83" t="s">
        <v>255</v>
      </c>
      <c r="AL139" s="83" t="s">
        <v>256</v>
      </c>
      <c r="AM139" s="91"/>
      <c r="AQ139" s="93"/>
      <c r="AR139" s="101" t="e">
        <f t="shared" si="81"/>
        <v>#DIV/0!</v>
      </c>
      <c r="AU139" s="102">
        <f t="shared" si="82"/>
        <v>0</v>
      </c>
      <c r="AV139" s="101" t="e">
        <f t="shared" si="83"/>
        <v>#DIV/0!</v>
      </c>
      <c r="AW139" s="101" t="e">
        <f t="shared" si="84"/>
        <v>#DIV/0!</v>
      </c>
      <c r="AX139" s="83" t="s">
        <v>255</v>
      </c>
      <c r="AY139" s="83" t="s">
        <v>256</v>
      </c>
      <c r="AZ139" s="91"/>
      <c r="BG139" s="103" t="e">
        <f t="shared" si="85"/>
        <v>#DIV/0!</v>
      </c>
      <c r="BK139" s="103" t="e">
        <f t="shared" si="86"/>
        <v>#DIV/0!</v>
      </c>
      <c r="BL139" s="83" t="s">
        <v>255</v>
      </c>
      <c r="BM139" s="83" t="s">
        <v>256</v>
      </c>
      <c r="BN139" s="106">
        <f t="shared" si="87"/>
        <v>0</v>
      </c>
      <c r="BO139" s="107">
        <f t="shared" si="88"/>
        <v>0</v>
      </c>
      <c r="BP139" s="107">
        <f t="shared" si="89"/>
        <v>0</v>
      </c>
      <c r="BQ139" s="107">
        <f t="shared" si="90"/>
        <v>0</v>
      </c>
      <c r="BR139" s="107">
        <f t="shared" si="91"/>
        <v>0</v>
      </c>
      <c r="BU139" s="94"/>
      <c r="BV139" s="108" t="str" cm="1">
        <f t="array" ref="BV139">IF(OR(($H139+(0.2*$I139))&lt;200, $K139="Not reporting this measure", ISBLANK($O139)),"N/A",
       IF(($O139/($H139+(0.2*$I139)))&lt;
                   (_xlfn.IFS($M139="CCO Medicaid only",Dashboard!$E$33,'Data Reporting Template'!$M139="All-payer",Dashboard!$F$33)),"Low","No Issue"))</f>
        <v>N/A</v>
      </c>
      <c r="BW139" s="109" t="str" cm="1">
        <f t="array" ref="BW139">IFERROR(
IF(OR($H139&lt;200, $U139="Not reporting this measure", ISBLANK($Y139),($I139/$J139)&gt;0.8),"N/A",
       IF(($Y139/$H139)&lt;
                   (_xlfn.IFS($W139="CCO Medicaid only",Dashboard!$E$34,'Data Reporting Template'!$W139="All-payer",Dashboard!$F$34)),"Low","No Issue")), "N/A")</f>
        <v>N/A</v>
      </c>
      <c r="BX139" s="110" t="str" cm="1">
        <f t="array" ref="BX139">IFERROR(
IF(OR($H139&lt;200, $AD139="Not reporting this measure", ISBLANK($AH139),($I139/$J139)&gt;0.8),"N/A",
       IF(($AH139/$H139)&lt;
                   (_xlfn.IFS($AF139="CCO Medicaid only",Dashboard!$E$35,'Data Reporting Template'!$AF139="All-payer",Dashboard!$F$35)),"Low","No Issue")), "N/A")</f>
        <v>N/A</v>
      </c>
      <c r="BY139" s="109" t="str">
        <f>IF(OR(($H139+(0.2*$I139))&lt;50, $AM139="Not reporting this measure", ISBLANK($AQ139)),"N/A",
       IF(($AQ139/($H139+(0.2*$I139)))&lt;Dashboard!$E$36,"Low", "No Issue"))</f>
        <v>N/A</v>
      </c>
      <c r="BZ139" s="110" t="str">
        <f>IF(OR(($H139+(0.2*$I139))&lt;200, $AZ139="Not reporting this measure", ISBLANK($BD139)),"N/A",
       IF(($BD139/($H139+(0.2*$I139)))&lt;Dashboard!$E$37,"Low", "No Issue"))</f>
        <v>N/A</v>
      </c>
      <c r="CA139" s="111" t="str">
        <f>IFERROR(
IF(OR(($H139+(0.2*$I139))&lt;200, $AZ139="Not reporting this measure", ISBLANK($BI139),($I139/$J139)&gt;0.8),"N/A",
       IF(($BI139/($H139+(0.2*$I139)))&lt;Dashboard!$E$38,"Low", "No Issue")),"N/A")</f>
        <v>N/A</v>
      </c>
      <c r="CB139" s="108" t="str" cm="1">
        <f t="array" ref="CB139">IF(OR(($H139+(0.2*$I139))&lt;200, $K139="Not reporting this measure", ISBLANK($O139)),"N/A",
IF(('Data Reporting Template'!$O139/($H139+(0.2*$I139)))&gt;
(_xlfn.IFS($M139="CCO Medicaid only",Dashboard!$E$44,'Data Reporting Template'!$M139="All-payer",Dashboard!$F$44)),"High","No Issue"))</f>
        <v>N/A</v>
      </c>
      <c r="CC139" s="109" t="str" cm="1">
        <f t="array" ref="CC139">IF(OR($H139&lt;200, $U139="Not reporting this measure", ISBLANK($Y139)),"N/A",
IF(('Data Reporting Template'!$Y139/$H139)&gt;
(_xlfn.IFS($W139="CCO Medicaid only",Dashboard!$E$44,'Data Reporting Template'!$W139="All-payer",Dashboard!$F$44)),"High","No Issue"))</f>
        <v>N/A</v>
      </c>
      <c r="CD139" s="110" t="str" cm="1">
        <f t="array" ref="CD139">IF(OR($H139&lt;200, $AD139="Not reporting this measure", ISBLANK($AH139)),"N/A",
       IF(('Data Reporting Template'!$AH139/$H139)&gt;
                   (_xlfn.IFS($AF139="CCO Medicaid only",Dashboard!$E$44,'Data Reporting Template'!$AF139="All-payer",Dashboard!$F$44)),"High","No Issue"))</f>
        <v>N/A</v>
      </c>
      <c r="CE139" s="109" t="str">
        <f>IF(OR(($H139+(0.2*$I139))&lt;50, $AM139="Not reporting this measure", ISBLANK($AQ139)),"N/A",
       IF(('Data Reporting Template'!$AQ139/($H139+(0.2*$I139)))&gt;Dashboard!$E$44,"High","No Issue"))</f>
        <v>N/A</v>
      </c>
      <c r="CF139" s="110" t="str">
        <f>IF(OR(($H139+(0.2*$I139))&lt;200, $AZ139="Not reporting this measure", ISBLANK($BD139)),"N/A",
       IF(('Data Reporting Template'!$BD139/($H139+(0.2*$I139)))&gt;Dashboard!$E$44,"High","No Issue"))</f>
        <v>N/A</v>
      </c>
      <c r="CG139" s="111" t="str">
        <f>IF(OR(($H139+(0.2*$I139))&lt;200, $AZ139="Not reporting this measure", ISBLANK($BI139)),"N/A",
       IF(('Data Reporting Template'!$BI139/($H139+(0.2*$I139)))&gt;Dashboard!$E$44,"High","No Issue"))</f>
        <v>N/A</v>
      </c>
      <c r="CH139" s="108" t="str">
        <f>IFERROR(
IF($O139 &lt; 30, "N/A",
IF((($P139+$Q139)/$O139)&gt; (Dashboard!$D$54), "High Exclusion/Exception Rate", "No Issue")),"N/A")</f>
        <v>N/A</v>
      </c>
      <c r="CI139" s="109" t="str">
        <f>IFERROR(
IF($Y139&lt;30,"N/A",
IF(($Z139/$Y139) &gt; (Dashboard!$D$55), "High Exclusion/Exception Rate", "No Issue")),"N/A")</f>
        <v>N/A</v>
      </c>
      <c r="CJ139" s="110" t="str">
        <f>IFERROR(
IF($AH139 &lt;30, "N/A",
IF(($AI139/$AH139)&gt; (Dashboard!$D$56), "High Exclusion/Exception Rate", "No Issue")),"N/A")</f>
        <v>N/A</v>
      </c>
      <c r="CK139" s="109" t="str">
        <f>IFERROR(
IF($BD139 &lt;30, "N/A",
IF((($BE139 + $BF139)/$BD139) &gt; (Dashboard!$D$58), "High Exclusion/Exception Rate", "No Issue")),"N/A")</f>
        <v>N/A</v>
      </c>
      <c r="CL139" s="112" t="str">
        <f>IFERROR(
IF($BI139 &lt;30, "N/A",
IF(($BJ139/$BI139) &gt; (Dashboard!$D$59), "High Exclusion/Exception Rate", "No Issue")),"N/A")</f>
        <v>N/A</v>
      </c>
      <c r="CM139" s="113" t="str">
        <f t="shared" si="92"/>
        <v>N/A</v>
      </c>
      <c r="CN139" s="110" t="str">
        <f t="shared" si="93"/>
        <v>N/A</v>
      </c>
      <c r="CO139" s="109" t="str">
        <f t="shared" si="94"/>
        <v>N/A</v>
      </c>
      <c r="CP139" s="110" t="str">
        <f t="shared" si="95"/>
        <v>N/A</v>
      </c>
      <c r="CQ139" s="109" t="str">
        <f t="shared" si="96"/>
        <v>N/A</v>
      </c>
      <c r="CR139" s="112" t="str">
        <f t="shared" si="97"/>
        <v>N/A</v>
      </c>
      <c r="CS139" s="113" t="str">
        <f t="shared" si="98"/>
        <v>N/A</v>
      </c>
      <c r="CT139" s="110" t="str">
        <f t="shared" si="99"/>
        <v>N/A</v>
      </c>
      <c r="CU139" s="109" t="str">
        <f t="shared" si="100"/>
        <v>N/A</v>
      </c>
      <c r="CV139" s="110" t="str">
        <f t="shared" si="101"/>
        <v>N/A</v>
      </c>
      <c r="CW139" s="109" t="str">
        <f t="shared" si="102"/>
        <v>N/A</v>
      </c>
      <c r="CX139" s="112" t="str">
        <f t="shared" si="103"/>
        <v>N/A</v>
      </c>
      <c r="CY139" s="113" t="str">
        <f t="shared" si="104"/>
        <v>N/A</v>
      </c>
      <c r="CZ139" s="110" t="str">
        <f t="shared" si="105"/>
        <v>N/A</v>
      </c>
      <c r="DA139" s="109" t="str">
        <f t="shared" si="106"/>
        <v>N/A</v>
      </c>
      <c r="DB139" s="115" t="str">
        <f t="shared" si="107"/>
        <v>N/A</v>
      </c>
      <c r="DC139" s="109" t="str">
        <f t="shared" si="108"/>
        <v>N/A</v>
      </c>
      <c r="DD139" s="114" t="str">
        <f t="shared" si="109"/>
        <v>N/A</v>
      </c>
      <c r="DE139" s="109" t="str">
        <f t="shared" si="110"/>
        <v>N/A</v>
      </c>
      <c r="DF139" s="114" t="str">
        <f t="shared" si="111"/>
        <v>N/A</v>
      </c>
      <c r="DG139" s="113" t="str">
        <f t="shared" si="112"/>
        <v>N/A</v>
      </c>
      <c r="DH139" s="114" t="str">
        <f t="shared" si="113"/>
        <v>N/A</v>
      </c>
      <c r="DI139" s="109" t="str">
        <f t="shared" si="114"/>
        <v>N/A</v>
      </c>
      <c r="DJ139" s="114" t="str">
        <f t="shared" si="115"/>
        <v>N/A</v>
      </c>
      <c r="DK139" s="111" t="str">
        <f t="shared" si="116"/>
        <v>N/A</v>
      </c>
    </row>
    <row r="140" spans="11:115" s="78" customFormat="1" x14ac:dyDescent="0.25">
      <c r="K140" s="90"/>
      <c r="R140" s="100" t="e">
        <f t="shared" si="78"/>
        <v>#DIV/0!</v>
      </c>
      <c r="S140" s="83" t="s">
        <v>255</v>
      </c>
      <c r="T140" s="83" t="s">
        <v>256</v>
      </c>
      <c r="U140" s="90"/>
      <c r="AA140" s="100" t="e">
        <f t="shared" si="79"/>
        <v>#DIV/0!</v>
      </c>
      <c r="AB140" s="83" t="s">
        <v>255</v>
      </c>
      <c r="AC140" s="83" t="s">
        <v>256</v>
      </c>
      <c r="AD140" s="91"/>
      <c r="AI140" s="92"/>
      <c r="AJ140" s="100" t="e">
        <f t="shared" si="80"/>
        <v>#DIV/0!</v>
      </c>
      <c r="AK140" s="83" t="s">
        <v>255</v>
      </c>
      <c r="AL140" s="83" t="s">
        <v>256</v>
      </c>
      <c r="AM140" s="91"/>
      <c r="AQ140" s="93"/>
      <c r="AR140" s="101" t="e">
        <f t="shared" si="81"/>
        <v>#DIV/0!</v>
      </c>
      <c r="AU140" s="102">
        <f t="shared" si="82"/>
        <v>0</v>
      </c>
      <c r="AV140" s="101" t="e">
        <f t="shared" si="83"/>
        <v>#DIV/0!</v>
      </c>
      <c r="AW140" s="101" t="e">
        <f t="shared" si="84"/>
        <v>#DIV/0!</v>
      </c>
      <c r="AX140" s="83" t="s">
        <v>255</v>
      </c>
      <c r="AY140" s="83" t="s">
        <v>256</v>
      </c>
      <c r="AZ140" s="91"/>
      <c r="BG140" s="103" t="e">
        <f t="shared" si="85"/>
        <v>#DIV/0!</v>
      </c>
      <c r="BK140" s="103" t="e">
        <f t="shared" si="86"/>
        <v>#DIV/0!</v>
      </c>
      <c r="BL140" s="83" t="s">
        <v>255</v>
      </c>
      <c r="BM140" s="83" t="s">
        <v>256</v>
      </c>
      <c r="BN140" s="106">
        <f t="shared" si="87"/>
        <v>0</v>
      </c>
      <c r="BO140" s="107">
        <f t="shared" si="88"/>
        <v>0</v>
      </c>
      <c r="BP140" s="107">
        <f t="shared" si="89"/>
        <v>0</v>
      </c>
      <c r="BQ140" s="107">
        <f t="shared" si="90"/>
        <v>0</v>
      </c>
      <c r="BR140" s="107">
        <f t="shared" si="91"/>
        <v>0</v>
      </c>
      <c r="BU140" s="94"/>
      <c r="BV140" s="108" t="str" cm="1">
        <f t="array" ref="BV140">IF(OR(($H140+(0.2*$I140))&lt;200, $K140="Not reporting this measure", ISBLANK($O140)),"N/A",
       IF(($O140/($H140+(0.2*$I140)))&lt;
                   (_xlfn.IFS($M140="CCO Medicaid only",Dashboard!$E$33,'Data Reporting Template'!$M140="All-payer",Dashboard!$F$33)),"Low","No Issue"))</f>
        <v>N/A</v>
      </c>
      <c r="BW140" s="109" t="str" cm="1">
        <f t="array" ref="BW140">IFERROR(
IF(OR($H140&lt;200, $U140="Not reporting this measure", ISBLANK($Y140),($I140/$J140)&gt;0.8),"N/A",
       IF(($Y140/$H140)&lt;
                   (_xlfn.IFS($W140="CCO Medicaid only",Dashboard!$E$34,'Data Reporting Template'!$W140="All-payer",Dashboard!$F$34)),"Low","No Issue")), "N/A")</f>
        <v>N/A</v>
      </c>
      <c r="BX140" s="110" t="str" cm="1">
        <f t="array" ref="BX140">IFERROR(
IF(OR($H140&lt;200, $AD140="Not reporting this measure", ISBLANK($AH140),($I140/$J140)&gt;0.8),"N/A",
       IF(($AH140/$H140)&lt;
                   (_xlfn.IFS($AF140="CCO Medicaid only",Dashboard!$E$35,'Data Reporting Template'!$AF140="All-payer",Dashboard!$F$35)),"Low","No Issue")), "N/A")</f>
        <v>N/A</v>
      </c>
      <c r="BY140" s="109" t="str">
        <f>IF(OR(($H140+(0.2*$I140))&lt;50, $AM140="Not reporting this measure", ISBLANK($AQ140)),"N/A",
       IF(($AQ140/($H140+(0.2*$I140)))&lt;Dashboard!$E$36,"Low", "No Issue"))</f>
        <v>N/A</v>
      </c>
      <c r="BZ140" s="110" t="str">
        <f>IF(OR(($H140+(0.2*$I140))&lt;200, $AZ140="Not reporting this measure", ISBLANK($BD140)),"N/A",
       IF(($BD140/($H140+(0.2*$I140)))&lt;Dashboard!$E$37,"Low", "No Issue"))</f>
        <v>N/A</v>
      </c>
      <c r="CA140" s="111" t="str">
        <f>IFERROR(
IF(OR(($H140+(0.2*$I140))&lt;200, $AZ140="Not reporting this measure", ISBLANK($BI140),($I140/$J140)&gt;0.8),"N/A",
       IF(($BI140/($H140+(0.2*$I140)))&lt;Dashboard!$E$38,"Low", "No Issue")),"N/A")</f>
        <v>N/A</v>
      </c>
      <c r="CB140" s="108" t="str" cm="1">
        <f t="array" ref="CB140">IF(OR(($H140+(0.2*$I140))&lt;200, $K140="Not reporting this measure", ISBLANK($O140)),"N/A",
IF(('Data Reporting Template'!$O140/($H140+(0.2*$I140)))&gt;
(_xlfn.IFS($M140="CCO Medicaid only",Dashboard!$E$44,'Data Reporting Template'!$M140="All-payer",Dashboard!$F$44)),"High","No Issue"))</f>
        <v>N/A</v>
      </c>
      <c r="CC140" s="109" t="str" cm="1">
        <f t="array" ref="CC140">IF(OR($H140&lt;200, $U140="Not reporting this measure", ISBLANK($Y140)),"N/A",
IF(('Data Reporting Template'!$Y140/$H140)&gt;
(_xlfn.IFS($W140="CCO Medicaid only",Dashboard!$E$44,'Data Reporting Template'!$W140="All-payer",Dashboard!$F$44)),"High","No Issue"))</f>
        <v>N/A</v>
      </c>
      <c r="CD140" s="110" t="str" cm="1">
        <f t="array" ref="CD140">IF(OR($H140&lt;200, $AD140="Not reporting this measure", ISBLANK($AH140)),"N/A",
       IF(('Data Reporting Template'!$AH140/$H140)&gt;
                   (_xlfn.IFS($AF140="CCO Medicaid only",Dashboard!$E$44,'Data Reporting Template'!$AF140="All-payer",Dashboard!$F$44)),"High","No Issue"))</f>
        <v>N/A</v>
      </c>
      <c r="CE140" s="109" t="str">
        <f>IF(OR(($H140+(0.2*$I140))&lt;50, $AM140="Not reporting this measure", ISBLANK($AQ140)),"N/A",
       IF(('Data Reporting Template'!$AQ140/($H140+(0.2*$I140)))&gt;Dashboard!$E$44,"High","No Issue"))</f>
        <v>N/A</v>
      </c>
      <c r="CF140" s="110" t="str">
        <f>IF(OR(($H140+(0.2*$I140))&lt;200, $AZ140="Not reporting this measure", ISBLANK($BD140)),"N/A",
       IF(('Data Reporting Template'!$BD140/($H140+(0.2*$I140)))&gt;Dashboard!$E$44,"High","No Issue"))</f>
        <v>N/A</v>
      </c>
      <c r="CG140" s="111" t="str">
        <f>IF(OR(($H140+(0.2*$I140))&lt;200, $AZ140="Not reporting this measure", ISBLANK($BI140)),"N/A",
       IF(('Data Reporting Template'!$BI140/($H140+(0.2*$I140)))&gt;Dashboard!$E$44,"High","No Issue"))</f>
        <v>N/A</v>
      </c>
      <c r="CH140" s="108" t="str">
        <f>IFERROR(
IF($O140 &lt; 30, "N/A",
IF((($P140+$Q140)/$O140)&gt; (Dashboard!$D$54), "High Exclusion/Exception Rate", "No Issue")),"N/A")</f>
        <v>N/A</v>
      </c>
      <c r="CI140" s="109" t="str">
        <f>IFERROR(
IF($Y140&lt;30,"N/A",
IF(($Z140/$Y140) &gt; (Dashboard!$D$55), "High Exclusion/Exception Rate", "No Issue")),"N/A")</f>
        <v>N/A</v>
      </c>
      <c r="CJ140" s="110" t="str">
        <f>IFERROR(
IF($AH140 &lt;30, "N/A",
IF(($AI140/$AH140)&gt; (Dashboard!$D$56), "High Exclusion/Exception Rate", "No Issue")),"N/A")</f>
        <v>N/A</v>
      </c>
      <c r="CK140" s="109" t="str">
        <f>IFERROR(
IF($BD140 &lt;30, "N/A",
IF((($BE140 + $BF140)/$BD140) &gt; (Dashboard!$D$58), "High Exclusion/Exception Rate", "No Issue")),"N/A")</f>
        <v>N/A</v>
      </c>
      <c r="CL140" s="112" t="str">
        <f>IFERROR(
IF($BI140 &lt;30, "N/A",
IF(($BJ140/$BI140) &gt; (Dashboard!$D$59), "High Exclusion/Exception Rate", "No Issue")),"N/A")</f>
        <v>N/A</v>
      </c>
      <c r="CM140" s="113" t="str">
        <f t="shared" si="92"/>
        <v>N/A</v>
      </c>
      <c r="CN140" s="110" t="str">
        <f t="shared" si="93"/>
        <v>N/A</v>
      </c>
      <c r="CO140" s="109" t="str">
        <f t="shared" si="94"/>
        <v>N/A</v>
      </c>
      <c r="CP140" s="110" t="str">
        <f t="shared" si="95"/>
        <v>N/A</v>
      </c>
      <c r="CQ140" s="109" t="str">
        <f t="shared" si="96"/>
        <v>N/A</v>
      </c>
      <c r="CR140" s="112" t="str">
        <f t="shared" si="97"/>
        <v>N/A</v>
      </c>
      <c r="CS140" s="113" t="str">
        <f t="shared" si="98"/>
        <v>N/A</v>
      </c>
      <c r="CT140" s="110" t="str">
        <f t="shared" si="99"/>
        <v>N/A</v>
      </c>
      <c r="CU140" s="109" t="str">
        <f t="shared" si="100"/>
        <v>N/A</v>
      </c>
      <c r="CV140" s="110" t="str">
        <f t="shared" si="101"/>
        <v>N/A</v>
      </c>
      <c r="CW140" s="109" t="str">
        <f t="shared" si="102"/>
        <v>N/A</v>
      </c>
      <c r="CX140" s="112" t="str">
        <f t="shared" si="103"/>
        <v>N/A</v>
      </c>
      <c r="CY140" s="113" t="str">
        <f t="shared" si="104"/>
        <v>N/A</v>
      </c>
      <c r="CZ140" s="110" t="str">
        <f t="shared" si="105"/>
        <v>N/A</v>
      </c>
      <c r="DA140" s="109" t="str">
        <f t="shared" si="106"/>
        <v>N/A</v>
      </c>
      <c r="DB140" s="115" t="str">
        <f t="shared" si="107"/>
        <v>N/A</v>
      </c>
      <c r="DC140" s="109" t="str">
        <f t="shared" si="108"/>
        <v>N/A</v>
      </c>
      <c r="DD140" s="114" t="str">
        <f t="shared" si="109"/>
        <v>N/A</v>
      </c>
      <c r="DE140" s="109" t="str">
        <f t="shared" si="110"/>
        <v>N/A</v>
      </c>
      <c r="DF140" s="114" t="str">
        <f t="shared" si="111"/>
        <v>N/A</v>
      </c>
      <c r="DG140" s="113" t="str">
        <f t="shared" si="112"/>
        <v>N/A</v>
      </c>
      <c r="DH140" s="114" t="str">
        <f t="shared" si="113"/>
        <v>N/A</v>
      </c>
      <c r="DI140" s="109" t="str">
        <f t="shared" si="114"/>
        <v>N/A</v>
      </c>
      <c r="DJ140" s="114" t="str">
        <f t="shared" si="115"/>
        <v>N/A</v>
      </c>
      <c r="DK140" s="111" t="str">
        <f t="shared" si="116"/>
        <v>N/A</v>
      </c>
    </row>
    <row r="141" spans="11:115" s="78" customFormat="1" x14ac:dyDescent="0.25">
      <c r="K141" s="90"/>
      <c r="R141" s="100" t="e">
        <f t="shared" si="78"/>
        <v>#DIV/0!</v>
      </c>
      <c r="S141" s="83" t="s">
        <v>255</v>
      </c>
      <c r="T141" s="83" t="s">
        <v>256</v>
      </c>
      <c r="U141" s="90"/>
      <c r="AA141" s="100" t="e">
        <f t="shared" si="79"/>
        <v>#DIV/0!</v>
      </c>
      <c r="AB141" s="83" t="s">
        <v>255</v>
      </c>
      <c r="AC141" s="83" t="s">
        <v>256</v>
      </c>
      <c r="AD141" s="91"/>
      <c r="AI141" s="92"/>
      <c r="AJ141" s="100" t="e">
        <f t="shared" si="80"/>
        <v>#DIV/0!</v>
      </c>
      <c r="AK141" s="83" t="s">
        <v>255</v>
      </c>
      <c r="AL141" s="83" t="s">
        <v>256</v>
      </c>
      <c r="AM141" s="91"/>
      <c r="AQ141" s="93"/>
      <c r="AR141" s="101" t="e">
        <f t="shared" si="81"/>
        <v>#DIV/0!</v>
      </c>
      <c r="AU141" s="102">
        <f t="shared" si="82"/>
        <v>0</v>
      </c>
      <c r="AV141" s="101" t="e">
        <f t="shared" si="83"/>
        <v>#DIV/0!</v>
      </c>
      <c r="AW141" s="101" t="e">
        <f t="shared" si="84"/>
        <v>#DIV/0!</v>
      </c>
      <c r="AX141" s="83" t="s">
        <v>255</v>
      </c>
      <c r="AY141" s="83" t="s">
        <v>256</v>
      </c>
      <c r="AZ141" s="91"/>
      <c r="BG141" s="103" t="e">
        <f t="shared" si="85"/>
        <v>#DIV/0!</v>
      </c>
      <c r="BK141" s="103" t="e">
        <f t="shared" si="86"/>
        <v>#DIV/0!</v>
      </c>
      <c r="BL141" s="83" t="s">
        <v>255</v>
      </c>
      <c r="BM141" s="83" t="s">
        <v>256</v>
      </c>
      <c r="BN141" s="106">
        <f t="shared" si="87"/>
        <v>0</v>
      </c>
      <c r="BO141" s="107">
        <f t="shared" si="88"/>
        <v>0</v>
      </c>
      <c r="BP141" s="107">
        <f t="shared" si="89"/>
        <v>0</v>
      </c>
      <c r="BQ141" s="107">
        <f t="shared" si="90"/>
        <v>0</v>
      </c>
      <c r="BR141" s="107">
        <f t="shared" si="91"/>
        <v>0</v>
      </c>
      <c r="BU141" s="94"/>
      <c r="BV141" s="108" t="str" cm="1">
        <f t="array" ref="BV141">IF(OR(($H141+(0.2*$I141))&lt;200, $K141="Not reporting this measure", ISBLANK($O141)),"N/A",
       IF(($O141/($H141+(0.2*$I141)))&lt;
                   (_xlfn.IFS($M141="CCO Medicaid only",Dashboard!$E$33,'Data Reporting Template'!$M141="All-payer",Dashboard!$F$33)),"Low","No Issue"))</f>
        <v>N/A</v>
      </c>
      <c r="BW141" s="109" t="str" cm="1">
        <f t="array" ref="BW141">IFERROR(
IF(OR($H141&lt;200, $U141="Not reporting this measure", ISBLANK($Y141),($I141/$J141)&gt;0.8),"N/A",
       IF(($Y141/$H141)&lt;
                   (_xlfn.IFS($W141="CCO Medicaid only",Dashboard!$E$34,'Data Reporting Template'!$W141="All-payer",Dashboard!$F$34)),"Low","No Issue")), "N/A")</f>
        <v>N/A</v>
      </c>
      <c r="BX141" s="110" t="str" cm="1">
        <f t="array" ref="BX141">IFERROR(
IF(OR($H141&lt;200, $AD141="Not reporting this measure", ISBLANK($AH141),($I141/$J141)&gt;0.8),"N/A",
       IF(($AH141/$H141)&lt;
                   (_xlfn.IFS($AF141="CCO Medicaid only",Dashboard!$E$35,'Data Reporting Template'!$AF141="All-payer",Dashboard!$F$35)),"Low","No Issue")), "N/A")</f>
        <v>N/A</v>
      </c>
      <c r="BY141" s="109" t="str">
        <f>IF(OR(($H141+(0.2*$I141))&lt;50, $AM141="Not reporting this measure", ISBLANK($AQ141)),"N/A",
       IF(($AQ141/($H141+(0.2*$I141)))&lt;Dashboard!$E$36,"Low", "No Issue"))</f>
        <v>N/A</v>
      </c>
      <c r="BZ141" s="110" t="str">
        <f>IF(OR(($H141+(0.2*$I141))&lt;200, $AZ141="Not reporting this measure", ISBLANK($BD141)),"N/A",
       IF(($BD141/($H141+(0.2*$I141)))&lt;Dashboard!$E$37,"Low", "No Issue"))</f>
        <v>N/A</v>
      </c>
      <c r="CA141" s="111" t="str">
        <f>IFERROR(
IF(OR(($H141+(0.2*$I141))&lt;200, $AZ141="Not reporting this measure", ISBLANK($BI141),($I141/$J141)&gt;0.8),"N/A",
       IF(($BI141/($H141+(0.2*$I141)))&lt;Dashboard!$E$38,"Low", "No Issue")),"N/A")</f>
        <v>N/A</v>
      </c>
      <c r="CB141" s="108" t="str" cm="1">
        <f t="array" ref="CB141">IF(OR(($H141+(0.2*$I141))&lt;200, $K141="Not reporting this measure", ISBLANK($O141)),"N/A",
IF(('Data Reporting Template'!$O141/($H141+(0.2*$I141)))&gt;
(_xlfn.IFS($M141="CCO Medicaid only",Dashboard!$E$44,'Data Reporting Template'!$M141="All-payer",Dashboard!$F$44)),"High","No Issue"))</f>
        <v>N/A</v>
      </c>
      <c r="CC141" s="109" t="str" cm="1">
        <f t="array" ref="CC141">IF(OR($H141&lt;200, $U141="Not reporting this measure", ISBLANK($Y141)),"N/A",
IF(('Data Reporting Template'!$Y141/$H141)&gt;
(_xlfn.IFS($W141="CCO Medicaid only",Dashboard!$E$44,'Data Reporting Template'!$W141="All-payer",Dashboard!$F$44)),"High","No Issue"))</f>
        <v>N/A</v>
      </c>
      <c r="CD141" s="110" t="str" cm="1">
        <f t="array" ref="CD141">IF(OR($H141&lt;200, $AD141="Not reporting this measure", ISBLANK($AH141)),"N/A",
       IF(('Data Reporting Template'!$AH141/$H141)&gt;
                   (_xlfn.IFS($AF141="CCO Medicaid only",Dashboard!$E$44,'Data Reporting Template'!$AF141="All-payer",Dashboard!$F$44)),"High","No Issue"))</f>
        <v>N/A</v>
      </c>
      <c r="CE141" s="109" t="str">
        <f>IF(OR(($H141+(0.2*$I141))&lt;50, $AM141="Not reporting this measure", ISBLANK($AQ141)),"N/A",
       IF(('Data Reporting Template'!$AQ141/($H141+(0.2*$I141)))&gt;Dashboard!$E$44,"High","No Issue"))</f>
        <v>N/A</v>
      </c>
      <c r="CF141" s="110" t="str">
        <f>IF(OR(($H141+(0.2*$I141))&lt;200, $AZ141="Not reporting this measure", ISBLANK($BD141)),"N/A",
       IF(('Data Reporting Template'!$BD141/($H141+(0.2*$I141)))&gt;Dashboard!$E$44,"High","No Issue"))</f>
        <v>N/A</v>
      </c>
      <c r="CG141" s="111" t="str">
        <f>IF(OR(($H141+(0.2*$I141))&lt;200, $AZ141="Not reporting this measure", ISBLANK($BI141)),"N/A",
       IF(('Data Reporting Template'!$BI141/($H141+(0.2*$I141)))&gt;Dashboard!$E$44,"High","No Issue"))</f>
        <v>N/A</v>
      </c>
      <c r="CH141" s="108" t="str">
        <f>IFERROR(
IF($O141 &lt; 30, "N/A",
IF((($P141+$Q141)/$O141)&gt; (Dashboard!$D$54), "High Exclusion/Exception Rate", "No Issue")),"N/A")</f>
        <v>N/A</v>
      </c>
      <c r="CI141" s="109" t="str">
        <f>IFERROR(
IF($Y141&lt;30,"N/A",
IF(($Z141/$Y141) &gt; (Dashboard!$D$55), "High Exclusion/Exception Rate", "No Issue")),"N/A")</f>
        <v>N/A</v>
      </c>
      <c r="CJ141" s="110" t="str">
        <f>IFERROR(
IF($AH141 &lt;30, "N/A",
IF(($AI141/$AH141)&gt; (Dashboard!$D$56), "High Exclusion/Exception Rate", "No Issue")),"N/A")</f>
        <v>N/A</v>
      </c>
      <c r="CK141" s="109" t="str">
        <f>IFERROR(
IF($BD141 &lt;30, "N/A",
IF((($BE141 + $BF141)/$BD141) &gt; (Dashboard!$D$58), "High Exclusion/Exception Rate", "No Issue")),"N/A")</f>
        <v>N/A</v>
      </c>
      <c r="CL141" s="112" t="str">
        <f>IFERROR(
IF($BI141 &lt;30, "N/A",
IF(($BJ141/$BI141) &gt; (Dashboard!$D$59), "High Exclusion/Exception Rate", "No Issue")),"N/A")</f>
        <v>N/A</v>
      </c>
      <c r="CM141" s="113" t="str">
        <f t="shared" si="92"/>
        <v>N/A</v>
      </c>
      <c r="CN141" s="110" t="str">
        <f t="shared" si="93"/>
        <v>N/A</v>
      </c>
      <c r="CO141" s="109" t="str">
        <f t="shared" si="94"/>
        <v>N/A</v>
      </c>
      <c r="CP141" s="110" t="str">
        <f t="shared" si="95"/>
        <v>N/A</v>
      </c>
      <c r="CQ141" s="109" t="str">
        <f t="shared" si="96"/>
        <v>N/A</v>
      </c>
      <c r="CR141" s="112" t="str">
        <f t="shared" si="97"/>
        <v>N/A</v>
      </c>
      <c r="CS141" s="113" t="str">
        <f t="shared" si="98"/>
        <v>N/A</v>
      </c>
      <c r="CT141" s="110" t="str">
        <f t="shared" si="99"/>
        <v>N/A</v>
      </c>
      <c r="CU141" s="109" t="str">
        <f t="shared" si="100"/>
        <v>N/A</v>
      </c>
      <c r="CV141" s="110" t="str">
        <f t="shared" si="101"/>
        <v>N/A</v>
      </c>
      <c r="CW141" s="109" t="str">
        <f t="shared" si="102"/>
        <v>N/A</v>
      </c>
      <c r="CX141" s="112" t="str">
        <f t="shared" si="103"/>
        <v>N/A</v>
      </c>
      <c r="CY141" s="113" t="str">
        <f t="shared" si="104"/>
        <v>N/A</v>
      </c>
      <c r="CZ141" s="110" t="str">
        <f t="shared" si="105"/>
        <v>N/A</v>
      </c>
      <c r="DA141" s="109" t="str">
        <f t="shared" si="106"/>
        <v>N/A</v>
      </c>
      <c r="DB141" s="115" t="str">
        <f t="shared" si="107"/>
        <v>N/A</v>
      </c>
      <c r="DC141" s="109" t="str">
        <f t="shared" si="108"/>
        <v>N/A</v>
      </c>
      <c r="DD141" s="114" t="str">
        <f t="shared" si="109"/>
        <v>N/A</v>
      </c>
      <c r="DE141" s="109" t="str">
        <f t="shared" si="110"/>
        <v>N/A</v>
      </c>
      <c r="DF141" s="114" t="str">
        <f t="shared" si="111"/>
        <v>N/A</v>
      </c>
      <c r="DG141" s="113" t="str">
        <f t="shared" si="112"/>
        <v>N/A</v>
      </c>
      <c r="DH141" s="114" t="str">
        <f t="shared" si="113"/>
        <v>N/A</v>
      </c>
      <c r="DI141" s="109" t="str">
        <f t="shared" si="114"/>
        <v>N/A</v>
      </c>
      <c r="DJ141" s="114" t="str">
        <f t="shared" si="115"/>
        <v>N/A</v>
      </c>
      <c r="DK141" s="111" t="str">
        <f t="shared" si="116"/>
        <v>N/A</v>
      </c>
    </row>
    <row r="142" spans="11:115" s="78" customFormat="1" x14ac:dyDescent="0.25">
      <c r="K142" s="90"/>
      <c r="R142" s="100" t="e">
        <f t="shared" si="78"/>
        <v>#DIV/0!</v>
      </c>
      <c r="S142" s="83" t="s">
        <v>255</v>
      </c>
      <c r="T142" s="83" t="s">
        <v>256</v>
      </c>
      <c r="U142" s="90"/>
      <c r="AA142" s="100" t="e">
        <f t="shared" si="79"/>
        <v>#DIV/0!</v>
      </c>
      <c r="AB142" s="83" t="s">
        <v>255</v>
      </c>
      <c r="AC142" s="83" t="s">
        <v>256</v>
      </c>
      <c r="AD142" s="91"/>
      <c r="AI142" s="92"/>
      <c r="AJ142" s="100" t="e">
        <f t="shared" si="80"/>
        <v>#DIV/0!</v>
      </c>
      <c r="AK142" s="83" t="s">
        <v>255</v>
      </c>
      <c r="AL142" s="83" t="s">
        <v>256</v>
      </c>
      <c r="AM142" s="91"/>
      <c r="AQ142" s="93"/>
      <c r="AR142" s="101" t="e">
        <f t="shared" si="81"/>
        <v>#DIV/0!</v>
      </c>
      <c r="AU142" s="102">
        <f t="shared" si="82"/>
        <v>0</v>
      </c>
      <c r="AV142" s="101" t="e">
        <f t="shared" si="83"/>
        <v>#DIV/0!</v>
      </c>
      <c r="AW142" s="101" t="e">
        <f t="shared" si="84"/>
        <v>#DIV/0!</v>
      </c>
      <c r="AX142" s="83" t="s">
        <v>255</v>
      </c>
      <c r="AY142" s="83" t="s">
        <v>256</v>
      </c>
      <c r="AZ142" s="91"/>
      <c r="BG142" s="103" t="e">
        <f t="shared" si="85"/>
        <v>#DIV/0!</v>
      </c>
      <c r="BK142" s="103" t="e">
        <f t="shared" si="86"/>
        <v>#DIV/0!</v>
      </c>
      <c r="BL142" s="83" t="s">
        <v>255</v>
      </c>
      <c r="BM142" s="83" t="s">
        <v>256</v>
      </c>
      <c r="BN142" s="106">
        <f t="shared" si="87"/>
        <v>0</v>
      </c>
      <c r="BO142" s="107">
        <f t="shared" si="88"/>
        <v>0</v>
      </c>
      <c r="BP142" s="107">
        <f t="shared" si="89"/>
        <v>0</v>
      </c>
      <c r="BQ142" s="107">
        <f t="shared" si="90"/>
        <v>0</v>
      </c>
      <c r="BR142" s="107">
        <f t="shared" si="91"/>
        <v>0</v>
      </c>
      <c r="BU142" s="94"/>
      <c r="BV142" s="108" t="str" cm="1">
        <f t="array" ref="BV142">IF(OR(($H142+(0.2*$I142))&lt;200, $K142="Not reporting this measure", ISBLANK($O142)),"N/A",
       IF(($O142/($H142+(0.2*$I142)))&lt;
                   (_xlfn.IFS($M142="CCO Medicaid only",Dashboard!$E$33,'Data Reporting Template'!$M142="All-payer",Dashboard!$F$33)),"Low","No Issue"))</f>
        <v>N/A</v>
      </c>
      <c r="BW142" s="109" t="str" cm="1">
        <f t="array" ref="BW142">IFERROR(
IF(OR($H142&lt;200, $U142="Not reporting this measure", ISBLANK($Y142),($I142/$J142)&gt;0.8),"N/A",
       IF(($Y142/$H142)&lt;
                   (_xlfn.IFS($W142="CCO Medicaid only",Dashboard!$E$34,'Data Reporting Template'!$W142="All-payer",Dashboard!$F$34)),"Low","No Issue")), "N/A")</f>
        <v>N/A</v>
      </c>
      <c r="BX142" s="110" t="str" cm="1">
        <f t="array" ref="BX142">IFERROR(
IF(OR($H142&lt;200, $AD142="Not reporting this measure", ISBLANK($AH142),($I142/$J142)&gt;0.8),"N/A",
       IF(($AH142/$H142)&lt;
                   (_xlfn.IFS($AF142="CCO Medicaid only",Dashboard!$E$35,'Data Reporting Template'!$AF142="All-payer",Dashboard!$F$35)),"Low","No Issue")), "N/A")</f>
        <v>N/A</v>
      </c>
      <c r="BY142" s="109" t="str">
        <f>IF(OR(($H142+(0.2*$I142))&lt;50, $AM142="Not reporting this measure", ISBLANK($AQ142)),"N/A",
       IF(($AQ142/($H142+(0.2*$I142)))&lt;Dashboard!$E$36,"Low", "No Issue"))</f>
        <v>N/A</v>
      </c>
      <c r="BZ142" s="110" t="str">
        <f>IF(OR(($H142+(0.2*$I142))&lt;200, $AZ142="Not reporting this measure", ISBLANK($BD142)),"N/A",
       IF(($BD142/($H142+(0.2*$I142)))&lt;Dashboard!$E$37,"Low", "No Issue"))</f>
        <v>N/A</v>
      </c>
      <c r="CA142" s="111" t="str">
        <f>IFERROR(
IF(OR(($H142+(0.2*$I142))&lt;200, $AZ142="Not reporting this measure", ISBLANK($BI142),($I142/$J142)&gt;0.8),"N/A",
       IF(($BI142/($H142+(0.2*$I142)))&lt;Dashboard!$E$38,"Low", "No Issue")),"N/A")</f>
        <v>N/A</v>
      </c>
      <c r="CB142" s="108" t="str" cm="1">
        <f t="array" ref="CB142">IF(OR(($H142+(0.2*$I142))&lt;200, $K142="Not reporting this measure", ISBLANK($O142)),"N/A",
IF(('Data Reporting Template'!$O142/($H142+(0.2*$I142)))&gt;
(_xlfn.IFS($M142="CCO Medicaid only",Dashboard!$E$44,'Data Reporting Template'!$M142="All-payer",Dashboard!$F$44)),"High","No Issue"))</f>
        <v>N/A</v>
      </c>
      <c r="CC142" s="109" t="str" cm="1">
        <f t="array" ref="CC142">IF(OR($H142&lt;200, $U142="Not reporting this measure", ISBLANK($Y142)),"N/A",
IF(('Data Reporting Template'!$Y142/$H142)&gt;
(_xlfn.IFS($W142="CCO Medicaid only",Dashboard!$E$44,'Data Reporting Template'!$W142="All-payer",Dashboard!$F$44)),"High","No Issue"))</f>
        <v>N/A</v>
      </c>
      <c r="CD142" s="110" t="str" cm="1">
        <f t="array" ref="CD142">IF(OR($H142&lt;200, $AD142="Not reporting this measure", ISBLANK($AH142)),"N/A",
       IF(('Data Reporting Template'!$AH142/$H142)&gt;
                   (_xlfn.IFS($AF142="CCO Medicaid only",Dashboard!$E$44,'Data Reporting Template'!$AF142="All-payer",Dashboard!$F$44)),"High","No Issue"))</f>
        <v>N/A</v>
      </c>
      <c r="CE142" s="109" t="str">
        <f>IF(OR(($H142+(0.2*$I142))&lt;50, $AM142="Not reporting this measure", ISBLANK($AQ142)),"N/A",
       IF(('Data Reporting Template'!$AQ142/($H142+(0.2*$I142)))&gt;Dashboard!$E$44,"High","No Issue"))</f>
        <v>N/A</v>
      </c>
      <c r="CF142" s="110" t="str">
        <f>IF(OR(($H142+(0.2*$I142))&lt;200, $AZ142="Not reporting this measure", ISBLANK($BD142)),"N/A",
       IF(('Data Reporting Template'!$BD142/($H142+(0.2*$I142)))&gt;Dashboard!$E$44,"High","No Issue"))</f>
        <v>N/A</v>
      </c>
      <c r="CG142" s="111" t="str">
        <f>IF(OR(($H142+(0.2*$I142))&lt;200, $AZ142="Not reporting this measure", ISBLANK($BI142)),"N/A",
       IF(('Data Reporting Template'!$BI142/($H142+(0.2*$I142)))&gt;Dashboard!$E$44,"High","No Issue"))</f>
        <v>N/A</v>
      </c>
      <c r="CH142" s="108" t="str">
        <f>IFERROR(
IF($O142 &lt; 30, "N/A",
IF((($P142+$Q142)/$O142)&gt; (Dashboard!$D$54), "High Exclusion/Exception Rate", "No Issue")),"N/A")</f>
        <v>N/A</v>
      </c>
      <c r="CI142" s="109" t="str">
        <f>IFERROR(
IF($Y142&lt;30,"N/A",
IF(($Z142/$Y142) &gt; (Dashboard!$D$55), "High Exclusion/Exception Rate", "No Issue")),"N/A")</f>
        <v>N/A</v>
      </c>
      <c r="CJ142" s="110" t="str">
        <f>IFERROR(
IF($AH142 &lt;30, "N/A",
IF(($AI142/$AH142)&gt; (Dashboard!$D$56), "High Exclusion/Exception Rate", "No Issue")),"N/A")</f>
        <v>N/A</v>
      </c>
      <c r="CK142" s="109" t="str">
        <f>IFERROR(
IF($BD142 &lt;30, "N/A",
IF((($BE142 + $BF142)/$BD142) &gt; (Dashboard!$D$58), "High Exclusion/Exception Rate", "No Issue")),"N/A")</f>
        <v>N/A</v>
      </c>
      <c r="CL142" s="112" t="str">
        <f>IFERROR(
IF($BI142 &lt;30, "N/A",
IF(($BJ142/$BI142) &gt; (Dashboard!$D$59), "High Exclusion/Exception Rate", "No Issue")),"N/A")</f>
        <v>N/A</v>
      </c>
      <c r="CM142" s="113" t="str">
        <f t="shared" si="92"/>
        <v>N/A</v>
      </c>
      <c r="CN142" s="110" t="str">
        <f t="shared" si="93"/>
        <v>N/A</v>
      </c>
      <c r="CO142" s="109" t="str">
        <f t="shared" si="94"/>
        <v>N/A</v>
      </c>
      <c r="CP142" s="110" t="str">
        <f t="shared" si="95"/>
        <v>N/A</v>
      </c>
      <c r="CQ142" s="109" t="str">
        <f t="shared" si="96"/>
        <v>N/A</v>
      </c>
      <c r="CR142" s="112" t="str">
        <f t="shared" si="97"/>
        <v>N/A</v>
      </c>
      <c r="CS142" s="113" t="str">
        <f t="shared" si="98"/>
        <v>N/A</v>
      </c>
      <c r="CT142" s="110" t="str">
        <f t="shared" si="99"/>
        <v>N/A</v>
      </c>
      <c r="CU142" s="109" t="str">
        <f t="shared" si="100"/>
        <v>N/A</v>
      </c>
      <c r="CV142" s="110" t="str">
        <f t="shared" si="101"/>
        <v>N/A</v>
      </c>
      <c r="CW142" s="109" t="str">
        <f t="shared" si="102"/>
        <v>N/A</v>
      </c>
      <c r="CX142" s="112" t="str">
        <f t="shared" si="103"/>
        <v>N/A</v>
      </c>
      <c r="CY142" s="113" t="str">
        <f t="shared" si="104"/>
        <v>N/A</v>
      </c>
      <c r="CZ142" s="110" t="str">
        <f t="shared" si="105"/>
        <v>N/A</v>
      </c>
      <c r="DA142" s="109" t="str">
        <f t="shared" si="106"/>
        <v>N/A</v>
      </c>
      <c r="DB142" s="115" t="str">
        <f t="shared" si="107"/>
        <v>N/A</v>
      </c>
      <c r="DC142" s="109" t="str">
        <f t="shared" si="108"/>
        <v>N/A</v>
      </c>
      <c r="DD142" s="114" t="str">
        <f t="shared" si="109"/>
        <v>N/A</v>
      </c>
      <c r="DE142" s="109" t="str">
        <f t="shared" si="110"/>
        <v>N/A</v>
      </c>
      <c r="DF142" s="114" t="str">
        <f t="shared" si="111"/>
        <v>N/A</v>
      </c>
      <c r="DG142" s="113" t="str">
        <f t="shared" si="112"/>
        <v>N/A</v>
      </c>
      <c r="DH142" s="114" t="str">
        <f t="shared" si="113"/>
        <v>N/A</v>
      </c>
      <c r="DI142" s="109" t="str">
        <f t="shared" si="114"/>
        <v>N/A</v>
      </c>
      <c r="DJ142" s="114" t="str">
        <f t="shared" si="115"/>
        <v>N/A</v>
      </c>
      <c r="DK142" s="111" t="str">
        <f t="shared" si="116"/>
        <v>N/A</v>
      </c>
    </row>
    <row r="143" spans="11:115" s="78" customFormat="1" x14ac:dyDescent="0.25">
      <c r="K143" s="90"/>
      <c r="R143" s="100" t="e">
        <f t="shared" si="78"/>
        <v>#DIV/0!</v>
      </c>
      <c r="S143" s="83" t="s">
        <v>255</v>
      </c>
      <c r="T143" s="83" t="s">
        <v>256</v>
      </c>
      <c r="U143" s="90"/>
      <c r="AA143" s="100" t="e">
        <f t="shared" si="79"/>
        <v>#DIV/0!</v>
      </c>
      <c r="AB143" s="83" t="s">
        <v>255</v>
      </c>
      <c r="AC143" s="83" t="s">
        <v>256</v>
      </c>
      <c r="AD143" s="91"/>
      <c r="AI143" s="92"/>
      <c r="AJ143" s="100" t="e">
        <f t="shared" si="80"/>
        <v>#DIV/0!</v>
      </c>
      <c r="AK143" s="83" t="s">
        <v>255</v>
      </c>
      <c r="AL143" s="83" t="s">
        <v>256</v>
      </c>
      <c r="AM143" s="91"/>
      <c r="AQ143" s="93"/>
      <c r="AR143" s="101" t="e">
        <f t="shared" si="81"/>
        <v>#DIV/0!</v>
      </c>
      <c r="AU143" s="102">
        <f t="shared" si="82"/>
        <v>0</v>
      </c>
      <c r="AV143" s="101" t="e">
        <f t="shared" si="83"/>
        <v>#DIV/0!</v>
      </c>
      <c r="AW143" s="101" t="e">
        <f t="shared" si="84"/>
        <v>#DIV/0!</v>
      </c>
      <c r="AX143" s="83" t="s">
        <v>255</v>
      </c>
      <c r="AY143" s="83" t="s">
        <v>256</v>
      </c>
      <c r="AZ143" s="91"/>
      <c r="BG143" s="103" t="e">
        <f t="shared" si="85"/>
        <v>#DIV/0!</v>
      </c>
      <c r="BK143" s="103" t="e">
        <f t="shared" si="86"/>
        <v>#DIV/0!</v>
      </c>
      <c r="BL143" s="83" t="s">
        <v>255</v>
      </c>
      <c r="BM143" s="83" t="s">
        <v>256</v>
      </c>
      <c r="BN143" s="106">
        <f t="shared" si="87"/>
        <v>0</v>
      </c>
      <c r="BO143" s="107">
        <f t="shared" si="88"/>
        <v>0</v>
      </c>
      <c r="BP143" s="107">
        <f t="shared" si="89"/>
        <v>0</v>
      </c>
      <c r="BQ143" s="107">
        <f t="shared" si="90"/>
        <v>0</v>
      </c>
      <c r="BR143" s="107">
        <f t="shared" si="91"/>
        <v>0</v>
      </c>
      <c r="BU143" s="94"/>
      <c r="BV143" s="108" t="str" cm="1">
        <f t="array" ref="BV143">IF(OR(($H143+(0.2*$I143))&lt;200, $K143="Not reporting this measure", ISBLANK($O143)),"N/A",
       IF(($O143/($H143+(0.2*$I143)))&lt;
                   (_xlfn.IFS($M143="CCO Medicaid only",Dashboard!$E$33,'Data Reporting Template'!$M143="All-payer",Dashboard!$F$33)),"Low","No Issue"))</f>
        <v>N/A</v>
      </c>
      <c r="BW143" s="109" t="str" cm="1">
        <f t="array" ref="BW143">IFERROR(
IF(OR($H143&lt;200, $U143="Not reporting this measure", ISBLANK($Y143),($I143/$J143)&gt;0.8),"N/A",
       IF(($Y143/$H143)&lt;
                   (_xlfn.IFS($W143="CCO Medicaid only",Dashboard!$E$34,'Data Reporting Template'!$W143="All-payer",Dashboard!$F$34)),"Low","No Issue")), "N/A")</f>
        <v>N/A</v>
      </c>
      <c r="BX143" s="110" t="str" cm="1">
        <f t="array" ref="BX143">IFERROR(
IF(OR($H143&lt;200, $AD143="Not reporting this measure", ISBLANK($AH143),($I143/$J143)&gt;0.8),"N/A",
       IF(($AH143/$H143)&lt;
                   (_xlfn.IFS($AF143="CCO Medicaid only",Dashboard!$E$35,'Data Reporting Template'!$AF143="All-payer",Dashboard!$F$35)),"Low","No Issue")), "N/A")</f>
        <v>N/A</v>
      </c>
      <c r="BY143" s="109" t="str">
        <f>IF(OR(($H143+(0.2*$I143))&lt;50, $AM143="Not reporting this measure", ISBLANK($AQ143)),"N/A",
       IF(($AQ143/($H143+(0.2*$I143)))&lt;Dashboard!$E$36,"Low", "No Issue"))</f>
        <v>N/A</v>
      </c>
      <c r="BZ143" s="110" t="str">
        <f>IF(OR(($H143+(0.2*$I143))&lt;200, $AZ143="Not reporting this measure", ISBLANK($BD143)),"N/A",
       IF(($BD143/($H143+(0.2*$I143)))&lt;Dashboard!$E$37,"Low", "No Issue"))</f>
        <v>N/A</v>
      </c>
      <c r="CA143" s="111" t="str">
        <f>IFERROR(
IF(OR(($H143+(0.2*$I143))&lt;200, $AZ143="Not reporting this measure", ISBLANK($BI143),($I143/$J143)&gt;0.8),"N/A",
       IF(($BI143/($H143+(0.2*$I143)))&lt;Dashboard!$E$38,"Low", "No Issue")),"N/A")</f>
        <v>N/A</v>
      </c>
      <c r="CB143" s="108" t="str" cm="1">
        <f t="array" ref="CB143">IF(OR(($H143+(0.2*$I143))&lt;200, $K143="Not reporting this measure", ISBLANK($O143)),"N/A",
IF(('Data Reporting Template'!$O143/($H143+(0.2*$I143)))&gt;
(_xlfn.IFS($M143="CCO Medicaid only",Dashboard!$E$44,'Data Reporting Template'!$M143="All-payer",Dashboard!$F$44)),"High","No Issue"))</f>
        <v>N/A</v>
      </c>
      <c r="CC143" s="109" t="str" cm="1">
        <f t="array" ref="CC143">IF(OR($H143&lt;200, $U143="Not reporting this measure", ISBLANK($Y143)),"N/A",
IF(('Data Reporting Template'!$Y143/$H143)&gt;
(_xlfn.IFS($W143="CCO Medicaid only",Dashboard!$E$44,'Data Reporting Template'!$W143="All-payer",Dashboard!$F$44)),"High","No Issue"))</f>
        <v>N/A</v>
      </c>
      <c r="CD143" s="110" t="str" cm="1">
        <f t="array" ref="CD143">IF(OR($H143&lt;200, $AD143="Not reporting this measure", ISBLANK($AH143)),"N/A",
       IF(('Data Reporting Template'!$AH143/$H143)&gt;
                   (_xlfn.IFS($AF143="CCO Medicaid only",Dashboard!$E$44,'Data Reporting Template'!$AF143="All-payer",Dashboard!$F$44)),"High","No Issue"))</f>
        <v>N/A</v>
      </c>
      <c r="CE143" s="109" t="str">
        <f>IF(OR(($H143+(0.2*$I143))&lt;50, $AM143="Not reporting this measure", ISBLANK($AQ143)),"N/A",
       IF(('Data Reporting Template'!$AQ143/($H143+(0.2*$I143)))&gt;Dashboard!$E$44,"High","No Issue"))</f>
        <v>N/A</v>
      </c>
      <c r="CF143" s="110" t="str">
        <f>IF(OR(($H143+(0.2*$I143))&lt;200, $AZ143="Not reporting this measure", ISBLANK($BD143)),"N/A",
       IF(('Data Reporting Template'!$BD143/($H143+(0.2*$I143)))&gt;Dashboard!$E$44,"High","No Issue"))</f>
        <v>N/A</v>
      </c>
      <c r="CG143" s="111" t="str">
        <f>IF(OR(($H143+(0.2*$I143))&lt;200, $AZ143="Not reporting this measure", ISBLANK($BI143)),"N/A",
       IF(('Data Reporting Template'!$BI143/($H143+(0.2*$I143)))&gt;Dashboard!$E$44,"High","No Issue"))</f>
        <v>N/A</v>
      </c>
      <c r="CH143" s="108" t="str">
        <f>IFERROR(
IF($O143 &lt; 30, "N/A",
IF((($P143+$Q143)/$O143)&gt; (Dashboard!$D$54), "High Exclusion/Exception Rate", "No Issue")),"N/A")</f>
        <v>N/A</v>
      </c>
      <c r="CI143" s="109" t="str">
        <f>IFERROR(
IF($Y143&lt;30,"N/A",
IF(($Z143/$Y143) &gt; (Dashboard!$D$55), "High Exclusion/Exception Rate", "No Issue")),"N/A")</f>
        <v>N/A</v>
      </c>
      <c r="CJ143" s="110" t="str">
        <f>IFERROR(
IF($AH143 &lt;30, "N/A",
IF(($AI143/$AH143)&gt; (Dashboard!$D$56), "High Exclusion/Exception Rate", "No Issue")),"N/A")</f>
        <v>N/A</v>
      </c>
      <c r="CK143" s="109" t="str">
        <f>IFERROR(
IF($BD143 &lt;30, "N/A",
IF((($BE143 + $BF143)/$BD143) &gt; (Dashboard!$D$58), "High Exclusion/Exception Rate", "No Issue")),"N/A")</f>
        <v>N/A</v>
      </c>
      <c r="CL143" s="112" t="str">
        <f>IFERROR(
IF($BI143 &lt;30, "N/A",
IF(($BJ143/$BI143) &gt; (Dashboard!$D$59), "High Exclusion/Exception Rate", "No Issue")),"N/A")</f>
        <v>N/A</v>
      </c>
      <c r="CM143" s="113" t="str">
        <f t="shared" si="92"/>
        <v>N/A</v>
      </c>
      <c r="CN143" s="110" t="str">
        <f t="shared" si="93"/>
        <v>N/A</v>
      </c>
      <c r="CO143" s="109" t="str">
        <f t="shared" si="94"/>
        <v>N/A</v>
      </c>
      <c r="CP143" s="110" t="str">
        <f t="shared" si="95"/>
        <v>N/A</v>
      </c>
      <c r="CQ143" s="109" t="str">
        <f t="shared" si="96"/>
        <v>N/A</v>
      </c>
      <c r="CR143" s="112" t="str">
        <f t="shared" si="97"/>
        <v>N/A</v>
      </c>
      <c r="CS143" s="113" t="str">
        <f t="shared" si="98"/>
        <v>N/A</v>
      </c>
      <c r="CT143" s="110" t="str">
        <f t="shared" si="99"/>
        <v>N/A</v>
      </c>
      <c r="CU143" s="109" t="str">
        <f t="shared" si="100"/>
        <v>N/A</v>
      </c>
      <c r="CV143" s="110" t="str">
        <f t="shared" si="101"/>
        <v>N/A</v>
      </c>
      <c r="CW143" s="109" t="str">
        <f t="shared" si="102"/>
        <v>N/A</v>
      </c>
      <c r="CX143" s="112" t="str">
        <f t="shared" si="103"/>
        <v>N/A</v>
      </c>
      <c r="CY143" s="113" t="str">
        <f t="shared" si="104"/>
        <v>N/A</v>
      </c>
      <c r="CZ143" s="110" t="str">
        <f t="shared" si="105"/>
        <v>N/A</v>
      </c>
      <c r="DA143" s="109" t="str">
        <f t="shared" si="106"/>
        <v>N/A</v>
      </c>
      <c r="DB143" s="115" t="str">
        <f t="shared" si="107"/>
        <v>N/A</v>
      </c>
      <c r="DC143" s="109" t="str">
        <f t="shared" si="108"/>
        <v>N/A</v>
      </c>
      <c r="DD143" s="114" t="str">
        <f t="shared" si="109"/>
        <v>N/A</v>
      </c>
      <c r="DE143" s="109" t="str">
        <f t="shared" si="110"/>
        <v>N/A</v>
      </c>
      <c r="DF143" s="114" t="str">
        <f t="shared" si="111"/>
        <v>N/A</v>
      </c>
      <c r="DG143" s="113" t="str">
        <f t="shared" si="112"/>
        <v>N/A</v>
      </c>
      <c r="DH143" s="114" t="str">
        <f t="shared" si="113"/>
        <v>N/A</v>
      </c>
      <c r="DI143" s="109" t="str">
        <f t="shared" si="114"/>
        <v>N/A</v>
      </c>
      <c r="DJ143" s="114" t="str">
        <f t="shared" si="115"/>
        <v>N/A</v>
      </c>
      <c r="DK143" s="111" t="str">
        <f t="shared" si="116"/>
        <v>N/A</v>
      </c>
    </row>
    <row r="144" spans="11:115" s="78" customFormat="1" x14ac:dyDescent="0.25">
      <c r="K144" s="90"/>
      <c r="R144" s="100" t="e">
        <f t="shared" si="78"/>
        <v>#DIV/0!</v>
      </c>
      <c r="S144" s="83" t="s">
        <v>255</v>
      </c>
      <c r="T144" s="83" t="s">
        <v>256</v>
      </c>
      <c r="U144" s="90"/>
      <c r="AA144" s="100" t="e">
        <f t="shared" si="79"/>
        <v>#DIV/0!</v>
      </c>
      <c r="AB144" s="83" t="s">
        <v>255</v>
      </c>
      <c r="AC144" s="83" t="s">
        <v>256</v>
      </c>
      <c r="AD144" s="91"/>
      <c r="AI144" s="92"/>
      <c r="AJ144" s="100" t="e">
        <f t="shared" si="80"/>
        <v>#DIV/0!</v>
      </c>
      <c r="AK144" s="83" t="s">
        <v>255</v>
      </c>
      <c r="AL144" s="83" t="s">
        <v>256</v>
      </c>
      <c r="AM144" s="91"/>
      <c r="AQ144" s="93"/>
      <c r="AR144" s="101" t="e">
        <f t="shared" si="81"/>
        <v>#DIV/0!</v>
      </c>
      <c r="AU144" s="102">
        <f t="shared" si="82"/>
        <v>0</v>
      </c>
      <c r="AV144" s="101" t="e">
        <f t="shared" si="83"/>
        <v>#DIV/0!</v>
      </c>
      <c r="AW144" s="101" t="e">
        <f t="shared" si="84"/>
        <v>#DIV/0!</v>
      </c>
      <c r="AX144" s="83" t="s">
        <v>255</v>
      </c>
      <c r="AY144" s="83" t="s">
        <v>256</v>
      </c>
      <c r="AZ144" s="91"/>
      <c r="BG144" s="103" t="e">
        <f t="shared" si="85"/>
        <v>#DIV/0!</v>
      </c>
      <c r="BK144" s="103" t="e">
        <f t="shared" si="86"/>
        <v>#DIV/0!</v>
      </c>
      <c r="BL144" s="83" t="s">
        <v>255</v>
      </c>
      <c r="BM144" s="83" t="s">
        <v>256</v>
      </c>
      <c r="BN144" s="106">
        <f t="shared" si="87"/>
        <v>0</v>
      </c>
      <c r="BO144" s="107">
        <f t="shared" si="88"/>
        <v>0</v>
      </c>
      <c r="BP144" s="107">
        <f t="shared" si="89"/>
        <v>0</v>
      </c>
      <c r="BQ144" s="107">
        <f t="shared" si="90"/>
        <v>0</v>
      </c>
      <c r="BR144" s="107">
        <f t="shared" si="91"/>
        <v>0</v>
      </c>
      <c r="BU144" s="94"/>
      <c r="BV144" s="108" t="str" cm="1">
        <f t="array" ref="BV144">IF(OR(($H144+(0.2*$I144))&lt;200, $K144="Not reporting this measure", ISBLANK($O144)),"N/A",
       IF(($O144/($H144+(0.2*$I144)))&lt;
                   (_xlfn.IFS($M144="CCO Medicaid only",Dashboard!$E$33,'Data Reporting Template'!$M144="All-payer",Dashboard!$F$33)),"Low","No Issue"))</f>
        <v>N/A</v>
      </c>
      <c r="BW144" s="109" t="str" cm="1">
        <f t="array" ref="BW144">IFERROR(
IF(OR($H144&lt;200, $U144="Not reporting this measure", ISBLANK($Y144),($I144/$J144)&gt;0.8),"N/A",
       IF(($Y144/$H144)&lt;
                   (_xlfn.IFS($W144="CCO Medicaid only",Dashboard!$E$34,'Data Reporting Template'!$W144="All-payer",Dashboard!$F$34)),"Low","No Issue")), "N/A")</f>
        <v>N/A</v>
      </c>
      <c r="BX144" s="110" t="str" cm="1">
        <f t="array" ref="BX144">IFERROR(
IF(OR($H144&lt;200, $AD144="Not reporting this measure", ISBLANK($AH144),($I144/$J144)&gt;0.8),"N/A",
       IF(($AH144/$H144)&lt;
                   (_xlfn.IFS($AF144="CCO Medicaid only",Dashboard!$E$35,'Data Reporting Template'!$AF144="All-payer",Dashboard!$F$35)),"Low","No Issue")), "N/A")</f>
        <v>N/A</v>
      </c>
      <c r="BY144" s="109" t="str">
        <f>IF(OR(($H144+(0.2*$I144))&lt;50, $AM144="Not reporting this measure", ISBLANK($AQ144)),"N/A",
       IF(($AQ144/($H144+(0.2*$I144)))&lt;Dashboard!$E$36,"Low", "No Issue"))</f>
        <v>N/A</v>
      </c>
      <c r="BZ144" s="110" t="str">
        <f>IF(OR(($H144+(0.2*$I144))&lt;200, $AZ144="Not reporting this measure", ISBLANK($BD144)),"N/A",
       IF(($BD144/($H144+(0.2*$I144)))&lt;Dashboard!$E$37,"Low", "No Issue"))</f>
        <v>N/A</v>
      </c>
      <c r="CA144" s="111" t="str">
        <f>IFERROR(
IF(OR(($H144+(0.2*$I144))&lt;200, $AZ144="Not reporting this measure", ISBLANK($BI144),($I144/$J144)&gt;0.8),"N/A",
       IF(($BI144/($H144+(0.2*$I144)))&lt;Dashboard!$E$38,"Low", "No Issue")),"N/A")</f>
        <v>N/A</v>
      </c>
      <c r="CB144" s="108" t="str" cm="1">
        <f t="array" ref="CB144">IF(OR(($H144+(0.2*$I144))&lt;200, $K144="Not reporting this measure", ISBLANK($O144)),"N/A",
IF(('Data Reporting Template'!$O144/($H144+(0.2*$I144)))&gt;
(_xlfn.IFS($M144="CCO Medicaid only",Dashboard!$E$44,'Data Reporting Template'!$M144="All-payer",Dashboard!$F$44)),"High","No Issue"))</f>
        <v>N/A</v>
      </c>
      <c r="CC144" s="109" t="str" cm="1">
        <f t="array" ref="CC144">IF(OR($H144&lt;200, $U144="Not reporting this measure", ISBLANK($Y144)),"N/A",
IF(('Data Reporting Template'!$Y144/$H144)&gt;
(_xlfn.IFS($W144="CCO Medicaid only",Dashboard!$E$44,'Data Reporting Template'!$W144="All-payer",Dashboard!$F$44)),"High","No Issue"))</f>
        <v>N/A</v>
      </c>
      <c r="CD144" s="110" t="str" cm="1">
        <f t="array" ref="CD144">IF(OR($H144&lt;200, $AD144="Not reporting this measure", ISBLANK($AH144)),"N/A",
       IF(('Data Reporting Template'!$AH144/$H144)&gt;
                   (_xlfn.IFS($AF144="CCO Medicaid only",Dashboard!$E$44,'Data Reporting Template'!$AF144="All-payer",Dashboard!$F$44)),"High","No Issue"))</f>
        <v>N/A</v>
      </c>
      <c r="CE144" s="109" t="str">
        <f>IF(OR(($H144+(0.2*$I144))&lt;50, $AM144="Not reporting this measure", ISBLANK($AQ144)),"N/A",
       IF(('Data Reporting Template'!$AQ144/($H144+(0.2*$I144)))&gt;Dashboard!$E$44,"High","No Issue"))</f>
        <v>N/A</v>
      </c>
      <c r="CF144" s="110" t="str">
        <f>IF(OR(($H144+(0.2*$I144))&lt;200, $AZ144="Not reporting this measure", ISBLANK($BD144)),"N/A",
       IF(('Data Reporting Template'!$BD144/($H144+(0.2*$I144)))&gt;Dashboard!$E$44,"High","No Issue"))</f>
        <v>N/A</v>
      </c>
      <c r="CG144" s="111" t="str">
        <f>IF(OR(($H144+(0.2*$I144))&lt;200, $AZ144="Not reporting this measure", ISBLANK($BI144)),"N/A",
       IF(('Data Reporting Template'!$BI144/($H144+(0.2*$I144)))&gt;Dashboard!$E$44,"High","No Issue"))</f>
        <v>N/A</v>
      </c>
      <c r="CH144" s="108" t="str">
        <f>IFERROR(
IF($O144 &lt; 30, "N/A",
IF((($P144+$Q144)/$O144)&gt; (Dashboard!$D$54), "High Exclusion/Exception Rate", "No Issue")),"N/A")</f>
        <v>N/A</v>
      </c>
      <c r="CI144" s="109" t="str">
        <f>IFERROR(
IF($Y144&lt;30,"N/A",
IF(($Z144/$Y144) &gt; (Dashboard!$D$55), "High Exclusion/Exception Rate", "No Issue")),"N/A")</f>
        <v>N/A</v>
      </c>
      <c r="CJ144" s="110" t="str">
        <f>IFERROR(
IF($AH144 &lt;30, "N/A",
IF(($AI144/$AH144)&gt; (Dashboard!$D$56), "High Exclusion/Exception Rate", "No Issue")),"N/A")</f>
        <v>N/A</v>
      </c>
      <c r="CK144" s="109" t="str">
        <f>IFERROR(
IF($BD144 &lt;30, "N/A",
IF((($BE144 + $BF144)/$BD144) &gt; (Dashboard!$D$58), "High Exclusion/Exception Rate", "No Issue")),"N/A")</f>
        <v>N/A</v>
      </c>
      <c r="CL144" s="112" t="str">
        <f>IFERROR(
IF($BI144 &lt;30, "N/A",
IF(($BJ144/$BI144) &gt; (Dashboard!$D$59), "High Exclusion/Exception Rate", "No Issue")),"N/A")</f>
        <v>N/A</v>
      </c>
      <c r="CM144" s="113" t="str">
        <f t="shared" si="92"/>
        <v>N/A</v>
      </c>
      <c r="CN144" s="110" t="str">
        <f t="shared" si="93"/>
        <v>N/A</v>
      </c>
      <c r="CO144" s="109" t="str">
        <f t="shared" si="94"/>
        <v>N/A</v>
      </c>
      <c r="CP144" s="110" t="str">
        <f t="shared" si="95"/>
        <v>N/A</v>
      </c>
      <c r="CQ144" s="109" t="str">
        <f t="shared" si="96"/>
        <v>N/A</v>
      </c>
      <c r="CR144" s="112" t="str">
        <f t="shared" si="97"/>
        <v>N/A</v>
      </c>
      <c r="CS144" s="113" t="str">
        <f t="shared" si="98"/>
        <v>N/A</v>
      </c>
      <c r="CT144" s="110" t="str">
        <f t="shared" si="99"/>
        <v>N/A</v>
      </c>
      <c r="CU144" s="109" t="str">
        <f t="shared" si="100"/>
        <v>N/A</v>
      </c>
      <c r="CV144" s="110" t="str">
        <f t="shared" si="101"/>
        <v>N/A</v>
      </c>
      <c r="CW144" s="109" t="str">
        <f t="shared" si="102"/>
        <v>N/A</v>
      </c>
      <c r="CX144" s="112" t="str">
        <f t="shared" si="103"/>
        <v>N/A</v>
      </c>
      <c r="CY144" s="113" t="str">
        <f t="shared" si="104"/>
        <v>N/A</v>
      </c>
      <c r="CZ144" s="110" t="str">
        <f t="shared" si="105"/>
        <v>N/A</v>
      </c>
      <c r="DA144" s="109" t="str">
        <f t="shared" si="106"/>
        <v>N/A</v>
      </c>
      <c r="DB144" s="115" t="str">
        <f t="shared" si="107"/>
        <v>N/A</v>
      </c>
      <c r="DC144" s="109" t="str">
        <f t="shared" si="108"/>
        <v>N/A</v>
      </c>
      <c r="DD144" s="114" t="str">
        <f t="shared" si="109"/>
        <v>N/A</v>
      </c>
      <c r="DE144" s="109" t="str">
        <f t="shared" si="110"/>
        <v>N/A</v>
      </c>
      <c r="DF144" s="114" t="str">
        <f t="shared" si="111"/>
        <v>N/A</v>
      </c>
      <c r="DG144" s="113" t="str">
        <f t="shared" si="112"/>
        <v>N/A</v>
      </c>
      <c r="DH144" s="114" t="str">
        <f t="shared" si="113"/>
        <v>N/A</v>
      </c>
      <c r="DI144" s="109" t="str">
        <f t="shared" si="114"/>
        <v>N/A</v>
      </c>
      <c r="DJ144" s="114" t="str">
        <f t="shared" si="115"/>
        <v>N/A</v>
      </c>
      <c r="DK144" s="111" t="str">
        <f t="shared" si="116"/>
        <v>N/A</v>
      </c>
    </row>
    <row r="145" spans="11:115" s="78" customFormat="1" x14ac:dyDescent="0.25">
      <c r="K145" s="90"/>
      <c r="R145" s="100" t="e">
        <f t="shared" si="78"/>
        <v>#DIV/0!</v>
      </c>
      <c r="S145" s="83" t="s">
        <v>255</v>
      </c>
      <c r="T145" s="83" t="s">
        <v>256</v>
      </c>
      <c r="U145" s="90"/>
      <c r="AA145" s="100" t="e">
        <f t="shared" si="79"/>
        <v>#DIV/0!</v>
      </c>
      <c r="AB145" s="83" t="s">
        <v>255</v>
      </c>
      <c r="AC145" s="83" t="s">
        <v>256</v>
      </c>
      <c r="AD145" s="91"/>
      <c r="AI145" s="92"/>
      <c r="AJ145" s="100" t="e">
        <f t="shared" si="80"/>
        <v>#DIV/0!</v>
      </c>
      <c r="AK145" s="83" t="s">
        <v>255</v>
      </c>
      <c r="AL145" s="83" t="s">
        <v>256</v>
      </c>
      <c r="AM145" s="91"/>
      <c r="AQ145" s="93"/>
      <c r="AR145" s="101" t="e">
        <f t="shared" si="81"/>
        <v>#DIV/0!</v>
      </c>
      <c r="AU145" s="102">
        <f t="shared" si="82"/>
        <v>0</v>
      </c>
      <c r="AV145" s="101" t="e">
        <f t="shared" si="83"/>
        <v>#DIV/0!</v>
      </c>
      <c r="AW145" s="101" t="e">
        <f t="shared" si="84"/>
        <v>#DIV/0!</v>
      </c>
      <c r="AX145" s="83" t="s">
        <v>255</v>
      </c>
      <c r="AY145" s="83" t="s">
        <v>256</v>
      </c>
      <c r="AZ145" s="91"/>
      <c r="BG145" s="103" t="e">
        <f t="shared" si="85"/>
        <v>#DIV/0!</v>
      </c>
      <c r="BK145" s="103" t="e">
        <f t="shared" si="86"/>
        <v>#DIV/0!</v>
      </c>
      <c r="BL145" s="83" t="s">
        <v>255</v>
      </c>
      <c r="BM145" s="83" t="s">
        <v>256</v>
      </c>
      <c r="BN145" s="106">
        <f t="shared" si="87"/>
        <v>0</v>
      </c>
      <c r="BO145" s="107">
        <f t="shared" si="88"/>
        <v>0</v>
      </c>
      <c r="BP145" s="107">
        <f t="shared" si="89"/>
        <v>0</v>
      </c>
      <c r="BQ145" s="107">
        <f t="shared" si="90"/>
        <v>0</v>
      </c>
      <c r="BR145" s="107">
        <f t="shared" si="91"/>
        <v>0</v>
      </c>
      <c r="BU145" s="94"/>
      <c r="BV145" s="108" t="str" cm="1">
        <f t="array" ref="BV145">IF(OR(($H145+(0.2*$I145))&lt;200, $K145="Not reporting this measure", ISBLANK($O145)),"N/A",
       IF(($O145/($H145+(0.2*$I145)))&lt;
                   (_xlfn.IFS($M145="CCO Medicaid only",Dashboard!$E$33,'Data Reporting Template'!$M145="All-payer",Dashboard!$F$33)),"Low","No Issue"))</f>
        <v>N/A</v>
      </c>
      <c r="BW145" s="109" t="str" cm="1">
        <f t="array" ref="BW145">IFERROR(
IF(OR($H145&lt;200, $U145="Not reporting this measure", ISBLANK($Y145),($I145/$J145)&gt;0.8),"N/A",
       IF(($Y145/$H145)&lt;
                   (_xlfn.IFS($W145="CCO Medicaid only",Dashboard!$E$34,'Data Reporting Template'!$W145="All-payer",Dashboard!$F$34)),"Low","No Issue")), "N/A")</f>
        <v>N/A</v>
      </c>
      <c r="BX145" s="110" t="str" cm="1">
        <f t="array" ref="BX145">IFERROR(
IF(OR($H145&lt;200, $AD145="Not reporting this measure", ISBLANK($AH145),($I145/$J145)&gt;0.8),"N/A",
       IF(($AH145/$H145)&lt;
                   (_xlfn.IFS($AF145="CCO Medicaid only",Dashboard!$E$35,'Data Reporting Template'!$AF145="All-payer",Dashboard!$F$35)),"Low","No Issue")), "N/A")</f>
        <v>N/A</v>
      </c>
      <c r="BY145" s="109" t="str">
        <f>IF(OR(($H145+(0.2*$I145))&lt;50, $AM145="Not reporting this measure", ISBLANK($AQ145)),"N/A",
       IF(($AQ145/($H145+(0.2*$I145)))&lt;Dashboard!$E$36,"Low", "No Issue"))</f>
        <v>N/A</v>
      </c>
      <c r="BZ145" s="110" t="str">
        <f>IF(OR(($H145+(0.2*$I145))&lt;200, $AZ145="Not reporting this measure", ISBLANK($BD145)),"N/A",
       IF(($BD145/($H145+(0.2*$I145)))&lt;Dashboard!$E$37,"Low", "No Issue"))</f>
        <v>N/A</v>
      </c>
      <c r="CA145" s="111" t="str">
        <f>IFERROR(
IF(OR(($H145+(0.2*$I145))&lt;200, $AZ145="Not reporting this measure", ISBLANK($BI145),($I145/$J145)&gt;0.8),"N/A",
       IF(($BI145/($H145+(0.2*$I145)))&lt;Dashboard!$E$38,"Low", "No Issue")),"N/A")</f>
        <v>N/A</v>
      </c>
      <c r="CB145" s="108" t="str" cm="1">
        <f t="array" ref="CB145">IF(OR(($H145+(0.2*$I145))&lt;200, $K145="Not reporting this measure", ISBLANK($O145)),"N/A",
IF(('Data Reporting Template'!$O145/($H145+(0.2*$I145)))&gt;
(_xlfn.IFS($M145="CCO Medicaid only",Dashboard!$E$44,'Data Reporting Template'!$M145="All-payer",Dashboard!$F$44)),"High","No Issue"))</f>
        <v>N/A</v>
      </c>
      <c r="CC145" s="109" t="str" cm="1">
        <f t="array" ref="CC145">IF(OR($H145&lt;200, $U145="Not reporting this measure", ISBLANK($Y145)),"N/A",
IF(('Data Reporting Template'!$Y145/$H145)&gt;
(_xlfn.IFS($W145="CCO Medicaid only",Dashboard!$E$44,'Data Reporting Template'!$W145="All-payer",Dashboard!$F$44)),"High","No Issue"))</f>
        <v>N/A</v>
      </c>
      <c r="CD145" s="110" t="str" cm="1">
        <f t="array" ref="CD145">IF(OR($H145&lt;200, $AD145="Not reporting this measure", ISBLANK($AH145)),"N/A",
       IF(('Data Reporting Template'!$AH145/$H145)&gt;
                   (_xlfn.IFS($AF145="CCO Medicaid only",Dashboard!$E$44,'Data Reporting Template'!$AF145="All-payer",Dashboard!$F$44)),"High","No Issue"))</f>
        <v>N/A</v>
      </c>
      <c r="CE145" s="109" t="str">
        <f>IF(OR(($H145+(0.2*$I145))&lt;50, $AM145="Not reporting this measure", ISBLANK($AQ145)),"N/A",
       IF(('Data Reporting Template'!$AQ145/($H145+(0.2*$I145)))&gt;Dashboard!$E$44,"High","No Issue"))</f>
        <v>N/A</v>
      </c>
      <c r="CF145" s="110" t="str">
        <f>IF(OR(($H145+(0.2*$I145))&lt;200, $AZ145="Not reporting this measure", ISBLANK($BD145)),"N/A",
       IF(('Data Reporting Template'!$BD145/($H145+(0.2*$I145)))&gt;Dashboard!$E$44,"High","No Issue"))</f>
        <v>N/A</v>
      </c>
      <c r="CG145" s="111" t="str">
        <f>IF(OR(($H145+(0.2*$I145))&lt;200, $AZ145="Not reporting this measure", ISBLANK($BI145)),"N/A",
       IF(('Data Reporting Template'!$BI145/($H145+(0.2*$I145)))&gt;Dashboard!$E$44,"High","No Issue"))</f>
        <v>N/A</v>
      </c>
      <c r="CH145" s="108" t="str">
        <f>IFERROR(
IF($O145 &lt; 30, "N/A",
IF((($P145+$Q145)/$O145)&gt; (Dashboard!$D$54), "High Exclusion/Exception Rate", "No Issue")),"N/A")</f>
        <v>N/A</v>
      </c>
      <c r="CI145" s="109" t="str">
        <f>IFERROR(
IF($Y145&lt;30,"N/A",
IF(($Z145/$Y145) &gt; (Dashboard!$D$55), "High Exclusion/Exception Rate", "No Issue")),"N/A")</f>
        <v>N/A</v>
      </c>
      <c r="CJ145" s="110" t="str">
        <f>IFERROR(
IF($AH145 &lt;30, "N/A",
IF(($AI145/$AH145)&gt; (Dashboard!$D$56), "High Exclusion/Exception Rate", "No Issue")),"N/A")</f>
        <v>N/A</v>
      </c>
      <c r="CK145" s="109" t="str">
        <f>IFERROR(
IF($BD145 &lt;30, "N/A",
IF((($BE145 + $BF145)/$BD145) &gt; (Dashboard!$D$58), "High Exclusion/Exception Rate", "No Issue")),"N/A")</f>
        <v>N/A</v>
      </c>
      <c r="CL145" s="112" t="str">
        <f>IFERROR(
IF($BI145 &lt;30, "N/A",
IF(($BJ145/$BI145) &gt; (Dashboard!$D$59), "High Exclusion/Exception Rate", "No Issue")),"N/A")</f>
        <v>N/A</v>
      </c>
      <c r="CM145" s="113" t="str">
        <f t="shared" si="92"/>
        <v>N/A</v>
      </c>
      <c r="CN145" s="110" t="str">
        <f t="shared" si="93"/>
        <v>N/A</v>
      </c>
      <c r="CO145" s="109" t="str">
        <f t="shared" si="94"/>
        <v>N/A</v>
      </c>
      <c r="CP145" s="110" t="str">
        <f t="shared" si="95"/>
        <v>N/A</v>
      </c>
      <c r="CQ145" s="109" t="str">
        <f t="shared" si="96"/>
        <v>N/A</v>
      </c>
      <c r="CR145" s="112" t="str">
        <f t="shared" si="97"/>
        <v>N/A</v>
      </c>
      <c r="CS145" s="113" t="str">
        <f t="shared" si="98"/>
        <v>N/A</v>
      </c>
      <c r="CT145" s="110" t="str">
        <f t="shared" si="99"/>
        <v>N/A</v>
      </c>
      <c r="CU145" s="109" t="str">
        <f t="shared" si="100"/>
        <v>N/A</v>
      </c>
      <c r="CV145" s="110" t="str">
        <f t="shared" si="101"/>
        <v>N/A</v>
      </c>
      <c r="CW145" s="109" t="str">
        <f t="shared" si="102"/>
        <v>N/A</v>
      </c>
      <c r="CX145" s="112" t="str">
        <f t="shared" si="103"/>
        <v>N/A</v>
      </c>
      <c r="CY145" s="113" t="str">
        <f t="shared" si="104"/>
        <v>N/A</v>
      </c>
      <c r="CZ145" s="110" t="str">
        <f t="shared" si="105"/>
        <v>N/A</v>
      </c>
      <c r="DA145" s="109" t="str">
        <f t="shared" si="106"/>
        <v>N/A</v>
      </c>
      <c r="DB145" s="115" t="str">
        <f t="shared" si="107"/>
        <v>N/A</v>
      </c>
      <c r="DC145" s="109" t="str">
        <f t="shared" si="108"/>
        <v>N/A</v>
      </c>
      <c r="DD145" s="114" t="str">
        <f t="shared" si="109"/>
        <v>N/A</v>
      </c>
      <c r="DE145" s="109" t="str">
        <f t="shared" si="110"/>
        <v>N/A</v>
      </c>
      <c r="DF145" s="114" t="str">
        <f t="shared" si="111"/>
        <v>N/A</v>
      </c>
      <c r="DG145" s="113" t="str">
        <f t="shared" si="112"/>
        <v>N/A</v>
      </c>
      <c r="DH145" s="114" t="str">
        <f t="shared" si="113"/>
        <v>N/A</v>
      </c>
      <c r="DI145" s="109" t="str">
        <f t="shared" si="114"/>
        <v>N/A</v>
      </c>
      <c r="DJ145" s="114" t="str">
        <f t="shared" si="115"/>
        <v>N/A</v>
      </c>
      <c r="DK145" s="111" t="str">
        <f t="shared" si="116"/>
        <v>N/A</v>
      </c>
    </row>
    <row r="146" spans="11:115" s="78" customFormat="1" x14ac:dyDescent="0.25">
      <c r="K146" s="90"/>
      <c r="R146" s="100" t="e">
        <f t="shared" si="78"/>
        <v>#DIV/0!</v>
      </c>
      <c r="S146" s="83" t="s">
        <v>255</v>
      </c>
      <c r="T146" s="83" t="s">
        <v>256</v>
      </c>
      <c r="U146" s="90"/>
      <c r="AA146" s="100" t="e">
        <f t="shared" si="79"/>
        <v>#DIV/0!</v>
      </c>
      <c r="AB146" s="83" t="s">
        <v>255</v>
      </c>
      <c r="AC146" s="83" t="s">
        <v>256</v>
      </c>
      <c r="AD146" s="91"/>
      <c r="AI146" s="92"/>
      <c r="AJ146" s="100" t="e">
        <f t="shared" si="80"/>
        <v>#DIV/0!</v>
      </c>
      <c r="AK146" s="83" t="s">
        <v>255</v>
      </c>
      <c r="AL146" s="83" t="s">
        <v>256</v>
      </c>
      <c r="AM146" s="91"/>
      <c r="AQ146" s="93"/>
      <c r="AR146" s="101" t="e">
        <f t="shared" si="81"/>
        <v>#DIV/0!</v>
      </c>
      <c r="AU146" s="102">
        <f t="shared" si="82"/>
        <v>0</v>
      </c>
      <c r="AV146" s="101" t="e">
        <f t="shared" si="83"/>
        <v>#DIV/0!</v>
      </c>
      <c r="AW146" s="101" t="e">
        <f t="shared" si="84"/>
        <v>#DIV/0!</v>
      </c>
      <c r="AX146" s="83" t="s">
        <v>255</v>
      </c>
      <c r="AY146" s="83" t="s">
        <v>256</v>
      </c>
      <c r="AZ146" s="91"/>
      <c r="BG146" s="103" t="e">
        <f t="shared" si="85"/>
        <v>#DIV/0!</v>
      </c>
      <c r="BK146" s="103" t="e">
        <f t="shared" si="86"/>
        <v>#DIV/0!</v>
      </c>
      <c r="BL146" s="83" t="s">
        <v>255</v>
      </c>
      <c r="BM146" s="83" t="s">
        <v>256</v>
      </c>
      <c r="BN146" s="106">
        <f t="shared" si="87"/>
        <v>0</v>
      </c>
      <c r="BO146" s="107">
        <f t="shared" si="88"/>
        <v>0</v>
      </c>
      <c r="BP146" s="107">
        <f t="shared" si="89"/>
        <v>0</v>
      </c>
      <c r="BQ146" s="107">
        <f t="shared" si="90"/>
        <v>0</v>
      </c>
      <c r="BR146" s="107">
        <f t="shared" si="91"/>
        <v>0</v>
      </c>
      <c r="BU146" s="94"/>
      <c r="BV146" s="108" t="str" cm="1">
        <f t="array" ref="BV146">IF(OR(($H146+(0.2*$I146))&lt;200, $K146="Not reporting this measure", ISBLANK($O146)),"N/A",
       IF(($O146/($H146+(0.2*$I146)))&lt;
                   (_xlfn.IFS($M146="CCO Medicaid only",Dashboard!$E$33,'Data Reporting Template'!$M146="All-payer",Dashboard!$F$33)),"Low","No Issue"))</f>
        <v>N/A</v>
      </c>
      <c r="BW146" s="109" t="str" cm="1">
        <f t="array" ref="BW146">IFERROR(
IF(OR($H146&lt;200, $U146="Not reporting this measure", ISBLANK($Y146),($I146/$J146)&gt;0.8),"N/A",
       IF(($Y146/$H146)&lt;
                   (_xlfn.IFS($W146="CCO Medicaid only",Dashboard!$E$34,'Data Reporting Template'!$W146="All-payer",Dashboard!$F$34)),"Low","No Issue")), "N/A")</f>
        <v>N/A</v>
      </c>
      <c r="BX146" s="110" t="str" cm="1">
        <f t="array" ref="BX146">IFERROR(
IF(OR($H146&lt;200, $AD146="Not reporting this measure", ISBLANK($AH146),($I146/$J146)&gt;0.8),"N/A",
       IF(($AH146/$H146)&lt;
                   (_xlfn.IFS($AF146="CCO Medicaid only",Dashboard!$E$35,'Data Reporting Template'!$AF146="All-payer",Dashboard!$F$35)),"Low","No Issue")), "N/A")</f>
        <v>N/A</v>
      </c>
      <c r="BY146" s="109" t="str">
        <f>IF(OR(($H146+(0.2*$I146))&lt;50, $AM146="Not reporting this measure", ISBLANK($AQ146)),"N/A",
       IF(($AQ146/($H146+(0.2*$I146)))&lt;Dashboard!$E$36,"Low", "No Issue"))</f>
        <v>N/A</v>
      </c>
      <c r="BZ146" s="110" t="str">
        <f>IF(OR(($H146+(0.2*$I146))&lt;200, $AZ146="Not reporting this measure", ISBLANK($BD146)),"N/A",
       IF(($BD146/($H146+(0.2*$I146)))&lt;Dashboard!$E$37,"Low", "No Issue"))</f>
        <v>N/A</v>
      </c>
      <c r="CA146" s="111" t="str">
        <f>IFERROR(
IF(OR(($H146+(0.2*$I146))&lt;200, $AZ146="Not reporting this measure", ISBLANK($BI146),($I146/$J146)&gt;0.8),"N/A",
       IF(($BI146/($H146+(0.2*$I146)))&lt;Dashboard!$E$38,"Low", "No Issue")),"N/A")</f>
        <v>N/A</v>
      </c>
      <c r="CB146" s="108" t="str" cm="1">
        <f t="array" ref="CB146">IF(OR(($H146+(0.2*$I146))&lt;200, $K146="Not reporting this measure", ISBLANK($O146)),"N/A",
IF(('Data Reporting Template'!$O146/($H146+(0.2*$I146)))&gt;
(_xlfn.IFS($M146="CCO Medicaid only",Dashboard!$E$44,'Data Reporting Template'!$M146="All-payer",Dashboard!$F$44)),"High","No Issue"))</f>
        <v>N/A</v>
      </c>
      <c r="CC146" s="109" t="str" cm="1">
        <f t="array" ref="CC146">IF(OR($H146&lt;200, $U146="Not reporting this measure", ISBLANK($Y146)),"N/A",
IF(('Data Reporting Template'!$Y146/$H146)&gt;
(_xlfn.IFS($W146="CCO Medicaid only",Dashboard!$E$44,'Data Reporting Template'!$W146="All-payer",Dashboard!$F$44)),"High","No Issue"))</f>
        <v>N/A</v>
      </c>
      <c r="CD146" s="110" t="str" cm="1">
        <f t="array" ref="CD146">IF(OR($H146&lt;200, $AD146="Not reporting this measure", ISBLANK($AH146)),"N/A",
       IF(('Data Reporting Template'!$AH146/$H146)&gt;
                   (_xlfn.IFS($AF146="CCO Medicaid only",Dashboard!$E$44,'Data Reporting Template'!$AF146="All-payer",Dashboard!$F$44)),"High","No Issue"))</f>
        <v>N/A</v>
      </c>
      <c r="CE146" s="109" t="str">
        <f>IF(OR(($H146+(0.2*$I146))&lt;50, $AM146="Not reporting this measure", ISBLANK($AQ146)),"N/A",
       IF(('Data Reporting Template'!$AQ146/($H146+(0.2*$I146)))&gt;Dashboard!$E$44,"High","No Issue"))</f>
        <v>N/A</v>
      </c>
      <c r="CF146" s="110" t="str">
        <f>IF(OR(($H146+(0.2*$I146))&lt;200, $AZ146="Not reporting this measure", ISBLANK($BD146)),"N/A",
       IF(('Data Reporting Template'!$BD146/($H146+(0.2*$I146)))&gt;Dashboard!$E$44,"High","No Issue"))</f>
        <v>N/A</v>
      </c>
      <c r="CG146" s="111" t="str">
        <f>IF(OR(($H146+(0.2*$I146))&lt;200, $AZ146="Not reporting this measure", ISBLANK($BI146)),"N/A",
       IF(('Data Reporting Template'!$BI146/($H146+(0.2*$I146)))&gt;Dashboard!$E$44,"High","No Issue"))</f>
        <v>N/A</v>
      </c>
      <c r="CH146" s="108" t="str">
        <f>IFERROR(
IF($O146 &lt; 30, "N/A",
IF((($P146+$Q146)/$O146)&gt; (Dashboard!$D$54), "High Exclusion/Exception Rate", "No Issue")),"N/A")</f>
        <v>N/A</v>
      </c>
      <c r="CI146" s="109" t="str">
        <f>IFERROR(
IF($Y146&lt;30,"N/A",
IF(($Z146/$Y146) &gt; (Dashboard!$D$55), "High Exclusion/Exception Rate", "No Issue")),"N/A")</f>
        <v>N/A</v>
      </c>
      <c r="CJ146" s="110" t="str">
        <f>IFERROR(
IF($AH146 &lt;30, "N/A",
IF(($AI146/$AH146)&gt; (Dashboard!$D$56), "High Exclusion/Exception Rate", "No Issue")),"N/A")</f>
        <v>N/A</v>
      </c>
      <c r="CK146" s="109" t="str">
        <f>IFERROR(
IF($BD146 &lt;30, "N/A",
IF((($BE146 + $BF146)/$BD146) &gt; (Dashboard!$D$58), "High Exclusion/Exception Rate", "No Issue")),"N/A")</f>
        <v>N/A</v>
      </c>
      <c r="CL146" s="112" t="str">
        <f>IFERROR(
IF($BI146 &lt;30, "N/A",
IF(($BJ146/$BI146) &gt; (Dashboard!$D$59), "High Exclusion/Exception Rate", "No Issue")),"N/A")</f>
        <v>N/A</v>
      </c>
      <c r="CM146" s="113" t="str">
        <f t="shared" si="92"/>
        <v>N/A</v>
      </c>
      <c r="CN146" s="110" t="str">
        <f t="shared" si="93"/>
        <v>N/A</v>
      </c>
      <c r="CO146" s="109" t="str">
        <f t="shared" si="94"/>
        <v>N/A</v>
      </c>
      <c r="CP146" s="110" t="str">
        <f t="shared" si="95"/>
        <v>N/A</v>
      </c>
      <c r="CQ146" s="109" t="str">
        <f t="shared" si="96"/>
        <v>N/A</v>
      </c>
      <c r="CR146" s="112" t="str">
        <f t="shared" si="97"/>
        <v>N/A</v>
      </c>
      <c r="CS146" s="113" t="str">
        <f t="shared" si="98"/>
        <v>N/A</v>
      </c>
      <c r="CT146" s="110" t="str">
        <f t="shared" si="99"/>
        <v>N/A</v>
      </c>
      <c r="CU146" s="109" t="str">
        <f t="shared" si="100"/>
        <v>N/A</v>
      </c>
      <c r="CV146" s="110" t="str">
        <f t="shared" si="101"/>
        <v>N/A</v>
      </c>
      <c r="CW146" s="109" t="str">
        <f t="shared" si="102"/>
        <v>N/A</v>
      </c>
      <c r="CX146" s="112" t="str">
        <f t="shared" si="103"/>
        <v>N/A</v>
      </c>
      <c r="CY146" s="113" t="str">
        <f t="shared" si="104"/>
        <v>N/A</v>
      </c>
      <c r="CZ146" s="110" t="str">
        <f t="shared" si="105"/>
        <v>N/A</v>
      </c>
      <c r="DA146" s="109" t="str">
        <f t="shared" si="106"/>
        <v>N/A</v>
      </c>
      <c r="DB146" s="115" t="str">
        <f t="shared" si="107"/>
        <v>N/A</v>
      </c>
      <c r="DC146" s="109" t="str">
        <f t="shared" si="108"/>
        <v>N/A</v>
      </c>
      <c r="DD146" s="114" t="str">
        <f t="shared" si="109"/>
        <v>N/A</v>
      </c>
      <c r="DE146" s="109" t="str">
        <f t="shared" si="110"/>
        <v>N/A</v>
      </c>
      <c r="DF146" s="114" t="str">
        <f t="shared" si="111"/>
        <v>N/A</v>
      </c>
      <c r="DG146" s="113" t="str">
        <f t="shared" si="112"/>
        <v>N/A</v>
      </c>
      <c r="DH146" s="114" t="str">
        <f t="shared" si="113"/>
        <v>N/A</v>
      </c>
      <c r="DI146" s="109" t="str">
        <f t="shared" si="114"/>
        <v>N/A</v>
      </c>
      <c r="DJ146" s="114" t="str">
        <f t="shared" si="115"/>
        <v>N/A</v>
      </c>
      <c r="DK146" s="111" t="str">
        <f t="shared" si="116"/>
        <v>N/A</v>
      </c>
    </row>
    <row r="147" spans="11:115" s="78" customFormat="1" x14ac:dyDescent="0.25">
      <c r="K147" s="90"/>
      <c r="R147" s="100" t="e">
        <f t="shared" si="78"/>
        <v>#DIV/0!</v>
      </c>
      <c r="S147" s="83" t="s">
        <v>255</v>
      </c>
      <c r="T147" s="83" t="s">
        <v>256</v>
      </c>
      <c r="U147" s="90"/>
      <c r="AA147" s="100" t="e">
        <f t="shared" si="79"/>
        <v>#DIV/0!</v>
      </c>
      <c r="AB147" s="83" t="s">
        <v>255</v>
      </c>
      <c r="AC147" s="83" t="s">
        <v>256</v>
      </c>
      <c r="AD147" s="91"/>
      <c r="AI147" s="92"/>
      <c r="AJ147" s="100" t="e">
        <f t="shared" si="80"/>
        <v>#DIV/0!</v>
      </c>
      <c r="AK147" s="83" t="s">
        <v>255</v>
      </c>
      <c r="AL147" s="83" t="s">
        <v>256</v>
      </c>
      <c r="AM147" s="91"/>
      <c r="AQ147" s="93"/>
      <c r="AR147" s="101" t="e">
        <f t="shared" si="81"/>
        <v>#DIV/0!</v>
      </c>
      <c r="AU147" s="102">
        <f t="shared" si="82"/>
        <v>0</v>
      </c>
      <c r="AV147" s="101" t="e">
        <f t="shared" si="83"/>
        <v>#DIV/0!</v>
      </c>
      <c r="AW147" s="101" t="e">
        <f t="shared" si="84"/>
        <v>#DIV/0!</v>
      </c>
      <c r="AX147" s="83" t="s">
        <v>255</v>
      </c>
      <c r="AY147" s="83" t="s">
        <v>256</v>
      </c>
      <c r="AZ147" s="91"/>
      <c r="BG147" s="103" t="e">
        <f t="shared" si="85"/>
        <v>#DIV/0!</v>
      </c>
      <c r="BK147" s="103" t="e">
        <f t="shared" si="86"/>
        <v>#DIV/0!</v>
      </c>
      <c r="BL147" s="83" t="s">
        <v>255</v>
      </c>
      <c r="BM147" s="83" t="s">
        <v>256</v>
      </c>
      <c r="BN147" s="106">
        <f t="shared" si="87"/>
        <v>0</v>
      </c>
      <c r="BO147" s="107">
        <f t="shared" si="88"/>
        <v>0</v>
      </c>
      <c r="BP147" s="107">
        <f t="shared" si="89"/>
        <v>0</v>
      </c>
      <c r="BQ147" s="107">
        <f t="shared" si="90"/>
        <v>0</v>
      </c>
      <c r="BR147" s="107">
        <f t="shared" si="91"/>
        <v>0</v>
      </c>
      <c r="BU147" s="94"/>
      <c r="BV147" s="108" t="str" cm="1">
        <f t="array" ref="BV147">IF(OR(($H147+(0.2*$I147))&lt;200, $K147="Not reporting this measure", ISBLANK($O147)),"N/A",
       IF(($O147/($H147+(0.2*$I147)))&lt;
                   (_xlfn.IFS($M147="CCO Medicaid only",Dashboard!$E$33,'Data Reporting Template'!$M147="All-payer",Dashboard!$F$33)),"Low","No Issue"))</f>
        <v>N/A</v>
      </c>
      <c r="BW147" s="109" t="str" cm="1">
        <f t="array" ref="BW147">IFERROR(
IF(OR($H147&lt;200, $U147="Not reporting this measure", ISBLANK($Y147),($I147/$J147)&gt;0.8),"N/A",
       IF(($Y147/$H147)&lt;
                   (_xlfn.IFS($W147="CCO Medicaid only",Dashboard!$E$34,'Data Reporting Template'!$W147="All-payer",Dashboard!$F$34)),"Low","No Issue")), "N/A")</f>
        <v>N/A</v>
      </c>
      <c r="BX147" s="110" t="str" cm="1">
        <f t="array" ref="BX147">IFERROR(
IF(OR($H147&lt;200, $AD147="Not reporting this measure", ISBLANK($AH147),($I147/$J147)&gt;0.8),"N/A",
       IF(($AH147/$H147)&lt;
                   (_xlfn.IFS($AF147="CCO Medicaid only",Dashboard!$E$35,'Data Reporting Template'!$AF147="All-payer",Dashboard!$F$35)),"Low","No Issue")), "N/A")</f>
        <v>N/A</v>
      </c>
      <c r="BY147" s="109" t="str">
        <f>IF(OR(($H147+(0.2*$I147))&lt;50, $AM147="Not reporting this measure", ISBLANK($AQ147)),"N/A",
       IF(($AQ147/($H147+(0.2*$I147)))&lt;Dashboard!$E$36,"Low", "No Issue"))</f>
        <v>N/A</v>
      </c>
      <c r="BZ147" s="110" t="str">
        <f>IF(OR(($H147+(0.2*$I147))&lt;200, $AZ147="Not reporting this measure", ISBLANK($BD147)),"N/A",
       IF(($BD147/($H147+(0.2*$I147)))&lt;Dashboard!$E$37,"Low", "No Issue"))</f>
        <v>N/A</v>
      </c>
      <c r="CA147" s="111" t="str">
        <f>IFERROR(
IF(OR(($H147+(0.2*$I147))&lt;200, $AZ147="Not reporting this measure", ISBLANK($BI147),($I147/$J147)&gt;0.8),"N/A",
       IF(($BI147/($H147+(0.2*$I147)))&lt;Dashboard!$E$38,"Low", "No Issue")),"N/A")</f>
        <v>N/A</v>
      </c>
      <c r="CB147" s="108" t="str" cm="1">
        <f t="array" ref="CB147">IF(OR(($H147+(0.2*$I147))&lt;200, $K147="Not reporting this measure", ISBLANK($O147)),"N/A",
IF(('Data Reporting Template'!$O147/($H147+(0.2*$I147)))&gt;
(_xlfn.IFS($M147="CCO Medicaid only",Dashboard!$E$44,'Data Reporting Template'!$M147="All-payer",Dashboard!$F$44)),"High","No Issue"))</f>
        <v>N/A</v>
      </c>
      <c r="CC147" s="109" t="str" cm="1">
        <f t="array" ref="CC147">IF(OR($H147&lt;200, $U147="Not reporting this measure", ISBLANK($Y147)),"N/A",
IF(('Data Reporting Template'!$Y147/$H147)&gt;
(_xlfn.IFS($W147="CCO Medicaid only",Dashboard!$E$44,'Data Reporting Template'!$W147="All-payer",Dashboard!$F$44)),"High","No Issue"))</f>
        <v>N/A</v>
      </c>
      <c r="CD147" s="110" t="str" cm="1">
        <f t="array" ref="CD147">IF(OR($H147&lt;200, $AD147="Not reporting this measure", ISBLANK($AH147)),"N/A",
       IF(('Data Reporting Template'!$AH147/$H147)&gt;
                   (_xlfn.IFS($AF147="CCO Medicaid only",Dashboard!$E$44,'Data Reporting Template'!$AF147="All-payer",Dashboard!$F$44)),"High","No Issue"))</f>
        <v>N/A</v>
      </c>
      <c r="CE147" s="109" t="str">
        <f>IF(OR(($H147+(0.2*$I147))&lt;50, $AM147="Not reporting this measure", ISBLANK($AQ147)),"N/A",
       IF(('Data Reporting Template'!$AQ147/($H147+(0.2*$I147)))&gt;Dashboard!$E$44,"High","No Issue"))</f>
        <v>N/A</v>
      </c>
      <c r="CF147" s="110" t="str">
        <f>IF(OR(($H147+(0.2*$I147))&lt;200, $AZ147="Not reporting this measure", ISBLANK($BD147)),"N/A",
       IF(('Data Reporting Template'!$BD147/($H147+(0.2*$I147)))&gt;Dashboard!$E$44,"High","No Issue"))</f>
        <v>N/A</v>
      </c>
      <c r="CG147" s="111" t="str">
        <f>IF(OR(($H147+(0.2*$I147))&lt;200, $AZ147="Not reporting this measure", ISBLANK($BI147)),"N/A",
       IF(('Data Reporting Template'!$BI147/($H147+(0.2*$I147)))&gt;Dashboard!$E$44,"High","No Issue"))</f>
        <v>N/A</v>
      </c>
      <c r="CH147" s="108" t="str">
        <f>IFERROR(
IF($O147 &lt; 30, "N/A",
IF((($P147+$Q147)/$O147)&gt; (Dashboard!$D$54), "High Exclusion/Exception Rate", "No Issue")),"N/A")</f>
        <v>N/A</v>
      </c>
      <c r="CI147" s="109" t="str">
        <f>IFERROR(
IF($Y147&lt;30,"N/A",
IF(($Z147/$Y147) &gt; (Dashboard!$D$55), "High Exclusion/Exception Rate", "No Issue")),"N/A")</f>
        <v>N/A</v>
      </c>
      <c r="CJ147" s="110" t="str">
        <f>IFERROR(
IF($AH147 &lt;30, "N/A",
IF(($AI147/$AH147)&gt; (Dashboard!$D$56), "High Exclusion/Exception Rate", "No Issue")),"N/A")</f>
        <v>N/A</v>
      </c>
      <c r="CK147" s="109" t="str">
        <f>IFERROR(
IF($BD147 &lt;30, "N/A",
IF((($BE147 + $BF147)/$BD147) &gt; (Dashboard!$D$58), "High Exclusion/Exception Rate", "No Issue")),"N/A")</f>
        <v>N/A</v>
      </c>
      <c r="CL147" s="112" t="str">
        <f>IFERROR(
IF($BI147 &lt;30, "N/A",
IF(($BJ147/$BI147) &gt; (Dashboard!$D$59), "High Exclusion/Exception Rate", "No Issue")),"N/A")</f>
        <v>N/A</v>
      </c>
      <c r="CM147" s="113" t="str">
        <f t="shared" si="92"/>
        <v>N/A</v>
      </c>
      <c r="CN147" s="110" t="str">
        <f t="shared" si="93"/>
        <v>N/A</v>
      </c>
      <c r="CO147" s="109" t="str">
        <f t="shared" si="94"/>
        <v>N/A</v>
      </c>
      <c r="CP147" s="110" t="str">
        <f t="shared" si="95"/>
        <v>N/A</v>
      </c>
      <c r="CQ147" s="109" t="str">
        <f t="shared" si="96"/>
        <v>N/A</v>
      </c>
      <c r="CR147" s="112" t="str">
        <f t="shared" si="97"/>
        <v>N/A</v>
      </c>
      <c r="CS147" s="113" t="str">
        <f t="shared" si="98"/>
        <v>N/A</v>
      </c>
      <c r="CT147" s="110" t="str">
        <f t="shared" si="99"/>
        <v>N/A</v>
      </c>
      <c r="CU147" s="109" t="str">
        <f t="shared" si="100"/>
        <v>N/A</v>
      </c>
      <c r="CV147" s="110" t="str">
        <f t="shared" si="101"/>
        <v>N/A</v>
      </c>
      <c r="CW147" s="109" t="str">
        <f t="shared" si="102"/>
        <v>N/A</v>
      </c>
      <c r="CX147" s="112" t="str">
        <f t="shared" si="103"/>
        <v>N/A</v>
      </c>
      <c r="CY147" s="113" t="str">
        <f t="shared" si="104"/>
        <v>N/A</v>
      </c>
      <c r="CZ147" s="110" t="str">
        <f t="shared" si="105"/>
        <v>N/A</v>
      </c>
      <c r="DA147" s="109" t="str">
        <f t="shared" si="106"/>
        <v>N/A</v>
      </c>
      <c r="DB147" s="115" t="str">
        <f t="shared" si="107"/>
        <v>N/A</v>
      </c>
      <c r="DC147" s="109" t="str">
        <f t="shared" si="108"/>
        <v>N/A</v>
      </c>
      <c r="DD147" s="114" t="str">
        <f t="shared" si="109"/>
        <v>N/A</v>
      </c>
      <c r="DE147" s="109" t="str">
        <f t="shared" si="110"/>
        <v>N/A</v>
      </c>
      <c r="DF147" s="114" t="str">
        <f t="shared" si="111"/>
        <v>N/A</v>
      </c>
      <c r="DG147" s="113" t="str">
        <f t="shared" si="112"/>
        <v>N/A</v>
      </c>
      <c r="DH147" s="114" t="str">
        <f t="shared" si="113"/>
        <v>N/A</v>
      </c>
      <c r="DI147" s="109" t="str">
        <f t="shared" si="114"/>
        <v>N/A</v>
      </c>
      <c r="DJ147" s="114" t="str">
        <f t="shared" si="115"/>
        <v>N/A</v>
      </c>
      <c r="DK147" s="111" t="str">
        <f t="shared" si="116"/>
        <v>N/A</v>
      </c>
    </row>
    <row r="148" spans="11:115" s="78" customFormat="1" x14ac:dyDescent="0.25">
      <c r="K148" s="90"/>
      <c r="R148" s="100" t="e">
        <f t="shared" si="78"/>
        <v>#DIV/0!</v>
      </c>
      <c r="S148" s="83" t="s">
        <v>255</v>
      </c>
      <c r="T148" s="83" t="s">
        <v>256</v>
      </c>
      <c r="U148" s="90"/>
      <c r="AA148" s="100" t="e">
        <f t="shared" si="79"/>
        <v>#DIV/0!</v>
      </c>
      <c r="AB148" s="83" t="s">
        <v>255</v>
      </c>
      <c r="AC148" s="83" t="s">
        <v>256</v>
      </c>
      <c r="AD148" s="91"/>
      <c r="AI148" s="92"/>
      <c r="AJ148" s="100" t="e">
        <f t="shared" si="80"/>
        <v>#DIV/0!</v>
      </c>
      <c r="AK148" s="83" t="s">
        <v>255</v>
      </c>
      <c r="AL148" s="83" t="s">
        <v>256</v>
      </c>
      <c r="AM148" s="91"/>
      <c r="AQ148" s="93"/>
      <c r="AR148" s="101" t="e">
        <f t="shared" si="81"/>
        <v>#DIV/0!</v>
      </c>
      <c r="AU148" s="102">
        <f t="shared" si="82"/>
        <v>0</v>
      </c>
      <c r="AV148" s="101" t="e">
        <f t="shared" si="83"/>
        <v>#DIV/0!</v>
      </c>
      <c r="AW148" s="101" t="e">
        <f t="shared" si="84"/>
        <v>#DIV/0!</v>
      </c>
      <c r="AX148" s="83" t="s">
        <v>255</v>
      </c>
      <c r="AY148" s="83" t="s">
        <v>256</v>
      </c>
      <c r="AZ148" s="91"/>
      <c r="BG148" s="103" t="e">
        <f t="shared" si="85"/>
        <v>#DIV/0!</v>
      </c>
      <c r="BK148" s="103" t="e">
        <f t="shared" si="86"/>
        <v>#DIV/0!</v>
      </c>
      <c r="BL148" s="83" t="s">
        <v>255</v>
      </c>
      <c r="BM148" s="83" t="s">
        <v>256</v>
      </c>
      <c r="BN148" s="106">
        <f t="shared" si="87"/>
        <v>0</v>
      </c>
      <c r="BO148" s="107">
        <f t="shared" si="88"/>
        <v>0</v>
      </c>
      <c r="BP148" s="107">
        <f t="shared" si="89"/>
        <v>0</v>
      </c>
      <c r="BQ148" s="107">
        <f t="shared" si="90"/>
        <v>0</v>
      </c>
      <c r="BR148" s="107">
        <f t="shared" si="91"/>
        <v>0</v>
      </c>
      <c r="BU148" s="94"/>
      <c r="BV148" s="108" t="str" cm="1">
        <f t="array" ref="BV148">IF(OR(($H148+(0.2*$I148))&lt;200, $K148="Not reporting this measure", ISBLANK($O148)),"N/A",
       IF(($O148/($H148+(0.2*$I148)))&lt;
                   (_xlfn.IFS($M148="CCO Medicaid only",Dashboard!$E$33,'Data Reporting Template'!$M148="All-payer",Dashboard!$F$33)),"Low","No Issue"))</f>
        <v>N/A</v>
      </c>
      <c r="BW148" s="109" t="str" cm="1">
        <f t="array" ref="BW148">IFERROR(
IF(OR($H148&lt;200, $U148="Not reporting this measure", ISBLANK($Y148),($I148/$J148)&gt;0.8),"N/A",
       IF(($Y148/$H148)&lt;
                   (_xlfn.IFS($W148="CCO Medicaid only",Dashboard!$E$34,'Data Reporting Template'!$W148="All-payer",Dashboard!$F$34)),"Low","No Issue")), "N/A")</f>
        <v>N/A</v>
      </c>
      <c r="BX148" s="110" t="str" cm="1">
        <f t="array" ref="BX148">IFERROR(
IF(OR($H148&lt;200, $AD148="Not reporting this measure", ISBLANK($AH148),($I148/$J148)&gt;0.8),"N/A",
       IF(($AH148/$H148)&lt;
                   (_xlfn.IFS($AF148="CCO Medicaid only",Dashboard!$E$35,'Data Reporting Template'!$AF148="All-payer",Dashboard!$F$35)),"Low","No Issue")), "N/A")</f>
        <v>N/A</v>
      </c>
      <c r="BY148" s="109" t="str">
        <f>IF(OR(($H148+(0.2*$I148))&lt;50, $AM148="Not reporting this measure", ISBLANK($AQ148)),"N/A",
       IF(($AQ148/($H148+(0.2*$I148)))&lt;Dashboard!$E$36,"Low", "No Issue"))</f>
        <v>N/A</v>
      </c>
      <c r="BZ148" s="110" t="str">
        <f>IF(OR(($H148+(0.2*$I148))&lt;200, $AZ148="Not reporting this measure", ISBLANK($BD148)),"N/A",
       IF(($BD148/($H148+(0.2*$I148)))&lt;Dashboard!$E$37,"Low", "No Issue"))</f>
        <v>N/A</v>
      </c>
      <c r="CA148" s="111" t="str">
        <f>IFERROR(
IF(OR(($H148+(0.2*$I148))&lt;200, $AZ148="Not reporting this measure", ISBLANK($BI148),($I148/$J148)&gt;0.8),"N/A",
       IF(($BI148/($H148+(0.2*$I148)))&lt;Dashboard!$E$38,"Low", "No Issue")),"N/A")</f>
        <v>N/A</v>
      </c>
      <c r="CB148" s="108" t="str" cm="1">
        <f t="array" ref="CB148">IF(OR(($H148+(0.2*$I148))&lt;200, $K148="Not reporting this measure", ISBLANK($O148)),"N/A",
IF(('Data Reporting Template'!$O148/($H148+(0.2*$I148)))&gt;
(_xlfn.IFS($M148="CCO Medicaid only",Dashboard!$E$44,'Data Reporting Template'!$M148="All-payer",Dashboard!$F$44)),"High","No Issue"))</f>
        <v>N/A</v>
      </c>
      <c r="CC148" s="109" t="str" cm="1">
        <f t="array" ref="CC148">IF(OR($H148&lt;200, $U148="Not reporting this measure", ISBLANK($Y148)),"N/A",
IF(('Data Reporting Template'!$Y148/$H148)&gt;
(_xlfn.IFS($W148="CCO Medicaid only",Dashboard!$E$44,'Data Reporting Template'!$W148="All-payer",Dashboard!$F$44)),"High","No Issue"))</f>
        <v>N/A</v>
      </c>
      <c r="CD148" s="110" t="str" cm="1">
        <f t="array" ref="CD148">IF(OR($H148&lt;200, $AD148="Not reporting this measure", ISBLANK($AH148)),"N/A",
       IF(('Data Reporting Template'!$AH148/$H148)&gt;
                   (_xlfn.IFS($AF148="CCO Medicaid only",Dashboard!$E$44,'Data Reporting Template'!$AF148="All-payer",Dashboard!$F$44)),"High","No Issue"))</f>
        <v>N/A</v>
      </c>
      <c r="CE148" s="109" t="str">
        <f>IF(OR(($H148+(0.2*$I148))&lt;50, $AM148="Not reporting this measure", ISBLANK($AQ148)),"N/A",
       IF(('Data Reporting Template'!$AQ148/($H148+(0.2*$I148)))&gt;Dashboard!$E$44,"High","No Issue"))</f>
        <v>N/A</v>
      </c>
      <c r="CF148" s="110" t="str">
        <f>IF(OR(($H148+(0.2*$I148))&lt;200, $AZ148="Not reporting this measure", ISBLANK($BD148)),"N/A",
       IF(('Data Reporting Template'!$BD148/($H148+(0.2*$I148)))&gt;Dashboard!$E$44,"High","No Issue"))</f>
        <v>N/A</v>
      </c>
      <c r="CG148" s="111" t="str">
        <f>IF(OR(($H148+(0.2*$I148))&lt;200, $AZ148="Not reporting this measure", ISBLANK($BI148)),"N/A",
       IF(('Data Reporting Template'!$BI148/($H148+(0.2*$I148)))&gt;Dashboard!$E$44,"High","No Issue"))</f>
        <v>N/A</v>
      </c>
      <c r="CH148" s="108" t="str">
        <f>IFERROR(
IF($O148 &lt; 30, "N/A",
IF((($P148+$Q148)/$O148)&gt; (Dashboard!$D$54), "High Exclusion/Exception Rate", "No Issue")),"N/A")</f>
        <v>N/A</v>
      </c>
      <c r="CI148" s="109" t="str">
        <f>IFERROR(
IF($Y148&lt;30,"N/A",
IF(($Z148/$Y148) &gt; (Dashboard!$D$55), "High Exclusion/Exception Rate", "No Issue")),"N/A")</f>
        <v>N/A</v>
      </c>
      <c r="CJ148" s="110" t="str">
        <f>IFERROR(
IF($AH148 &lt;30, "N/A",
IF(($AI148/$AH148)&gt; (Dashboard!$D$56), "High Exclusion/Exception Rate", "No Issue")),"N/A")</f>
        <v>N/A</v>
      </c>
      <c r="CK148" s="109" t="str">
        <f>IFERROR(
IF($BD148 &lt;30, "N/A",
IF((($BE148 + $BF148)/$BD148) &gt; (Dashboard!$D$58), "High Exclusion/Exception Rate", "No Issue")),"N/A")</f>
        <v>N/A</v>
      </c>
      <c r="CL148" s="112" t="str">
        <f>IFERROR(
IF($BI148 &lt;30, "N/A",
IF(($BJ148/$BI148) &gt; (Dashboard!$D$59), "High Exclusion/Exception Rate", "No Issue")),"N/A")</f>
        <v>N/A</v>
      </c>
      <c r="CM148" s="113" t="str">
        <f t="shared" si="92"/>
        <v>N/A</v>
      </c>
      <c r="CN148" s="110" t="str">
        <f t="shared" si="93"/>
        <v>N/A</v>
      </c>
      <c r="CO148" s="109" t="str">
        <f t="shared" si="94"/>
        <v>N/A</v>
      </c>
      <c r="CP148" s="110" t="str">
        <f t="shared" si="95"/>
        <v>N/A</v>
      </c>
      <c r="CQ148" s="109" t="str">
        <f t="shared" si="96"/>
        <v>N/A</v>
      </c>
      <c r="CR148" s="112" t="str">
        <f t="shared" si="97"/>
        <v>N/A</v>
      </c>
      <c r="CS148" s="113" t="str">
        <f t="shared" si="98"/>
        <v>N/A</v>
      </c>
      <c r="CT148" s="110" t="str">
        <f t="shared" si="99"/>
        <v>N/A</v>
      </c>
      <c r="CU148" s="109" t="str">
        <f t="shared" si="100"/>
        <v>N/A</v>
      </c>
      <c r="CV148" s="110" t="str">
        <f t="shared" si="101"/>
        <v>N/A</v>
      </c>
      <c r="CW148" s="109" t="str">
        <f t="shared" si="102"/>
        <v>N/A</v>
      </c>
      <c r="CX148" s="112" t="str">
        <f t="shared" si="103"/>
        <v>N/A</v>
      </c>
      <c r="CY148" s="113" t="str">
        <f t="shared" si="104"/>
        <v>N/A</v>
      </c>
      <c r="CZ148" s="110" t="str">
        <f t="shared" si="105"/>
        <v>N/A</v>
      </c>
      <c r="DA148" s="109" t="str">
        <f t="shared" si="106"/>
        <v>N/A</v>
      </c>
      <c r="DB148" s="115" t="str">
        <f t="shared" si="107"/>
        <v>N/A</v>
      </c>
      <c r="DC148" s="109" t="str">
        <f t="shared" si="108"/>
        <v>N/A</v>
      </c>
      <c r="DD148" s="114" t="str">
        <f t="shared" si="109"/>
        <v>N/A</v>
      </c>
      <c r="DE148" s="109" t="str">
        <f t="shared" si="110"/>
        <v>N/A</v>
      </c>
      <c r="DF148" s="114" t="str">
        <f t="shared" si="111"/>
        <v>N/A</v>
      </c>
      <c r="DG148" s="113" t="str">
        <f t="shared" si="112"/>
        <v>N/A</v>
      </c>
      <c r="DH148" s="114" t="str">
        <f t="shared" si="113"/>
        <v>N/A</v>
      </c>
      <c r="DI148" s="109" t="str">
        <f t="shared" si="114"/>
        <v>N/A</v>
      </c>
      <c r="DJ148" s="114" t="str">
        <f t="shared" si="115"/>
        <v>N/A</v>
      </c>
      <c r="DK148" s="111" t="str">
        <f t="shared" si="116"/>
        <v>N/A</v>
      </c>
    </row>
    <row r="149" spans="11:115" s="78" customFormat="1" x14ac:dyDescent="0.25">
      <c r="K149" s="90"/>
      <c r="R149" s="100" t="e">
        <f t="shared" si="78"/>
        <v>#DIV/0!</v>
      </c>
      <c r="S149" s="83" t="s">
        <v>255</v>
      </c>
      <c r="T149" s="83" t="s">
        <v>256</v>
      </c>
      <c r="U149" s="90"/>
      <c r="AA149" s="100" t="e">
        <f t="shared" si="79"/>
        <v>#DIV/0!</v>
      </c>
      <c r="AB149" s="83" t="s">
        <v>255</v>
      </c>
      <c r="AC149" s="83" t="s">
        <v>256</v>
      </c>
      <c r="AD149" s="91"/>
      <c r="AI149" s="92"/>
      <c r="AJ149" s="100" t="e">
        <f t="shared" si="80"/>
        <v>#DIV/0!</v>
      </c>
      <c r="AK149" s="83" t="s">
        <v>255</v>
      </c>
      <c r="AL149" s="83" t="s">
        <v>256</v>
      </c>
      <c r="AM149" s="91"/>
      <c r="AQ149" s="93"/>
      <c r="AR149" s="101" t="e">
        <f t="shared" si="81"/>
        <v>#DIV/0!</v>
      </c>
      <c r="AU149" s="102">
        <f t="shared" si="82"/>
        <v>0</v>
      </c>
      <c r="AV149" s="101" t="e">
        <f t="shared" si="83"/>
        <v>#DIV/0!</v>
      </c>
      <c r="AW149" s="101" t="e">
        <f t="shared" si="84"/>
        <v>#DIV/0!</v>
      </c>
      <c r="AX149" s="83" t="s">
        <v>255</v>
      </c>
      <c r="AY149" s="83" t="s">
        <v>256</v>
      </c>
      <c r="AZ149" s="91"/>
      <c r="BG149" s="103" t="e">
        <f t="shared" si="85"/>
        <v>#DIV/0!</v>
      </c>
      <c r="BK149" s="103" t="e">
        <f t="shared" si="86"/>
        <v>#DIV/0!</v>
      </c>
      <c r="BL149" s="83" t="s">
        <v>255</v>
      </c>
      <c r="BM149" s="83" t="s">
        <v>256</v>
      </c>
      <c r="BN149" s="106">
        <f t="shared" si="87"/>
        <v>0</v>
      </c>
      <c r="BO149" s="107">
        <f t="shared" si="88"/>
        <v>0</v>
      </c>
      <c r="BP149" s="107">
        <f t="shared" si="89"/>
        <v>0</v>
      </c>
      <c r="BQ149" s="107">
        <f t="shared" si="90"/>
        <v>0</v>
      </c>
      <c r="BR149" s="107">
        <f t="shared" si="91"/>
        <v>0</v>
      </c>
      <c r="BU149" s="94"/>
      <c r="BV149" s="108" t="str" cm="1">
        <f t="array" ref="BV149">IF(OR(($H149+(0.2*$I149))&lt;200, $K149="Not reporting this measure", ISBLANK($O149)),"N/A",
       IF(($O149/($H149+(0.2*$I149)))&lt;
                   (_xlfn.IFS($M149="CCO Medicaid only",Dashboard!$E$33,'Data Reporting Template'!$M149="All-payer",Dashboard!$F$33)),"Low","No Issue"))</f>
        <v>N/A</v>
      </c>
      <c r="BW149" s="109" t="str" cm="1">
        <f t="array" ref="BW149">IFERROR(
IF(OR($H149&lt;200, $U149="Not reporting this measure", ISBLANK($Y149),($I149/$J149)&gt;0.8),"N/A",
       IF(($Y149/$H149)&lt;
                   (_xlfn.IFS($W149="CCO Medicaid only",Dashboard!$E$34,'Data Reporting Template'!$W149="All-payer",Dashboard!$F$34)),"Low","No Issue")), "N/A")</f>
        <v>N/A</v>
      </c>
      <c r="BX149" s="110" t="str" cm="1">
        <f t="array" ref="BX149">IFERROR(
IF(OR($H149&lt;200, $AD149="Not reporting this measure", ISBLANK($AH149),($I149/$J149)&gt;0.8),"N/A",
       IF(($AH149/$H149)&lt;
                   (_xlfn.IFS($AF149="CCO Medicaid only",Dashboard!$E$35,'Data Reporting Template'!$AF149="All-payer",Dashboard!$F$35)),"Low","No Issue")), "N/A")</f>
        <v>N/A</v>
      </c>
      <c r="BY149" s="109" t="str">
        <f>IF(OR(($H149+(0.2*$I149))&lt;50, $AM149="Not reporting this measure", ISBLANK($AQ149)),"N/A",
       IF(($AQ149/($H149+(0.2*$I149)))&lt;Dashboard!$E$36,"Low", "No Issue"))</f>
        <v>N/A</v>
      </c>
      <c r="BZ149" s="110" t="str">
        <f>IF(OR(($H149+(0.2*$I149))&lt;200, $AZ149="Not reporting this measure", ISBLANK($BD149)),"N/A",
       IF(($BD149/($H149+(0.2*$I149)))&lt;Dashboard!$E$37,"Low", "No Issue"))</f>
        <v>N/A</v>
      </c>
      <c r="CA149" s="111" t="str">
        <f>IFERROR(
IF(OR(($H149+(0.2*$I149))&lt;200, $AZ149="Not reporting this measure", ISBLANK($BI149),($I149/$J149)&gt;0.8),"N/A",
       IF(($BI149/($H149+(0.2*$I149)))&lt;Dashboard!$E$38,"Low", "No Issue")),"N/A")</f>
        <v>N/A</v>
      </c>
      <c r="CB149" s="108" t="str" cm="1">
        <f t="array" ref="CB149">IF(OR(($H149+(0.2*$I149))&lt;200, $K149="Not reporting this measure", ISBLANK($O149)),"N/A",
IF(('Data Reporting Template'!$O149/($H149+(0.2*$I149)))&gt;
(_xlfn.IFS($M149="CCO Medicaid only",Dashboard!$E$44,'Data Reporting Template'!$M149="All-payer",Dashboard!$F$44)),"High","No Issue"))</f>
        <v>N/A</v>
      </c>
      <c r="CC149" s="109" t="str" cm="1">
        <f t="array" ref="CC149">IF(OR($H149&lt;200, $U149="Not reporting this measure", ISBLANK($Y149)),"N/A",
IF(('Data Reporting Template'!$Y149/$H149)&gt;
(_xlfn.IFS($W149="CCO Medicaid only",Dashboard!$E$44,'Data Reporting Template'!$W149="All-payer",Dashboard!$F$44)),"High","No Issue"))</f>
        <v>N/A</v>
      </c>
      <c r="CD149" s="110" t="str" cm="1">
        <f t="array" ref="CD149">IF(OR($H149&lt;200, $AD149="Not reporting this measure", ISBLANK($AH149)),"N/A",
       IF(('Data Reporting Template'!$AH149/$H149)&gt;
                   (_xlfn.IFS($AF149="CCO Medicaid only",Dashboard!$E$44,'Data Reporting Template'!$AF149="All-payer",Dashboard!$F$44)),"High","No Issue"))</f>
        <v>N/A</v>
      </c>
      <c r="CE149" s="109" t="str">
        <f>IF(OR(($H149+(0.2*$I149))&lt;50, $AM149="Not reporting this measure", ISBLANK($AQ149)),"N/A",
       IF(('Data Reporting Template'!$AQ149/($H149+(0.2*$I149)))&gt;Dashboard!$E$44,"High","No Issue"))</f>
        <v>N/A</v>
      </c>
      <c r="CF149" s="110" t="str">
        <f>IF(OR(($H149+(0.2*$I149))&lt;200, $AZ149="Not reporting this measure", ISBLANK($BD149)),"N/A",
       IF(('Data Reporting Template'!$BD149/($H149+(0.2*$I149)))&gt;Dashboard!$E$44,"High","No Issue"))</f>
        <v>N/A</v>
      </c>
      <c r="CG149" s="111" t="str">
        <f>IF(OR(($H149+(0.2*$I149))&lt;200, $AZ149="Not reporting this measure", ISBLANK($BI149)),"N/A",
       IF(('Data Reporting Template'!$BI149/($H149+(0.2*$I149)))&gt;Dashboard!$E$44,"High","No Issue"))</f>
        <v>N/A</v>
      </c>
      <c r="CH149" s="108" t="str">
        <f>IFERROR(
IF($O149 &lt; 30, "N/A",
IF((($P149+$Q149)/$O149)&gt; (Dashboard!$D$54), "High Exclusion/Exception Rate", "No Issue")),"N/A")</f>
        <v>N/A</v>
      </c>
      <c r="CI149" s="109" t="str">
        <f>IFERROR(
IF($Y149&lt;30,"N/A",
IF(($Z149/$Y149) &gt; (Dashboard!$D$55), "High Exclusion/Exception Rate", "No Issue")),"N/A")</f>
        <v>N/A</v>
      </c>
      <c r="CJ149" s="110" t="str">
        <f>IFERROR(
IF($AH149 &lt;30, "N/A",
IF(($AI149/$AH149)&gt; (Dashboard!$D$56), "High Exclusion/Exception Rate", "No Issue")),"N/A")</f>
        <v>N/A</v>
      </c>
      <c r="CK149" s="109" t="str">
        <f>IFERROR(
IF($BD149 &lt;30, "N/A",
IF((($BE149 + $BF149)/$BD149) &gt; (Dashboard!$D$58), "High Exclusion/Exception Rate", "No Issue")),"N/A")</f>
        <v>N/A</v>
      </c>
      <c r="CL149" s="112" t="str">
        <f>IFERROR(
IF($BI149 &lt;30, "N/A",
IF(($BJ149/$BI149) &gt; (Dashboard!$D$59), "High Exclusion/Exception Rate", "No Issue")),"N/A")</f>
        <v>N/A</v>
      </c>
      <c r="CM149" s="113" t="str">
        <f t="shared" si="92"/>
        <v>N/A</v>
      </c>
      <c r="CN149" s="110" t="str">
        <f t="shared" si="93"/>
        <v>N/A</v>
      </c>
      <c r="CO149" s="109" t="str">
        <f t="shared" si="94"/>
        <v>N/A</v>
      </c>
      <c r="CP149" s="110" t="str">
        <f t="shared" si="95"/>
        <v>N/A</v>
      </c>
      <c r="CQ149" s="109" t="str">
        <f t="shared" si="96"/>
        <v>N/A</v>
      </c>
      <c r="CR149" s="112" t="str">
        <f t="shared" si="97"/>
        <v>N/A</v>
      </c>
      <c r="CS149" s="113" t="str">
        <f t="shared" si="98"/>
        <v>N/A</v>
      </c>
      <c r="CT149" s="110" t="str">
        <f t="shared" si="99"/>
        <v>N/A</v>
      </c>
      <c r="CU149" s="109" t="str">
        <f t="shared" si="100"/>
        <v>N/A</v>
      </c>
      <c r="CV149" s="110" t="str">
        <f t="shared" si="101"/>
        <v>N/A</v>
      </c>
      <c r="CW149" s="109" t="str">
        <f t="shared" si="102"/>
        <v>N/A</v>
      </c>
      <c r="CX149" s="112" t="str">
        <f t="shared" si="103"/>
        <v>N/A</v>
      </c>
      <c r="CY149" s="113" t="str">
        <f t="shared" si="104"/>
        <v>N/A</v>
      </c>
      <c r="CZ149" s="110" t="str">
        <f t="shared" si="105"/>
        <v>N/A</v>
      </c>
      <c r="DA149" s="109" t="str">
        <f t="shared" si="106"/>
        <v>N/A</v>
      </c>
      <c r="DB149" s="115" t="str">
        <f t="shared" si="107"/>
        <v>N/A</v>
      </c>
      <c r="DC149" s="109" t="str">
        <f t="shared" si="108"/>
        <v>N/A</v>
      </c>
      <c r="DD149" s="114" t="str">
        <f t="shared" si="109"/>
        <v>N/A</v>
      </c>
      <c r="DE149" s="109" t="str">
        <f t="shared" si="110"/>
        <v>N/A</v>
      </c>
      <c r="DF149" s="114" t="str">
        <f t="shared" si="111"/>
        <v>N/A</v>
      </c>
      <c r="DG149" s="113" t="str">
        <f t="shared" si="112"/>
        <v>N/A</v>
      </c>
      <c r="DH149" s="114" t="str">
        <f t="shared" si="113"/>
        <v>N/A</v>
      </c>
      <c r="DI149" s="109" t="str">
        <f t="shared" si="114"/>
        <v>N/A</v>
      </c>
      <c r="DJ149" s="114" t="str">
        <f t="shared" si="115"/>
        <v>N/A</v>
      </c>
      <c r="DK149" s="111" t="str">
        <f t="shared" si="116"/>
        <v>N/A</v>
      </c>
    </row>
    <row r="150" spans="11:115" s="78" customFormat="1" x14ac:dyDescent="0.25">
      <c r="K150" s="90"/>
      <c r="R150" s="100" t="e">
        <f t="shared" si="78"/>
        <v>#DIV/0!</v>
      </c>
      <c r="S150" s="83" t="s">
        <v>255</v>
      </c>
      <c r="T150" s="83" t="s">
        <v>256</v>
      </c>
      <c r="U150" s="90"/>
      <c r="AA150" s="100" t="e">
        <f t="shared" si="79"/>
        <v>#DIV/0!</v>
      </c>
      <c r="AB150" s="83" t="s">
        <v>255</v>
      </c>
      <c r="AC150" s="83" t="s">
        <v>256</v>
      </c>
      <c r="AD150" s="91"/>
      <c r="AI150" s="92"/>
      <c r="AJ150" s="100" t="e">
        <f t="shared" si="80"/>
        <v>#DIV/0!</v>
      </c>
      <c r="AK150" s="83" t="s">
        <v>255</v>
      </c>
      <c r="AL150" s="83" t="s">
        <v>256</v>
      </c>
      <c r="AM150" s="91"/>
      <c r="AQ150" s="93"/>
      <c r="AR150" s="101" t="e">
        <f t="shared" si="81"/>
        <v>#DIV/0!</v>
      </c>
      <c r="AU150" s="102">
        <f t="shared" si="82"/>
        <v>0</v>
      </c>
      <c r="AV150" s="101" t="e">
        <f t="shared" si="83"/>
        <v>#DIV/0!</v>
      </c>
      <c r="AW150" s="101" t="e">
        <f t="shared" si="84"/>
        <v>#DIV/0!</v>
      </c>
      <c r="AX150" s="83" t="s">
        <v>255</v>
      </c>
      <c r="AY150" s="83" t="s">
        <v>256</v>
      </c>
      <c r="AZ150" s="91"/>
      <c r="BG150" s="103" t="e">
        <f t="shared" si="85"/>
        <v>#DIV/0!</v>
      </c>
      <c r="BK150" s="103" t="e">
        <f t="shared" si="86"/>
        <v>#DIV/0!</v>
      </c>
      <c r="BL150" s="83" t="s">
        <v>255</v>
      </c>
      <c r="BM150" s="83" t="s">
        <v>256</v>
      </c>
      <c r="BN150" s="106">
        <f t="shared" si="87"/>
        <v>0</v>
      </c>
      <c r="BO150" s="107">
        <f t="shared" si="88"/>
        <v>0</v>
      </c>
      <c r="BP150" s="107">
        <f t="shared" si="89"/>
        <v>0</v>
      </c>
      <c r="BQ150" s="107">
        <f t="shared" si="90"/>
        <v>0</v>
      </c>
      <c r="BR150" s="107">
        <f t="shared" si="91"/>
        <v>0</v>
      </c>
      <c r="BU150" s="94"/>
      <c r="BV150" s="108" t="str" cm="1">
        <f t="array" ref="BV150">IF(OR(($H150+(0.2*$I150))&lt;200, $K150="Not reporting this measure", ISBLANK($O150)),"N/A",
       IF(($O150/($H150+(0.2*$I150)))&lt;
                   (_xlfn.IFS($M150="CCO Medicaid only",Dashboard!$E$33,'Data Reporting Template'!$M150="All-payer",Dashboard!$F$33)),"Low","No Issue"))</f>
        <v>N/A</v>
      </c>
      <c r="BW150" s="109" t="str" cm="1">
        <f t="array" ref="BW150">IFERROR(
IF(OR($H150&lt;200, $U150="Not reporting this measure", ISBLANK($Y150),($I150/$J150)&gt;0.8),"N/A",
       IF(($Y150/$H150)&lt;
                   (_xlfn.IFS($W150="CCO Medicaid only",Dashboard!$E$34,'Data Reporting Template'!$W150="All-payer",Dashboard!$F$34)),"Low","No Issue")), "N/A")</f>
        <v>N/A</v>
      </c>
      <c r="BX150" s="110" t="str" cm="1">
        <f t="array" ref="BX150">IFERROR(
IF(OR($H150&lt;200, $AD150="Not reporting this measure", ISBLANK($AH150),($I150/$J150)&gt;0.8),"N/A",
       IF(($AH150/$H150)&lt;
                   (_xlfn.IFS($AF150="CCO Medicaid only",Dashboard!$E$35,'Data Reporting Template'!$AF150="All-payer",Dashboard!$F$35)),"Low","No Issue")), "N/A")</f>
        <v>N/A</v>
      </c>
      <c r="BY150" s="109" t="str">
        <f>IF(OR(($H150+(0.2*$I150))&lt;50, $AM150="Not reporting this measure", ISBLANK($AQ150)),"N/A",
       IF(($AQ150/($H150+(0.2*$I150)))&lt;Dashboard!$E$36,"Low", "No Issue"))</f>
        <v>N/A</v>
      </c>
      <c r="BZ150" s="110" t="str">
        <f>IF(OR(($H150+(0.2*$I150))&lt;200, $AZ150="Not reporting this measure", ISBLANK($BD150)),"N/A",
       IF(($BD150/($H150+(0.2*$I150)))&lt;Dashboard!$E$37,"Low", "No Issue"))</f>
        <v>N/A</v>
      </c>
      <c r="CA150" s="111" t="str">
        <f>IFERROR(
IF(OR(($H150+(0.2*$I150))&lt;200, $AZ150="Not reporting this measure", ISBLANK($BI150),($I150/$J150)&gt;0.8),"N/A",
       IF(($BI150/($H150+(0.2*$I150)))&lt;Dashboard!$E$38,"Low", "No Issue")),"N/A")</f>
        <v>N/A</v>
      </c>
      <c r="CB150" s="108" t="str" cm="1">
        <f t="array" ref="CB150">IF(OR(($H150+(0.2*$I150))&lt;200, $K150="Not reporting this measure", ISBLANK($O150)),"N/A",
IF(('Data Reporting Template'!$O150/($H150+(0.2*$I150)))&gt;
(_xlfn.IFS($M150="CCO Medicaid only",Dashboard!$E$44,'Data Reporting Template'!$M150="All-payer",Dashboard!$F$44)),"High","No Issue"))</f>
        <v>N/A</v>
      </c>
      <c r="CC150" s="109" t="str" cm="1">
        <f t="array" ref="CC150">IF(OR($H150&lt;200, $U150="Not reporting this measure", ISBLANK($Y150)),"N/A",
IF(('Data Reporting Template'!$Y150/$H150)&gt;
(_xlfn.IFS($W150="CCO Medicaid only",Dashboard!$E$44,'Data Reporting Template'!$W150="All-payer",Dashboard!$F$44)),"High","No Issue"))</f>
        <v>N/A</v>
      </c>
      <c r="CD150" s="110" t="str" cm="1">
        <f t="array" ref="CD150">IF(OR($H150&lt;200, $AD150="Not reporting this measure", ISBLANK($AH150)),"N/A",
       IF(('Data Reporting Template'!$AH150/$H150)&gt;
                   (_xlfn.IFS($AF150="CCO Medicaid only",Dashboard!$E$44,'Data Reporting Template'!$AF150="All-payer",Dashboard!$F$44)),"High","No Issue"))</f>
        <v>N/A</v>
      </c>
      <c r="CE150" s="109" t="str">
        <f>IF(OR(($H150+(0.2*$I150))&lt;50, $AM150="Not reporting this measure", ISBLANK($AQ150)),"N/A",
       IF(('Data Reporting Template'!$AQ150/($H150+(0.2*$I150)))&gt;Dashboard!$E$44,"High","No Issue"))</f>
        <v>N/A</v>
      </c>
      <c r="CF150" s="110" t="str">
        <f>IF(OR(($H150+(0.2*$I150))&lt;200, $AZ150="Not reporting this measure", ISBLANK($BD150)),"N/A",
       IF(('Data Reporting Template'!$BD150/($H150+(0.2*$I150)))&gt;Dashboard!$E$44,"High","No Issue"))</f>
        <v>N/A</v>
      </c>
      <c r="CG150" s="111" t="str">
        <f>IF(OR(($H150+(0.2*$I150))&lt;200, $AZ150="Not reporting this measure", ISBLANK($BI150)),"N/A",
       IF(('Data Reporting Template'!$BI150/($H150+(0.2*$I150)))&gt;Dashboard!$E$44,"High","No Issue"))</f>
        <v>N/A</v>
      </c>
      <c r="CH150" s="108" t="str">
        <f>IFERROR(
IF($O150 &lt; 30, "N/A",
IF((($P150+$Q150)/$O150)&gt; (Dashboard!$D$54), "High Exclusion/Exception Rate", "No Issue")),"N/A")</f>
        <v>N/A</v>
      </c>
      <c r="CI150" s="109" t="str">
        <f>IFERROR(
IF($Y150&lt;30,"N/A",
IF(($Z150/$Y150) &gt; (Dashboard!$D$55), "High Exclusion/Exception Rate", "No Issue")),"N/A")</f>
        <v>N/A</v>
      </c>
      <c r="CJ150" s="110" t="str">
        <f>IFERROR(
IF($AH150 &lt;30, "N/A",
IF(($AI150/$AH150)&gt; (Dashboard!$D$56), "High Exclusion/Exception Rate", "No Issue")),"N/A")</f>
        <v>N/A</v>
      </c>
      <c r="CK150" s="109" t="str">
        <f>IFERROR(
IF($BD150 &lt;30, "N/A",
IF((($BE150 + $BF150)/$BD150) &gt; (Dashboard!$D$58), "High Exclusion/Exception Rate", "No Issue")),"N/A")</f>
        <v>N/A</v>
      </c>
      <c r="CL150" s="112" t="str">
        <f>IFERROR(
IF($BI150 &lt;30, "N/A",
IF(($BJ150/$BI150) &gt; (Dashboard!$D$59), "High Exclusion/Exception Rate", "No Issue")),"N/A")</f>
        <v>N/A</v>
      </c>
      <c r="CM150" s="113" t="str">
        <f t="shared" si="92"/>
        <v>N/A</v>
      </c>
      <c r="CN150" s="110" t="str">
        <f t="shared" si="93"/>
        <v>N/A</v>
      </c>
      <c r="CO150" s="109" t="str">
        <f t="shared" si="94"/>
        <v>N/A</v>
      </c>
      <c r="CP150" s="110" t="str">
        <f t="shared" si="95"/>
        <v>N/A</v>
      </c>
      <c r="CQ150" s="109" t="str">
        <f t="shared" si="96"/>
        <v>N/A</v>
      </c>
      <c r="CR150" s="112" t="str">
        <f t="shared" si="97"/>
        <v>N/A</v>
      </c>
      <c r="CS150" s="113" t="str">
        <f t="shared" si="98"/>
        <v>N/A</v>
      </c>
      <c r="CT150" s="110" t="str">
        <f t="shared" si="99"/>
        <v>N/A</v>
      </c>
      <c r="CU150" s="109" t="str">
        <f t="shared" si="100"/>
        <v>N/A</v>
      </c>
      <c r="CV150" s="110" t="str">
        <f t="shared" si="101"/>
        <v>N/A</v>
      </c>
      <c r="CW150" s="109" t="str">
        <f t="shared" si="102"/>
        <v>N/A</v>
      </c>
      <c r="CX150" s="112" t="str">
        <f t="shared" si="103"/>
        <v>N/A</v>
      </c>
      <c r="CY150" s="113" t="str">
        <f t="shared" si="104"/>
        <v>N/A</v>
      </c>
      <c r="CZ150" s="110" t="str">
        <f t="shared" si="105"/>
        <v>N/A</v>
      </c>
      <c r="DA150" s="109" t="str">
        <f t="shared" si="106"/>
        <v>N/A</v>
      </c>
      <c r="DB150" s="115" t="str">
        <f t="shared" si="107"/>
        <v>N/A</v>
      </c>
      <c r="DC150" s="109" t="str">
        <f t="shared" si="108"/>
        <v>N/A</v>
      </c>
      <c r="DD150" s="114" t="str">
        <f t="shared" si="109"/>
        <v>N/A</v>
      </c>
      <c r="DE150" s="109" t="str">
        <f t="shared" si="110"/>
        <v>N/A</v>
      </c>
      <c r="DF150" s="114" t="str">
        <f t="shared" si="111"/>
        <v>N/A</v>
      </c>
      <c r="DG150" s="113" t="str">
        <f t="shared" si="112"/>
        <v>N/A</v>
      </c>
      <c r="DH150" s="114" t="str">
        <f t="shared" si="113"/>
        <v>N/A</v>
      </c>
      <c r="DI150" s="109" t="str">
        <f t="shared" si="114"/>
        <v>N/A</v>
      </c>
      <c r="DJ150" s="114" t="str">
        <f t="shared" si="115"/>
        <v>N/A</v>
      </c>
      <c r="DK150" s="111" t="str">
        <f t="shared" si="116"/>
        <v>N/A</v>
      </c>
    </row>
    <row r="151" spans="11:115" s="78" customFormat="1" x14ac:dyDescent="0.25">
      <c r="K151" s="90"/>
      <c r="R151" s="100" t="e">
        <f t="shared" si="78"/>
        <v>#DIV/0!</v>
      </c>
      <c r="S151" s="83" t="s">
        <v>255</v>
      </c>
      <c r="T151" s="83" t="s">
        <v>256</v>
      </c>
      <c r="U151" s="90"/>
      <c r="AA151" s="100" t="e">
        <f t="shared" si="79"/>
        <v>#DIV/0!</v>
      </c>
      <c r="AB151" s="83" t="s">
        <v>255</v>
      </c>
      <c r="AC151" s="83" t="s">
        <v>256</v>
      </c>
      <c r="AD151" s="91"/>
      <c r="AI151" s="92"/>
      <c r="AJ151" s="100" t="e">
        <f t="shared" si="80"/>
        <v>#DIV/0!</v>
      </c>
      <c r="AK151" s="83" t="s">
        <v>255</v>
      </c>
      <c r="AL151" s="83" t="s">
        <v>256</v>
      </c>
      <c r="AM151" s="91"/>
      <c r="AQ151" s="93"/>
      <c r="AR151" s="101" t="e">
        <f t="shared" si="81"/>
        <v>#DIV/0!</v>
      </c>
      <c r="AU151" s="102">
        <f t="shared" si="82"/>
        <v>0</v>
      </c>
      <c r="AV151" s="101" t="e">
        <f t="shared" si="83"/>
        <v>#DIV/0!</v>
      </c>
      <c r="AW151" s="101" t="e">
        <f t="shared" si="84"/>
        <v>#DIV/0!</v>
      </c>
      <c r="AX151" s="83" t="s">
        <v>255</v>
      </c>
      <c r="AY151" s="83" t="s">
        <v>256</v>
      </c>
      <c r="AZ151" s="91"/>
      <c r="BG151" s="103" t="e">
        <f t="shared" si="85"/>
        <v>#DIV/0!</v>
      </c>
      <c r="BK151" s="103" t="e">
        <f t="shared" si="86"/>
        <v>#DIV/0!</v>
      </c>
      <c r="BL151" s="83" t="s">
        <v>255</v>
      </c>
      <c r="BM151" s="83" t="s">
        <v>256</v>
      </c>
      <c r="BN151" s="106">
        <f t="shared" si="87"/>
        <v>0</v>
      </c>
      <c r="BO151" s="107">
        <f t="shared" si="88"/>
        <v>0</v>
      </c>
      <c r="BP151" s="107">
        <f t="shared" si="89"/>
        <v>0</v>
      </c>
      <c r="BQ151" s="107">
        <f t="shared" si="90"/>
        <v>0</v>
      </c>
      <c r="BR151" s="107">
        <f t="shared" si="91"/>
        <v>0</v>
      </c>
      <c r="BU151" s="94"/>
      <c r="BV151" s="108" t="str" cm="1">
        <f t="array" ref="BV151">IF(OR(($H151+(0.2*$I151))&lt;200, $K151="Not reporting this measure", ISBLANK($O151)),"N/A",
       IF(($O151/($H151+(0.2*$I151)))&lt;
                   (_xlfn.IFS($M151="CCO Medicaid only",Dashboard!$E$33,'Data Reporting Template'!$M151="All-payer",Dashboard!$F$33)),"Low","No Issue"))</f>
        <v>N/A</v>
      </c>
      <c r="BW151" s="109" t="str" cm="1">
        <f t="array" ref="BW151">IFERROR(
IF(OR($H151&lt;200, $U151="Not reporting this measure", ISBLANK($Y151),($I151/$J151)&gt;0.8),"N/A",
       IF(($Y151/$H151)&lt;
                   (_xlfn.IFS($W151="CCO Medicaid only",Dashboard!$E$34,'Data Reporting Template'!$W151="All-payer",Dashboard!$F$34)),"Low","No Issue")), "N/A")</f>
        <v>N/A</v>
      </c>
      <c r="BX151" s="110" t="str" cm="1">
        <f t="array" ref="BX151">IFERROR(
IF(OR($H151&lt;200, $AD151="Not reporting this measure", ISBLANK($AH151),($I151/$J151)&gt;0.8),"N/A",
       IF(($AH151/$H151)&lt;
                   (_xlfn.IFS($AF151="CCO Medicaid only",Dashboard!$E$35,'Data Reporting Template'!$AF151="All-payer",Dashboard!$F$35)),"Low","No Issue")), "N/A")</f>
        <v>N/A</v>
      </c>
      <c r="BY151" s="109" t="str">
        <f>IF(OR(($H151+(0.2*$I151))&lt;50, $AM151="Not reporting this measure", ISBLANK($AQ151)),"N/A",
       IF(($AQ151/($H151+(0.2*$I151)))&lt;Dashboard!$E$36,"Low", "No Issue"))</f>
        <v>N/A</v>
      </c>
      <c r="BZ151" s="110" t="str">
        <f>IF(OR(($H151+(0.2*$I151))&lt;200, $AZ151="Not reporting this measure", ISBLANK($BD151)),"N/A",
       IF(($BD151/($H151+(0.2*$I151)))&lt;Dashboard!$E$37,"Low", "No Issue"))</f>
        <v>N/A</v>
      </c>
      <c r="CA151" s="111" t="str">
        <f>IFERROR(
IF(OR(($H151+(0.2*$I151))&lt;200, $AZ151="Not reporting this measure", ISBLANK($BI151),($I151/$J151)&gt;0.8),"N/A",
       IF(($BI151/($H151+(0.2*$I151)))&lt;Dashboard!$E$38,"Low", "No Issue")),"N/A")</f>
        <v>N/A</v>
      </c>
      <c r="CB151" s="108" t="str" cm="1">
        <f t="array" ref="CB151">IF(OR(($H151+(0.2*$I151))&lt;200, $K151="Not reporting this measure", ISBLANK($O151)),"N/A",
IF(('Data Reporting Template'!$O151/($H151+(0.2*$I151)))&gt;
(_xlfn.IFS($M151="CCO Medicaid only",Dashboard!$E$44,'Data Reporting Template'!$M151="All-payer",Dashboard!$F$44)),"High","No Issue"))</f>
        <v>N/A</v>
      </c>
      <c r="CC151" s="109" t="str" cm="1">
        <f t="array" ref="CC151">IF(OR($H151&lt;200, $U151="Not reporting this measure", ISBLANK($Y151)),"N/A",
IF(('Data Reporting Template'!$Y151/$H151)&gt;
(_xlfn.IFS($W151="CCO Medicaid only",Dashboard!$E$44,'Data Reporting Template'!$W151="All-payer",Dashboard!$F$44)),"High","No Issue"))</f>
        <v>N/A</v>
      </c>
      <c r="CD151" s="110" t="str" cm="1">
        <f t="array" ref="CD151">IF(OR($H151&lt;200, $AD151="Not reporting this measure", ISBLANK($AH151)),"N/A",
       IF(('Data Reporting Template'!$AH151/$H151)&gt;
                   (_xlfn.IFS($AF151="CCO Medicaid only",Dashboard!$E$44,'Data Reporting Template'!$AF151="All-payer",Dashboard!$F$44)),"High","No Issue"))</f>
        <v>N/A</v>
      </c>
      <c r="CE151" s="109" t="str">
        <f>IF(OR(($H151+(0.2*$I151))&lt;50, $AM151="Not reporting this measure", ISBLANK($AQ151)),"N/A",
       IF(('Data Reporting Template'!$AQ151/($H151+(0.2*$I151)))&gt;Dashboard!$E$44,"High","No Issue"))</f>
        <v>N/A</v>
      </c>
      <c r="CF151" s="110" t="str">
        <f>IF(OR(($H151+(0.2*$I151))&lt;200, $AZ151="Not reporting this measure", ISBLANK($BD151)),"N/A",
       IF(('Data Reporting Template'!$BD151/($H151+(0.2*$I151)))&gt;Dashboard!$E$44,"High","No Issue"))</f>
        <v>N/A</v>
      </c>
      <c r="CG151" s="111" t="str">
        <f>IF(OR(($H151+(0.2*$I151))&lt;200, $AZ151="Not reporting this measure", ISBLANK($BI151)),"N/A",
       IF(('Data Reporting Template'!$BI151/($H151+(0.2*$I151)))&gt;Dashboard!$E$44,"High","No Issue"))</f>
        <v>N/A</v>
      </c>
      <c r="CH151" s="108" t="str">
        <f>IFERROR(
IF($O151 &lt; 30, "N/A",
IF((($P151+$Q151)/$O151)&gt; (Dashboard!$D$54), "High Exclusion/Exception Rate", "No Issue")),"N/A")</f>
        <v>N/A</v>
      </c>
      <c r="CI151" s="109" t="str">
        <f>IFERROR(
IF($Y151&lt;30,"N/A",
IF(($Z151/$Y151) &gt; (Dashboard!$D$55), "High Exclusion/Exception Rate", "No Issue")),"N/A")</f>
        <v>N/A</v>
      </c>
      <c r="CJ151" s="110" t="str">
        <f>IFERROR(
IF($AH151 &lt;30, "N/A",
IF(($AI151/$AH151)&gt; (Dashboard!$D$56), "High Exclusion/Exception Rate", "No Issue")),"N/A")</f>
        <v>N/A</v>
      </c>
      <c r="CK151" s="109" t="str">
        <f>IFERROR(
IF($BD151 &lt;30, "N/A",
IF((($BE151 + $BF151)/$BD151) &gt; (Dashboard!$D$58), "High Exclusion/Exception Rate", "No Issue")),"N/A")</f>
        <v>N/A</v>
      </c>
      <c r="CL151" s="112" t="str">
        <f>IFERROR(
IF($BI151 &lt;30, "N/A",
IF(($BJ151/$BI151) &gt; (Dashboard!$D$59), "High Exclusion/Exception Rate", "No Issue")),"N/A")</f>
        <v>N/A</v>
      </c>
      <c r="CM151" s="113" t="str">
        <f t="shared" si="92"/>
        <v>N/A</v>
      </c>
      <c r="CN151" s="110" t="str">
        <f t="shared" si="93"/>
        <v>N/A</v>
      </c>
      <c r="CO151" s="109" t="str">
        <f t="shared" si="94"/>
        <v>N/A</v>
      </c>
      <c r="CP151" s="110" t="str">
        <f t="shared" si="95"/>
        <v>N/A</v>
      </c>
      <c r="CQ151" s="109" t="str">
        <f t="shared" si="96"/>
        <v>N/A</v>
      </c>
      <c r="CR151" s="112" t="str">
        <f t="shared" si="97"/>
        <v>N/A</v>
      </c>
      <c r="CS151" s="113" t="str">
        <f t="shared" si="98"/>
        <v>N/A</v>
      </c>
      <c r="CT151" s="110" t="str">
        <f t="shared" si="99"/>
        <v>N/A</v>
      </c>
      <c r="CU151" s="109" t="str">
        <f t="shared" si="100"/>
        <v>N/A</v>
      </c>
      <c r="CV151" s="110" t="str">
        <f t="shared" si="101"/>
        <v>N/A</v>
      </c>
      <c r="CW151" s="109" t="str">
        <f t="shared" si="102"/>
        <v>N/A</v>
      </c>
      <c r="CX151" s="112" t="str">
        <f t="shared" si="103"/>
        <v>N/A</v>
      </c>
      <c r="CY151" s="113" t="str">
        <f t="shared" si="104"/>
        <v>N/A</v>
      </c>
      <c r="CZ151" s="110" t="str">
        <f t="shared" si="105"/>
        <v>N/A</v>
      </c>
      <c r="DA151" s="109" t="str">
        <f t="shared" si="106"/>
        <v>N/A</v>
      </c>
      <c r="DB151" s="115" t="str">
        <f t="shared" si="107"/>
        <v>N/A</v>
      </c>
      <c r="DC151" s="109" t="str">
        <f t="shared" si="108"/>
        <v>N/A</v>
      </c>
      <c r="DD151" s="114" t="str">
        <f t="shared" si="109"/>
        <v>N/A</v>
      </c>
      <c r="DE151" s="109" t="str">
        <f t="shared" si="110"/>
        <v>N/A</v>
      </c>
      <c r="DF151" s="114" t="str">
        <f t="shared" si="111"/>
        <v>N/A</v>
      </c>
      <c r="DG151" s="113" t="str">
        <f t="shared" si="112"/>
        <v>N/A</v>
      </c>
      <c r="DH151" s="114" t="str">
        <f t="shared" si="113"/>
        <v>N/A</v>
      </c>
      <c r="DI151" s="109" t="str">
        <f t="shared" si="114"/>
        <v>N/A</v>
      </c>
      <c r="DJ151" s="114" t="str">
        <f t="shared" si="115"/>
        <v>N/A</v>
      </c>
      <c r="DK151" s="111" t="str">
        <f t="shared" si="116"/>
        <v>N/A</v>
      </c>
    </row>
    <row r="152" spans="11:115" s="78" customFormat="1" x14ac:dyDescent="0.25">
      <c r="K152" s="90"/>
      <c r="R152" s="100" t="e">
        <f t="shared" si="78"/>
        <v>#DIV/0!</v>
      </c>
      <c r="S152" s="83" t="s">
        <v>255</v>
      </c>
      <c r="T152" s="83" t="s">
        <v>256</v>
      </c>
      <c r="U152" s="90"/>
      <c r="AA152" s="100" t="e">
        <f t="shared" si="79"/>
        <v>#DIV/0!</v>
      </c>
      <c r="AB152" s="83" t="s">
        <v>255</v>
      </c>
      <c r="AC152" s="83" t="s">
        <v>256</v>
      </c>
      <c r="AD152" s="91"/>
      <c r="AI152" s="92"/>
      <c r="AJ152" s="100" t="e">
        <f t="shared" si="80"/>
        <v>#DIV/0!</v>
      </c>
      <c r="AK152" s="83" t="s">
        <v>255</v>
      </c>
      <c r="AL152" s="83" t="s">
        <v>256</v>
      </c>
      <c r="AM152" s="91"/>
      <c r="AQ152" s="93"/>
      <c r="AR152" s="101" t="e">
        <f t="shared" si="81"/>
        <v>#DIV/0!</v>
      </c>
      <c r="AU152" s="102">
        <f t="shared" si="82"/>
        <v>0</v>
      </c>
      <c r="AV152" s="101" t="e">
        <f t="shared" si="83"/>
        <v>#DIV/0!</v>
      </c>
      <c r="AW152" s="101" t="e">
        <f t="shared" si="84"/>
        <v>#DIV/0!</v>
      </c>
      <c r="AX152" s="83" t="s">
        <v>255</v>
      </c>
      <c r="AY152" s="83" t="s">
        <v>256</v>
      </c>
      <c r="AZ152" s="91"/>
      <c r="BG152" s="103" t="e">
        <f t="shared" si="85"/>
        <v>#DIV/0!</v>
      </c>
      <c r="BK152" s="103" t="e">
        <f t="shared" si="86"/>
        <v>#DIV/0!</v>
      </c>
      <c r="BL152" s="83" t="s">
        <v>255</v>
      </c>
      <c r="BM152" s="83" t="s">
        <v>256</v>
      </c>
      <c r="BN152" s="106">
        <f t="shared" si="87"/>
        <v>0</v>
      </c>
      <c r="BO152" s="107">
        <f t="shared" si="88"/>
        <v>0</v>
      </c>
      <c r="BP152" s="107">
        <f t="shared" si="89"/>
        <v>0</v>
      </c>
      <c r="BQ152" s="107">
        <f t="shared" si="90"/>
        <v>0</v>
      </c>
      <c r="BR152" s="107">
        <f t="shared" si="91"/>
        <v>0</v>
      </c>
      <c r="BU152" s="94"/>
      <c r="BV152" s="108" t="str" cm="1">
        <f t="array" ref="BV152">IF(OR(($H152+(0.2*$I152))&lt;200, $K152="Not reporting this measure", ISBLANK($O152)),"N/A",
       IF(($O152/($H152+(0.2*$I152)))&lt;
                   (_xlfn.IFS($M152="CCO Medicaid only",Dashboard!$E$33,'Data Reporting Template'!$M152="All-payer",Dashboard!$F$33)),"Low","No Issue"))</f>
        <v>N/A</v>
      </c>
      <c r="BW152" s="109" t="str" cm="1">
        <f t="array" ref="BW152">IFERROR(
IF(OR($H152&lt;200, $U152="Not reporting this measure", ISBLANK($Y152),($I152/$J152)&gt;0.8),"N/A",
       IF(($Y152/$H152)&lt;
                   (_xlfn.IFS($W152="CCO Medicaid only",Dashboard!$E$34,'Data Reporting Template'!$W152="All-payer",Dashboard!$F$34)),"Low","No Issue")), "N/A")</f>
        <v>N/A</v>
      </c>
      <c r="BX152" s="110" t="str" cm="1">
        <f t="array" ref="BX152">IFERROR(
IF(OR($H152&lt;200, $AD152="Not reporting this measure", ISBLANK($AH152),($I152/$J152)&gt;0.8),"N/A",
       IF(($AH152/$H152)&lt;
                   (_xlfn.IFS($AF152="CCO Medicaid only",Dashboard!$E$35,'Data Reporting Template'!$AF152="All-payer",Dashboard!$F$35)),"Low","No Issue")), "N/A")</f>
        <v>N/A</v>
      </c>
      <c r="BY152" s="109" t="str">
        <f>IF(OR(($H152+(0.2*$I152))&lt;50, $AM152="Not reporting this measure", ISBLANK($AQ152)),"N/A",
       IF(($AQ152/($H152+(0.2*$I152)))&lt;Dashboard!$E$36,"Low", "No Issue"))</f>
        <v>N/A</v>
      </c>
      <c r="BZ152" s="110" t="str">
        <f>IF(OR(($H152+(0.2*$I152))&lt;200, $AZ152="Not reporting this measure", ISBLANK($BD152)),"N/A",
       IF(($BD152/($H152+(0.2*$I152)))&lt;Dashboard!$E$37,"Low", "No Issue"))</f>
        <v>N/A</v>
      </c>
      <c r="CA152" s="111" t="str">
        <f>IFERROR(
IF(OR(($H152+(0.2*$I152))&lt;200, $AZ152="Not reporting this measure", ISBLANK($BI152),($I152/$J152)&gt;0.8),"N/A",
       IF(($BI152/($H152+(0.2*$I152)))&lt;Dashboard!$E$38,"Low", "No Issue")),"N/A")</f>
        <v>N/A</v>
      </c>
      <c r="CB152" s="108" t="str" cm="1">
        <f t="array" ref="CB152">IF(OR(($H152+(0.2*$I152))&lt;200, $K152="Not reporting this measure", ISBLANK($O152)),"N/A",
IF(('Data Reporting Template'!$O152/($H152+(0.2*$I152)))&gt;
(_xlfn.IFS($M152="CCO Medicaid only",Dashboard!$E$44,'Data Reporting Template'!$M152="All-payer",Dashboard!$F$44)),"High","No Issue"))</f>
        <v>N/A</v>
      </c>
      <c r="CC152" s="109" t="str" cm="1">
        <f t="array" ref="CC152">IF(OR($H152&lt;200, $U152="Not reporting this measure", ISBLANK($Y152)),"N/A",
IF(('Data Reporting Template'!$Y152/$H152)&gt;
(_xlfn.IFS($W152="CCO Medicaid only",Dashboard!$E$44,'Data Reporting Template'!$W152="All-payer",Dashboard!$F$44)),"High","No Issue"))</f>
        <v>N/A</v>
      </c>
      <c r="CD152" s="110" t="str" cm="1">
        <f t="array" ref="CD152">IF(OR($H152&lt;200, $AD152="Not reporting this measure", ISBLANK($AH152)),"N/A",
       IF(('Data Reporting Template'!$AH152/$H152)&gt;
                   (_xlfn.IFS($AF152="CCO Medicaid only",Dashboard!$E$44,'Data Reporting Template'!$AF152="All-payer",Dashboard!$F$44)),"High","No Issue"))</f>
        <v>N/A</v>
      </c>
      <c r="CE152" s="109" t="str">
        <f>IF(OR(($H152+(0.2*$I152))&lt;50, $AM152="Not reporting this measure", ISBLANK($AQ152)),"N/A",
       IF(('Data Reporting Template'!$AQ152/($H152+(0.2*$I152)))&gt;Dashboard!$E$44,"High","No Issue"))</f>
        <v>N/A</v>
      </c>
      <c r="CF152" s="110" t="str">
        <f>IF(OR(($H152+(0.2*$I152))&lt;200, $AZ152="Not reporting this measure", ISBLANK($BD152)),"N/A",
       IF(('Data Reporting Template'!$BD152/($H152+(0.2*$I152)))&gt;Dashboard!$E$44,"High","No Issue"))</f>
        <v>N/A</v>
      </c>
      <c r="CG152" s="111" t="str">
        <f>IF(OR(($H152+(0.2*$I152))&lt;200, $AZ152="Not reporting this measure", ISBLANK($BI152)),"N/A",
       IF(('Data Reporting Template'!$BI152/($H152+(0.2*$I152)))&gt;Dashboard!$E$44,"High","No Issue"))</f>
        <v>N/A</v>
      </c>
      <c r="CH152" s="108" t="str">
        <f>IFERROR(
IF($O152 &lt; 30, "N/A",
IF((($P152+$Q152)/$O152)&gt; (Dashboard!$D$54), "High Exclusion/Exception Rate", "No Issue")),"N/A")</f>
        <v>N/A</v>
      </c>
      <c r="CI152" s="109" t="str">
        <f>IFERROR(
IF($Y152&lt;30,"N/A",
IF(($Z152/$Y152) &gt; (Dashboard!$D$55), "High Exclusion/Exception Rate", "No Issue")),"N/A")</f>
        <v>N/A</v>
      </c>
      <c r="CJ152" s="110" t="str">
        <f>IFERROR(
IF($AH152 &lt;30, "N/A",
IF(($AI152/$AH152)&gt; (Dashboard!$D$56), "High Exclusion/Exception Rate", "No Issue")),"N/A")</f>
        <v>N/A</v>
      </c>
      <c r="CK152" s="109" t="str">
        <f>IFERROR(
IF($BD152 &lt;30, "N/A",
IF((($BE152 + $BF152)/$BD152) &gt; (Dashboard!$D$58), "High Exclusion/Exception Rate", "No Issue")),"N/A")</f>
        <v>N/A</v>
      </c>
      <c r="CL152" s="112" t="str">
        <f>IFERROR(
IF($BI152 &lt;30, "N/A",
IF(($BJ152/$BI152) &gt; (Dashboard!$D$59), "High Exclusion/Exception Rate", "No Issue")),"N/A")</f>
        <v>N/A</v>
      </c>
      <c r="CM152" s="113" t="str">
        <f t="shared" si="92"/>
        <v>N/A</v>
      </c>
      <c r="CN152" s="110" t="str">
        <f t="shared" si="93"/>
        <v>N/A</v>
      </c>
      <c r="CO152" s="109" t="str">
        <f t="shared" si="94"/>
        <v>N/A</v>
      </c>
      <c r="CP152" s="110" t="str">
        <f t="shared" si="95"/>
        <v>N/A</v>
      </c>
      <c r="CQ152" s="109" t="str">
        <f t="shared" si="96"/>
        <v>N/A</v>
      </c>
      <c r="CR152" s="112" t="str">
        <f t="shared" si="97"/>
        <v>N/A</v>
      </c>
      <c r="CS152" s="113" t="str">
        <f t="shared" si="98"/>
        <v>N/A</v>
      </c>
      <c r="CT152" s="110" t="str">
        <f t="shared" si="99"/>
        <v>N/A</v>
      </c>
      <c r="CU152" s="109" t="str">
        <f t="shared" si="100"/>
        <v>N/A</v>
      </c>
      <c r="CV152" s="110" t="str">
        <f t="shared" si="101"/>
        <v>N/A</v>
      </c>
      <c r="CW152" s="109" t="str">
        <f t="shared" si="102"/>
        <v>N/A</v>
      </c>
      <c r="CX152" s="112" t="str">
        <f t="shared" si="103"/>
        <v>N/A</v>
      </c>
      <c r="CY152" s="113" t="str">
        <f t="shared" si="104"/>
        <v>N/A</v>
      </c>
      <c r="CZ152" s="110" t="str">
        <f t="shared" si="105"/>
        <v>N/A</v>
      </c>
      <c r="DA152" s="109" t="str">
        <f t="shared" si="106"/>
        <v>N/A</v>
      </c>
      <c r="DB152" s="115" t="str">
        <f t="shared" si="107"/>
        <v>N/A</v>
      </c>
      <c r="DC152" s="109" t="str">
        <f t="shared" si="108"/>
        <v>N/A</v>
      </c>
      <c r="DD152" s="114" t="str">
        <f t="shared" si="109"/>
        <v>N/A</v>
      </c>
      <c r="DE152" s="109" t="str">
        <f t="shared" si="110"/>
        <v>N/A</v>
      </c>
      <c r="DF152" s="114" t="str">
        <f t="shared" si="111"/>
        <v>N/A</v>
      </c>
      <c r="DG152" s="113" t="str">
        <f t="shared" si="112"/>
        <v>N/A</v>
      </c>
      <c r="DH152" s="114" t="str">
        <f t="shared" si="113"/>
        <v>N/A</v>
      </c>
      <c r="DI152" s="109" t="str">
        <f t="shared" si="114"/>
        <v>N/A</v>
      </c>
      <c r="DJ152" s="114" t="str">
        <f t="shared" si="115"/>
        <v>N/A</v>
      </c>
      <c r="DK152" s="111" t="str">
        <f t="shared" si="116"/>
        <v>N/A</v>
      </c>
    </row>
    <row r="153" spans="11:115" s="78" customFormat="1" x14ac:dyDescent="0.25">
      <c r="K153" s="90"/>
      <c r="R153" s="100" t="e">
        <f t="shared" si="78"/>
        <v>#DIV/0!</v>
      </c>
      <c r="S153" s="83" t="s">
        <v>255</v>
      </c>
      <c r="T153" s="83" t="s">
        <v>256</v>
      </c>
      <c r="U153" s="90"/>
      <c r="AA153" s="100" t="e">
        <f t="shared" si="79"/>
        <v>#DIV/0!</v>
      </c>
      <c r="AB153" s="83" t="s">
        <v>255</v>
      </c>
      <c r="AC153" s="83" t="s">
        <v>256</v>
      </c>
      <c r="AD153" s="91"/>
      <c r="AI153" s="92"/>
      <c r="AJ153" s="100" t="e">
        <f t="shared" si="80"/>
        <v>#DIV/0!</v>
      </c>
      <c r="AK153" s="83" t="s">
        <v>255</v>
      </c>
      <c r="AL153" s="83" t="s">
        <v>256</v>
      </c>
      <c r="AM153" s="91"/>
      <c r="AQ153" s="93"/>
      <c r="AR153" s="101" t="e">
        <f t="shared" si="81"/>
        <v>#DIV/0!</v>
      </c>
      <c r="AU153" s="102">
        <f t="shared" si="82"/>
        <v>0</v>
      </c>
      <c r="AV153" s="101" t="e">
        <f t="shared" si="83"/>
        <v>#DIV/0!</v>
      </c>
      <c r="AW153" s="101" t="e">
        <f t="shared" si="84"/>
        <v>#DIV/0!</v>
      </c>
      <c r="AX153" s="83" t="s">
        <v>255</v>
      </c>
      <c r="AY153" s="83" t="s">
        <v>256</v>
      </c>
      <c r="AZ153" s="91"/>
      <c r="BG153" s="103" t="e">
        <f t="shared" si="85"/>
        <v>#DIV/0!</v>
      </c>
      <c r="BK153" s="103" t="e">
        <f t="shared" si="86"/>
        <v>#DIV/0!</v>
      </c>
      <c r="BL153" s="83" t="s">
        <v>255</v>
      </c>
      <c r="BM153" s="83" t="s">
        <v>256</v>
      </c>
      <c r="BN153" s="106">
        <f t="shared" si="87"/>
        <v>0</v>
      </c>
      <c r="BO153" s="107">
        <f t="shared" si="88"/>
        <v>0</v>
      </c>
      <c r="BP153" s="107">
        <f t="shared" si="89"/>
        <v>0</v>
      </c>
      <c r="BQ153" s="107">
        <f t="shared" si="90"/>
        <v>0</v>
      </c>
      <c r="BR153" s="107">
        <f t="shared" si="91"/>
        <v>0</v>
      </c>
      <c r="BU153" s="94"/>
      <c r="BV153" s="108" t="str" cm="1">
        <f t="array" ref="BV153">IF(OR(($H153+(0.2*$I153))&lt;200, $K153="Not reporting this measure", ISBLANK($O153)),"N/A",
       IF(($O153/($H153+(0.2*$I153)))&lt;
                   (_xlfn.IFS($M153="CCO Medicaid only",Dashboard!$E$33,'Data Reporting Template'!$M153="All-payer",Dashboard!$F$33)),"Low","No Issue"))</f>
        <v>N/A</v>
      </c>
      <c r="BW153" s="109" t="str" cm="1">
        <f t="array" ref="BW153">IFERROR(
IF(OR($H153&lt;200, $U153="Not reporting this measure", ISBLANK($Y153),($I153/$J153)&gt;0.8),"N/A",
       IF(($Y153/$H153)&lt;
                   (_xlfn.IFS($W153="CCO Medicaid only",Dashboard!$E$34,'Data Reporting Template'!$W153="All-payer",Dashboard!$F$34)),"Low","No Issue")), "N/A")</f>
        <v>N/A</v>
      </c>
      <c r="BX153" s="110" t="str" cm="1">
        <f t="array" ref="BX153">IFERROR(
IF(OR($H153&lt;200, $AD153="Not reporting this measure", ISBLANK($AH153),($I153/$J153)&gt;0.8),"N/A",
       IF(($AH153/$H153)&lt;
                   (_xlfn.IFS($AF153="CCO Medicaid only",Dashboard!$E$35,'Data Reporting Template'!$AF153="All-payer",Dashboard!$F$35)),"Low","No Issue")), "N/A")</f>
        <v>N/A</v>
      </c>
      <c r="BY153" s="109" t="str">
        <f>IF(OR(($H153+(0.2*$I153))&lt;50, $AM153="Not reporting this measure", ISBLANK($AQ153)),"N/A",
       IF(($AQ153/($H153+(0.2*$I153)))&lt;Dashboard!$E$36,"Low", "No Issue"))</f>
        <v>N/A</v>
      </c>
      <c r="BZ153" s="110" t="str">
        <f>IF(OR(($H153+(0.2*$I153))&lt;200, $AZ153="Not reporting this measure", ISBLANK($BD153)),"N/A",
       IF(($BD153/($H153+(0.2*$I153)))&lt;Dashboard!$E$37,"Low", "No Issue"))</f>
        <v>N/A</v>
      </c>
      <c r="CA153" s="111" t="str">
        <f>IFERROR(
IF(OR(($H153+(0.2*$I153))&lt;200, $AZ153="Not reporting this measure", ISBLANK($BI153),($I153/$J153)&gt;0.8),"N/A",
       IF(($BI153/($H153+(0.2*$I153)))&lt;Dashboard!$E$38,"Low", "No Issue")),"N/A")</f>
        <v>N/A</v>
      </c>
      <c r="CB153" s="108" t="str" cm="1">
        <f t="array" ref="CB153">IF(OR(($H153+(0.2*$I153))&lt;200, $K153="Not reporting this measure", ISBLANK($O153)),"N/A",
IF(('Data Reporting Template'!$O153/($H153+(0.2*$I153)))&gt;
(_xlfn.IFS($M153="CCO Medicaid only",Dashboard!$E$44,'Data Reporting Template'!$M153="All-payer",Dashboard!$F$44)),"High","No Issue"))</f>
        <v>N/A</v>
      </c>
      <c r="CC153" s="109" t="str" cm="1">
        <f t="array" ref="CC153">IF(OR($H153&lt;200, $U153="Not reporting this measure", ISBLANK($Y153)),"N/A",
IF(('Data Reporting Template'!$Y153/$H153)&gt;
(_xlfn.IFS($W153="CCO Medicaid only",Dashboard!$E$44,'Data Reporting Template'!$W153="All-payer",Dashboard!$F$44)),"High","No Issue"))</f>
        <v>N/A</v>
      </c>
      <c r="CD153" s="110" t="str" cm="1">
        <f t="array" ref="CD153">IF(OR($H153&lt;200, $AD153="Not reporting this measure", ISBLANK($AH153)),"N/A",
       IF(('Data Reporting Template'!$AH153/$H153)&gt;
                   (_xlfn.IFS($AF153="CCO Medicaid only",Dashboard!$E$44,'Data Reporting Template'!$AF153="All-payer",Dashboard!$F$44)),"High","No Issue"))</f>
        <v>N/A</v>
      </c>
      <c r="CE153" s="109" t="str">
        <f>IF(OR(($H153+(0.2*$I153))&lt;50, $AM153="Not reporting this measure", ISBLANK($AQ153)),"N/A",
       IF(('Data Reporting Template'!$AQ153/($H153+(0.2*$I153)))&gt;Dashboard!$E$44,"High","No Issue"))</f>
        <v>N/A</v>
      </c>
      <c r="CF153" s="110" t="str">
        <f>IF(OR(($H153+(0.2*$I153))&lt;200, $AZ153="Not reporting this measure", ISBLANK($BD153)),"N/A",
       IF(('Data Reporting Template'!$BD153/($H153+(0.2*$I153)))&gt;Dashboard!$E$44,"High","No Issue"))</f>
        <v>N/A</v>
      </c>
      <c r="CG153" s="111" t="str">
        <f>IF(OR(($H153+(0.2*$I153))&lt;200, $AZ153="Not reporting this measure", ISBLANK($BI153)),"N/A",
       IF(('Data Reporting Template'!$BI153/($H153+(0.2*$I153)))&gt;Dashboard!$E$44,"High","No Issue"))</f>
        <v>N/A</v>
      </c>
      <c r="CH153" s="108" t="str">
        <f>IFERROR(
IF($O153 &lt; 30, "N/A",
IF((($P153+$Q153)/$O153)&gt; (Dashboard!$D$54), "High Exclusion/Exception Rate", "No Issue")),"N/A")</f>
        <v>N/A</v>
      </c>
      <c r="CI153" s="109" t="str">
        <f>IFERROR(
IF($Y153&lt;30,"N/A",
IF(($Z153/$Y153) &gt; (Dashboard!$D$55), "High Exclusion/Exception Rate", "No Issue")),"N/A")</f>
        <v>N/A</v>
      </c>
      <c r="CJ153" s="110" t="str">
        <f>IFERROR(
IF($AH153 &lt;30, "N/A",
IF(($AI153/$AH153)&gt; (Dashboard!$D$56), "High Exclusion/Exception Rate", "No Issue")),"N/A")</f>
        <v>N/A</v>
      </c>
      <c r="CK153" s="109" t="str">
        <f>IFERROR(
IF($BD153 &lt;30, "N/A",
IF((($BE153 + $BF153)/$BD153) &gt; (Dashboard!$D$58), "High Exclusion/Exception Rate", "No Issue")),"N/A")</f>
        <v>N/A</v>
      </c>
      <c r="CL153" s="112" t="str">
        <f>IFERROR(
IF($BI153 &lt;30, "N/A",
IF(($BJ153/$BI153) &gt; (Dashboard!$D$59), "High Exclusion/Exception Rate", "No Issue")),"N/A")</f>
        <v>N/A</v>
      </c>
      <c r="CM153" s="113" t="str">
        <f t="shared" si="92"/>
        <v>N/A</v>
      </c>
      <c r="CN153" s="110" t="str">
        <f t="shared" si="93"/>
        <v>N/A</v>
      </c>
      <c r="CO153" s="109" t="str">
        <f t="shared" si="94"/>
        <v>N/A</v>
      </c>
      <c r="CP153" s="110" t="str">
        <f t="shared" si="95"/>
        <v>N/A</v>
      </c>
      <c r="CQ153" s="109" t="str">
        <f t="shared" si="96"/>
        <v>N/A</v>
      </c>
      <c r="CR153" s="112" t="str">
        <f t="shared" si="97"/>
        <v>N/A</v>
      </c>
      <c r="CS153" s="113" t="str">
        <f t="shared" si="98"/>
        <v>N/A</v>
      </c>
      <c r="CT153" s="110" t="str">
        <f t="shared" si="99"/>
        <v>N/A</v>
      </c>
      <c r="CU153" s="109" t="str">
        <f t="shared" si="100"/>
        <v>N/A</v>
      </c>
      <c r="CV153" s="110" t="str">
        <f t="shared" si="101"/>
        <v>N/A</v>
      </c>
      <c r="CW153" s="109" t="str">
        <f t="shared" si="102"/>
        <v>N/A</v>
      </c>
      <c r="CX153" s="112" t="str">
        <f t="shared" si="103"/>
        <v>N/A</v>
      </c>
      <c r="CY153" s="113" t="str">
        <f t="shared" si="104"/>
        <v>N/A</v>
      </c>
      <c r="CZ153" s="110" t="str">
        <f t="shared" si="105"/>
        <v>N/A</v>
      </c>
      <c r="DA153" s="109" t="str">
        <f t="shared" si="106"/>
        <v>N/A</v>
      </c>
      <c r="DB153" s="115" t="str">
        <f t="shared" si="107"/>
        <v>N/A</v>
      </c>
      <c r="DC153" s="109" t="str">
        <f t="shared" si="108"/>
        <v>N/A</v>
      </c>
      <c r="DD153" s="114" t="str">
        <f t="shared" si="109"/>
        <v>N/A</v>
      </c>
      <c r="DE153" s="109" t="str">
        <f t="shared" si="110"/>
        <v>N/A</v>
      </c>
      <c r="DF153" s="114" t="str">
        <f t="shared" si="111"/>
        <v>N/A</v>
      </c>
      <c r="DG153" s="113" t="str">
        <f t="shared" si="112"/>
        <v>N/A</v>
      </c>
      <c r="DH153" s="114" t="str">
        <f t="shared" si="113"/>
        <v>N/A</v>
      </c>
      <c r="DI153" s="109" t="str">
        <f t="shared" si="114"/>
        <v>N/A</v>
      </c>
      <c r="DJ153" s="114" t="str">
        <f t="shared" si="115"/>
        <v>N/A</v>
      </c>
      <c r="DK153" s="111" t="str">
        <f t="shared" si="116"/>
        <v>N/A</v>
      </c>
    </row>
    <row r="154" spans="11:115" s="78" customFormat="1" x14ac:dyDescent="0.25">
      <c r="K154" s="90"/>
      <c r="R154" s="100" t="e">
        <f t="shared" si="78"/>
        <v>#DIV/0!</v>
      </c>
      <c r="S154" s="83" t="s">
        <v>255</v>
      </c>
      <c r="T154" s="83" t="s">
        <v>256</v>
      </c>
      <c r="U154" s="90"/>
      <c r="AA154" s="100" t="e">
        <f t="shared" si="79"/>
        <v>#DIV/0!</v>
      </c>
      <c r="AB154" s="83" t="s">
        <v>255</v>
      </c>
      <c r="AC154" s="83" t="s">
        <v>256</v>
      </c>
      <c r="AD154" s="91"/>
      <c r="AI154" s="92"/>
      <c r="AJ154" s="100" t="e">
        <f t="shared" si="80"/>
        <v>#DIV/0!</v>
      </c>
      <c r="AK154" s="83" t="s">
        <v>255</v>
      </c>
      <c r="AL154" s="83" t="s">
        <v>256</v>
      </c>
      <c r="AM154" s="91"/>
      <c r="AQ154" s="93"/>
      <c r="AR154" s="101" t="e">
        <f t="shared" si="81"/>
        <v>#DIV/0!</v>
      </c>
      <c r="AU154" s="102">
        <f t="shared" si="82"/>
        <v>0</v>
      </c>
      <c r="AV154" s="101" t="e">
        <f t="shared" si="83"/>
        <v>#DIV/0!</v>
      </c>
      <c r="AW154" s="101" t="e">
        <f t="shared" si="84"/>
        <v>#DIV/0!</v>
      </c>
      <c r="AX154" s="83" t="s">
        <v>255</v>
      </c>
      <c r="AY154" s="83" t="s">
        <v>256</v>
      </c>
      <c r="AZ154" s="91"/>
      <c r="BG154" s="103" t="e">
        <f t="shared" si="85"/>
        <v>#DIV/0!</v>
      </c>
      <c r="BK154" s="103" t="e">
        <f t="shared" si="86"/>
        <v>#DIV/0!</v>
      </c>
      <c r="BL154" s="83" t="s">
        <v>255</v>
      </c>
      <c r="BM154" s="83" t="s">
        <v>256</v>
      </c>
      <c r="BN154" s="106">
        <f t="shared" si="87"/>
        <v>0</v>
      </c>
      <c r="BO154" s="107">
        <f t="shared" si="88"/>
        <v>0</v>
      </c>
      <c r="BP154" s="107">
        <f t="shared" si="89"/>
        <v>0</v>
      </c>
      <c r="BQ154" s="107">
        <f t="shared" si="90"/>
        <v>0</v>
      </c>
      <c r="BR154" s="107">
        <f t="shared" si="91"/>
        <v>0</v>
      </c>
      <c r="BU154" s="94"/>
      <c r="BV154" s="108" t="str" cm="1">
        <f t="array" ref="BV154">IF(OR(($H154+(0.2*$I154))&lt;200, $K154="Not reporting this measure", ISBLANK($O154)),"N/A",
       IF(($O154/($H154+(0.2*$I154)))&lt;
                   (_xlfn.IFS($M154="CCO Medicaid only",Dashboard!$E$33,'Data Reporting Template'!$M154="All-payer",Dashboard!$F$33)),"Low","No Issue"))</f>
        <v>N/A</v>
      </c>
      <c r="BW154" s="109" t="str" cm="1">
        <f t="array" ref="BW154">IFERROR(
IF(OR($H154&lt;200, $U154="Not reporting this measure", ISBLANK($Y154),($I154/$J154)&gt;0.8),"N/A",
       IF(($Y154/$H154)&lt;
                   (_xlfn.IFS($W154="CCO Medicaid only",Dashboard!$E$34,'Data Reporting Template'!$W154="All-payer",Dashboard!$F$34)),"Low","No Issue")), "N/A")</f>
        <v>N/A</v>
      </c>
      <c r="BX154" s="110" t="str" cm="1">
        <f t="array" ref="BX154">IFERROR(
IF(OR($H154&lt;200, $AD154="Not reporting this measure", ISBLANK($AH154),($I154/$J154)&gt;0.8),"N/A",
       IF(($AH154/$H154)&lt;
                   (_xlfn.IFS($AF154="CCO Medicaid only",Dashboard!$E$35,'Data Reporting Template'!$AF154="All-payer",Dashboard!$F$35)),"Low","No Issue")), "N/A")</f>
        <v>N/A</v>
      </c>
      <c r="BY154" s="109" t="str">
        <f>IF(OR(($H154+(0.2*$I154))&lt;50, $AM154="Not reporting this measure", ISBLANK($AQ154)),"N/A",
       IF(($AQ154/($H154+(0.2*$I154)))&lt;Dashboard!$E$36,"Low", "No Issue"))</f>
        <v>N/A</v>
      </c>
      <c r="BZ154" s="110" t="str">
        <f>IF(OR(($H154+(0.2*$I154))&lt;200, $AZ154="Not reporting this measure", ISBLANK($BD154)),"N/A",
       IF(($BD154/($H154+(0.2*$I154)))&lt;Dashboard!$E$37,"Low", "No Issue"))</f>
        <v>N/A</v>
      </c>
      <c r="CA154" s="111" t="str">
        <f>IFERROR(
IF(OR(($H154+(0.2*$I154))&lt;200, $AZ154="Not reporting this measure", ISBLANK($BI154),($I154/$J154)&gt;0.8),"N/A",
       IF(($BI154/($H154+(0.2*$I154)))&lt;Dashboard!$E$38,"Low", "No Issue")),"N/A")</f>
        <v>N/A</v>
      </c>
      <c r="CB154" s="108" t="str" cm="1">
        <f t="array" ref="CB154">IF(OR(($H154+(0.2*$I154))&lt;200, $K154="Not reporting this measure", ISBLANK($O154)),"N/A",
IF(('Data Reporting Template'!$O154/($H154+(0.2*$I154)))&gt;
(_xlfn.IFS($M154="CCO Medicaid only",Dashboard!$E$44,'Data Reporting Template'!$M154="All-payer",Dashboard!$F$44)),"High","No Issue"))</f>
        <v>N/A</v>
      </c>
      <c r="CC154" s="109" t="str" cm="1">
        <f t="array" ref="CC154">IF(OR($H154&lt;200, $U154="Not reporting this measure", ISBLANK($Y154)),"N/A",
IF(('Data Reporting Template'!$Y154/$H154)&gt;
(_xlfn.IFS($W154="CCO Medicaid only",Dashboard!$E$44,'Data Reporting Template'!$W154="All-payer",Dashboard!$F$44)),"High","No Issue"))</f>
        <v>N/A</v>
      </c>
      <c r="CD154" s="110" t="str" cm="1">
        <f t="array" ref="CD154">IF(OR($H154&lt;200, $AD154="Not reporting this measure", ISBLANK($AH154)),"N/A",
       IF(('Data Reporting Template'!$AH154/$H154)&gt;
                   (_xlfn.IFS($AF154="CCO Medicaid only",Dashboard!$E$44,'Data Reporting Template'!$AF154="All-payer",Dashboard!$F$44)),"High","No Issue"))</f>
        <v>N/A</v>
      </c>
      <c r="CE154" s="109" t="str">
        <f>IF(OR(($H154+(0.2*$I154))&lt;50, $AM154="Not reporting this measure", ISBLANK($AQ154)),"N/A",
       IF(('Data Reporting Template'!$AQ154/($H154+(0.2*$I154)))&gt;Dashboard!$E$44,"High","No Issue"))</f>
        <v>N/A</v>
      </c>
      <c r="CF154" s="110" t="str">
        <f>IF(OR(($H154+(0.2*$I154))&lt;200, $AZ154="Not reporting this measure", ISBLANK($BD154)),"N/A",
       IF(('Data Reporting Template'!$BD154/($H154+(0.2*$I154)))&gt;Dashboard!$E$44,"High","No Issue"))</f>
        <v>N/A</v>
      </c>
      <c r="CG154" s="111" t="str">
        <f>IF(OR(($H154+(0.2*$I154))&lt;200, $AZ154="Not reporting this measure", ISBLANK($BI154)),"N/A",
       IF(('Data Reporting Template'!$BI154/($H154+(0.2*$I154)))&gt;Dashboard!$E$44,"High","No Issue"))</f>
        <v>N/A</v>
      </c>
      <c r="CH154" s="108" t="str">
        <f>IFERROR(
IF($O154 &lt; 30, "N/A",
IF((($P154+$Q154)/$O154)&gt; (Dashboard!$D$54), "High Exclusion/Exception Rate", "No Issue")),"N/A")</f>
        <v>N/A</v>
      </c>
      <c r="CI154" s="109" t="str">
        <f>IFERROR(
IF($Y154&lt;30,"N/A",
IF(($Z154/$Y154) &gt; (Dashboard!$D$55), "High Exclusion/Exception Rate", "No Issue")),"N/A")</f>
        <v>N/A</v>
      </c>
      <c r="CJ154" s="110" t="str">
        <f>IFERROR(
IF($AH154 &lt;30, "N/A",
IF(($AI154/$AH154)&gt; (Dashboard!$D$56), "High Exclusion/Exception Rate", "No Issue")),"N/A")</f>
        <v>N/A</v>
      </c>
      <c r="CK154" s="109" t="str">
        <f>IFERROR(
IF($BD154 &lt;30, "N/A",
IF((($BE154 + $BF154)/$BD154) &gt; (Dashboard!$D$58), "High Exclusion/Exception Rate", "No Issue")),"N/A")</f>
        <v>N/A</v>
      </c>
      <c r="CL154" s="112" t="str">
        <f>IFERROR(
IF($BI154 &lt;30, "N/A",
IF(($BJ154/$BI154) &gt; (Dashboard!$D$59), "High Exclusion/Exception Rate", "No Issue")),"N/A")</f>
        <v>N/A</v>
      </c>
      <c r="CM154" s="113" t="str">
        <f t="shared" si="92"/>
        <v>N/A</v>
      </c>
      <c r="CN154" s="110" t="str">
        <f t="shared" si="93"/>
        <v>N/A</v>
      </c>
      <c r="CO154" s="109" t="str">
        <f t="shared" si="94"/>
        <v>N/A</v>
      </c>
      <c r="CP154" s="110" t="str">
        <f t="shared" si="95"/>
        <v>N/A</v>
      </c>
      <c r="CQ154" s="109" t="str">
        <f t="shared" si="96"/>
        <v>N/A</v>
      </c>
      <c r="CR154" s="112" t="str">
        <f t="shared" si="97"/>
        <v>N/A</v>
      </c>
      <c r="CS154" s="113" t="str">
        <f t="shared" si="98"/>
        <v>N/A</v>
      </c>
      <c r="CT154" s="110" t="str">
        <f t="shared" si="99"/>
        <v>N/A</v>
      </c>
      <c r="CU154" s="109" t="str">
        <f t="shared" si="100"/>
        <v>N/A</v>
      </c>
      <c r="CV154" s="110" t="str">
        <f t="shared" si="101"/>
        <v>N/A</v>
      </c>
      <c r="CW154" s="109" t="str">
        <f t="shared" si="102"/>
        <v>N/A</v>
      </c>
      <c r="CX154" s="112" t="str">
        <f t="shared" si="103"/>
        <v>N/A</v>
      </c>
      <c r="CY154" s="113" t="str">
        <f t="shared" si="104"/>
        <v>N/A</v>
      </c>
      <c r="CZ154" s="110" t="str">
        <f t="shared" si="105"/>
        <v>N/A</v>
      </c>
      <c r="DA154" s="109" t="str">
        <f t="shared" si="106"/>
        <v>N/A</v>
      </c>
      <c r="DB154" s="115" t="str">
        <f t="shared" si="107"/>
        <v>N/A</v>
      </c>
      <c r="DC154" s="109" t="str">
        <f t="shared" si="108"/>
        <v>N/A</v>
      </c>
      <c r="DD154" s="114" t="str">
        <f t="shared" si="109"/>
        <v>N/A</v>
      </c>
      <c r="DE154" s="109" t="str">
        <f t="shared" si="110"/>
        <v>N/A</v>
      </c>
      <c r="DF154" s="114" t="str">
        <f t="shared" si="111"/>
        <v>N/A</v>
      </c>
      <c r="DG154" s="113" t="str">
        <f t="shared" si="112"/>
        <v>N/A</v>
      </c>
      <c r="DH154" s="114" t="str">
        <f t="shared" si="113"/>
        <v>N/A</v>
      </c>
      <c r="DI154" s="109" t="str">
        <f t="shared" si="114"/>
        <v>N/A</v>
      </c>
      <c r="DJ154" s="114" t="str">
        <f t="shared" si="115"/>
        <v>N/A</v>
      </c>
      <c r="DK154" s="111" t="str">
        <f t="shared" si="116"/>
        <v>N/A</v>
      </c>
    </row>
    <row r="155" spans="11:115" s="78" customFormat="1" x14ac:dyDescent="0.25">
      <c r="K155" s="90"/>
      <c r="R155" s="100" t="e">
        <f t="shared" si="78"/>
        <v>#DIV/0!</v>
      </c>
      <c r="S155" s="83" t="s">
        <v>255</v>
      </c>
      <c r="T155" s="83" t="s">
        <v>256</v>
      </c>
      <c r="U155" s="90"/>
      <c r="AA155" s="100" t="e">
        <f t="shared" si="79"/>
        <v>#DIV/0!</v>
      </c>
      <c r="AB155" s="83" t="s">
        <v>255</v>
      </c>
      <c r="AC155" s="83" t="s">
        <v>256</v>
      </c>
      <c r="AD155" s="91"/>
      <c r="AI155" s="92"/>
      <c r="AJ155" s="100" t="e">
        <f t="shared" si="80"/>
        <v>#DIV/0!</v>
      </c>
      <c r="AK155" s="83" t="s">
        <v>255</v>
      </c>
      <c r="AL155" s="83" t="s">
        <v>256</v>
      </c>
      <c r="AM155" s="91"/>
      <c r="AQ155" s="93"/>
      <c r="AR155" s="101" t="e">
        <f t="shared" si="81"/>
        <v>#DIV/0!</v>
      </c>
      <c r="AU155" s="102">
        <f t="shared" si="82"/>
        <v>0</v>
      </c>
      <c r="AV155" s="101" t="e">
        <f t="shared" si="83"/>
        <v>#DIV/0!</v>
      </c>
      <c r="AW155" s="101" t="e">
        <f t="shared" si="84"/>
        <v>#DIV/0!</v>
      </c>
      <c r="AX155" s="83" t="s">
        <v>255</v>
      </c>
      <c r="AY155" s="83" t="s">
        <v>256</v>
      </c>
      <c r="AZ155" s="91"/>
      <c r="BG155" s="103" t="e">
        <f t="shared" si="85"/>
        <v>#DIV/0!</v>
      </c>
      <c r="BK155" s="103" t="e">
        <f t="shared" si="86"/>
        <v>#DIV/0!</v>
      </c>
      <c r="BL155" s="83" t="s">
        <v>255</v>
      </c>
      <c r="BM155" s="83" t="s">
        <v>256</v>
      </c>
      <c r="BN155" s="106">
        <f t="shared" si="87"/>
        <v>0</v>
      </c>
      <c r="BO155" s="107">
        <f t="shared" si="88"/>
        <v>0</v>
      </c>
      <c r="BP155" s="107">
        <f t="shared" si="89"/>
        <v>0</v>
      </c>
      <c r="BQ155" s="107">
        <f t="shared" si="90"/>
        <v>0</v>
      </c>
      <c r="BR155" s="107">
        <f t="shared" si="91"/>
        <v>0</v>
      </c>
      <c r="BU155" s="94"/>
      <c r="BV155" s="108" t="str" cm="1">
        <f t="array" ref="BV155">IF(OR(($H155+(0.2*$I155))&lt;200, $K155="Not reporting this measure", ISBLANK($O155)),"N/A",
       IF(($O155/($H155+(0.2*$I155)))&lt;
                   (_xlfn.IFS($M155="CCO Medicaid only",Dashboard!$E$33,'Data Reporting Template'!$M155="All-payer",Dashboard!$F$33)),"Low","No Issue"))</f>
        <v>N/A</v>
      </c>
      <c r="BW155" s="109" t="str" cm="1">
        <f t="array" ref="BW155">IFERROR(
IF(OR($H155&lt;200, $U155="Not reporting this measure", ISBLANK($Y155),($I155/$J155)&gt;0.8),"N/A",
       IF(($Y155/$H155)&lt;
                   (_xlfn.IFS($W155="CCO Medicaid only",Dashboard!$E$34,'Data Reporting Template'!$W155="All-payer",Dashboard!$F$34)),"Low","No Issue")), "N/A")</f>
        <v>N/A</v>
      </c>
      <c r="BX155" s="110" t="str" cm="1">
        <f t="array" ref="BX155">IFERROR(
IF(OR($H155&lt;200, $AD155="Not reporting this measure", ISBLANK($AH155),($I155/$J155)&gt;0.8),"N/A",
       IF(($AH155/$H155)&lt;
                   (_xlfn.IFS($AF155="CCO Medicaid only",Dashboard!$E$35,'Data Reporting Template'!$AF155="All-payer",Dashboard!$F$35)),"Low","No Issue")), "N/A")</f>
        <v>N/A</v>
      </c>
      <c r="BY155" s="109" t="str">
        <f>IF(OR(($H155+(0.2*$I155))&lt;50, $AM155="Not reporting this measure", ISBLANK($AQ155)),"N/A",
       IF(($AQ155/($H155+(0.2*$I155)))&lt;Dashboard!$E$36,"Low", "No Issue"))</f>
        <v>N/A</v>
      </c>
      <c r="BZ155" s="110" t="str">
        <f>IF(OR(($H155+(0.2*$I155))&lt;200, $AZ155="Not reporting this measure", ISBLANK($BD155)),"N/A",
       IF(($BD155/($H155+(0.2*$I155)))&lt;Dashboard!$E$37,"Low", "No Issue"))</f>
        <v>N/A</v>
      </c>
      <c r="CA155" s="111" t="str">
        <f>IFERROR(
IF(OR(($H155+(0.2*$I155))&lt;200, $AZ155="Not reporting this measure", ISBLANK($BI155),($I155/$J155)&gt;0.8),"N/A",
       IF(($BI155/($H155+(0.2*$I155)))&lt;Dashboard!$E$38,"Low", "No Issue")),"N/A")</f>
        <v>N/A</v>
      </c>
      <c r="CB155" s="108" t="str" cm="1">
        <f t="array" ref="CB155">IF(OR(($H155+(0.2*$I155))&lt;200, $K155="Not reporting this measure", ISBLANK($O155)),"N/A",
IF(('Data Reporting Template'!$O155/($H155+(0.2*$I155)))&gt;
(_xlfn.IFS($M155="CCO Medicaid only",Dashboard!$E$44,'Data Reporting Template'!$M155="All-payer",Dashboard!$F$44)),"High","No Issue"))</f>
        <v>N/A</v>
      </c>
      <c r="CC155" s="109" t="str" cm="1">
        <f t="array" ref="CC155">IF(OR($H155&lt;200, $U155="Not reporting this measure", ISBLANK($Y155)),"N/A",
IF(('Data Reporting Template'!$Y155/$H155)&gt;
(_xlfn.IFS($W155="CCO Medicaid only",Dashboard!$E$44,'Data Reporting Template'!$W155="All-payer",Dashboard!$F$44)),"High","No Issue"))</f>
        <v>N/A</v>
      </c>
      <c r="CD155" s="110" t="str" cm="1">
        <f t="array" ref="CD155">IF(OR($H155&lt;200, $AD155="Not reporting this measure", ISBLANK($AH155)),"N/A",
       IF(('Data Reporting Template'!$AH155/$H155)&gt;
                   (_xlfn.IFS($AF155="CCO Medicaid only",Dashboard!$E$44,'Data Reporting Template'!$AF155="All-payer",Dashboard!$F$44)),"High","No Issue"))</f>
        <v>N/A</v>
      </c>
      <c r="CE155" s="109" t="str">
        <f>IF(OR(($H155+(0.2*$I155))&lt;50, $AM155="Not reporting this measure", ISBLANK($AQ155)),"N/A",
       IF(('Data Reporting Template'!$AQ155/($H155+(0.2*$I155)))&gt;Dashboard!$E$44,"High","No Issue"))</f>
        <v>N/A</v>
      </c>
      <c r="CF155" s="110" t="str">
        <f>IF(OR(($H155+(0.2*$I155))&lt;200, $AZ155="Not reporting this measure", ISBLANK($BD155)),"N/A",
       IF(('Data Reporting Template'!$BD155/($H155+(0.2*$I155)))&gt;Dashboard!$E$44,"High","No Issue"))</f>
        <v>N/A</v>
      </c>
      <c r="CG155" s="111" t="str">
        <f>IF(OR(($H155+(0.2*$I155))&lt;200, $AZ155="Not reporting this measure", ISBLANK($BI155)),"N/A",
       IF(('Data Reporting Template'!$BI155/($H155+(0.2*$I155)))&gt;Dashboard!$E$44,"High","No Issue"))</f>
        <v>N/A</v>
      </c>
      <c r="CH155" s="108" t="str">
        <f>IFERROR(
IF($O155 &lt; 30, "N/A",
IF((($P155+$Q155)/$O155)&gt; (Dashboard!$D$54), "High Exclusion/Exception Rate", "No Issue")),"N/A")</f>
        <v>N/A</v>
      </c>
      <c r="CI155" s="109" t="str">
        <f>IFERROR(
IF($Y155&lt;30,"N/A",
IF(($Z155/$Y155) &gt; (Dashboard!$D$55), "High Exclusion/Exception Rate", "No Issue")),"N/A")</f>
        <v>N/A</v>
      </c>
      <c r="CJ155" s="110" t="str">
        <f>IFERROR(
IF($AH155 &lt;30, "N/A",
IF(($AI155/$AH155)&gt; (Dashboard!$D$56), "High Exclusion/Exception Rate", "No Issue")),"N/A")</f>
        <v>N/A</v>
      </c>
      <c r="CK155" s="109" t="str">
        <f>IFERROR(
IF($BD155 &lt;30, "N/A",
IF((($BE155 + $BF155)/$BD155) &gt; (Dashboard!$D$58), "High Exclusion/Exception Rate", "No Issue")),"N/A")</f>
        <v>N/A</v>
      </c>
      <c r="CL155" s="112" t="str">
        <f>IFERROR(
IF($BI155 &lt;30, "N/A",
IF(($BJ155/$BI155) &gt; (Dashboard!$D$59), "High Exclusion/Exception Rate", "No Issue")),"N/A")</f>
        <v>N/A</v>
      </c>
      <c r="CM155" s="113" t="str">
        <f t="shared" si="92"/>
        <v>N/A</v>
      </c>
      <c r="CN155" s="110" t="str">
        <f t="shared" si="93"/>
        <v>N/A</v>
      </c>
      <c r="CO155" s="109" t="str">
        <f t="shared" si="94"/>
        <v>N/A</v>
      </c>
      <c r="CP155" s="110" t="str">
        <f t="shared" si="95"/>
        <v>N/A</v>
      </c>
      <c r="CQ155" s="109" t="str">
        <f t="shared" si="96"/>
        <v>N/A</v>
      </c>
      <c r="CR155" s="112" t="str">
        <f t="shared" si="97"/>
        <v>N/A</v>
      </c>
      <c r="CS155" s="113" t="str">
        <f t="shared" si="98"/>
        <v>N/A</v>
      </c>
      <c r="CT155" s="110" t="str">
        <f t="shared" si="99"/>
        <v>N/A</v>
      </c>
      <c r="CU155" s="109" t="str">
        <f t="shared" si="100"/>
        <v>N/A</v>
      </c>
      <c r="CV155" s="110" t="str">
        <f t="shared" si="101"/>
        <v>N/A</v>
      </c>
      <c r="CW155" s="109" t="str">
        <f t="shared" si="102"/>
        <v>N/A</v>
      </c>
      <c r="CX155" s="112" t="str">
        <f t="shared" si="103"/>
        <v>N/A</v>
      </c>
      <c r="CY155" s="113" t="str">
        <f t="shared" si="104"/>
        <v>N/A</v>
      </c>
      <c r="CZ155" s="110" t="str">
        <f t="shared" si="105"/>
        <v>N/A</v>
      </c>
      <c r="DA155" s="109" t="str">
        <f t="shared" si="106"/>
        <v>N/A</v>
      </c>
      <c r="DB155" s="115" t="str">
        <f t="shared" si="107"/>
        <v>N/A</v>
      </c>
      <c r="DC155" s="109" t="str">
        <f t="shared" si="108"/>
        <v>N/A</v>
      </c>
      <c r="DD155" s="114" t="str">
        <f t="shared" si="109"/>
        <v>N/A</v>
      </c>
      <c r="DE155" s="109" t="str">
        <f t="shared" si="110"/>
        <v>N/A</v>
      </c>
      <c r="DF155" s="114" t="str">
        <f t="shared" si="111"/>
        <v>N/A</v>
      </c>
      <c r="DG155" s="113" t="str">
        <f t="shared" si="112"/>
        <v>N/A</v>
      </c>
      <c r="DH155" s="114" t="str">
        <f t="shared" si="113"/>
        <v>N/A</v>
      </c>
      <c r="DI155" s="109" t="str">
        <f t="shared" si="114"/>
        <v>N/A</v>
      </c>
      <c r="DJ155" s="114" t="str">
        <f t="shared" si="115"/>
        <v>N/A</v>
      </c>
      <c r="DK155" s="111" t="str">
        <f t="shared" si="116"/>
        <v>N/A</v>
      </c>
    </row>
    <row r="156" spans="11:115" s="78" customFormat="1" x14ac:dyDescent="0.25">
      <c r="K156" s="90"/>
      <c r="R156" s="100" t="e">
        <f t="shared" si="78"/>
        <v>#DIV/0!</v>
      </c>
      <c r="S156" s="83" t="s">
        <v>255</v>
      </c>
      <c r="T156" s="83" t="s">
        <v>256</v>
      </c>
      <c r="U156" s="90"/>
      <c r="AA156" s="100" t="e">
        <f t="shared" si="79"/>
        <v>#DIV/0!</v>
      </c>
      <c r="AB156" s="83" t="s">
        <v>255</v>
      </c>
      <c r="AC156" s="83" t="s">
        <v>256</v>
      </c>
      <c r="AD156" s="91"/>
      <c r="AI156" s="92"/>
      <c r="AJ156" s="100" t="e">
        <f t="shared" si="80"/>
        <v>#DIV/0!</v>
      </c>
      <c r="AK156" s="83" t="s">
        <v>255</v>
      </c>
      <c r="AL156" s="83" t="s">
        <v>256</v>
      </c>
      <c r="AM156" s="91"/>
      <c r="AQ156" s="93"/>
      <c r="AR156" s="101" t="e">
        <f t="shared" si="81"/>
        <v>#DIV/0!</v>
      </c>
      <c r="AU156" s="102">
        <f t="shared" si="82"/>
        <v>0</v>
      </c>
      <c r="AV156" s="101" t="e">
        <f t="shared" si="83"/>
        <v>#DIV/0!</v>
      </c>
      <c r="AW156" s="101" t="e">
        <f t="shared" si="84"/>
        <v>#DIV/0!</v>
      </c>
      <c r="AX156" s="83" t="s">
        <v>255</v>
      </c>
      <c r="AY156" s="83" t="s">
        <v>256</v>
      </c>
      <c r="AZ156" s="91"/>
      <c r="BG156" s="103" t="e">
        <f t="shared" si="85"/>
        <v>#DIV/0!</v>
      </c>
      <c r="BK156" s="103" t="e">
        <f t="shared" si="86"/>
        <v>#DIV/0!</v>
      </c>
      <c r="BL156" s="83" t="s">
        <v>255</v>
      </c>
      <c r="BM156" s="83" t="s">
        <v>256</v>
      </c>
      <c r="BN156" s="106">
        <f t="shared" si="87"/>
        <v>0</v>
      </c>
      <c r="BO156" s="107">
        <f t="shared" si="88"/>
        <v>0</v>
      </c>
      <c r="BP156" s="107">
        <f t="shared" si="89"/>
        <v>0</v>
      </c>
      <c r="BQ156" s="107">
        <f t="shared" si="90"/>
        <v>0</v>
      </c>
      <c r="BR156" s="107">
        <f t="shared" si="91"/>
        <v>0</v>
      </c>
      <c r="BU156" s="94"/>
      <c r="BV156" s="108" t="str" cm="1">
        <f t="array" ref="BV156">IF(OR(($H156+(0.2*$I156))&lt;200, $K156="Not reporting this measure", ISBLANK($O156)),"N/A",
       IF(($O156/($H156+(0.2*$I156)))&lt;
                   (_xlfn.IFS($M156="CCO Medicaid only",Dashboard!$E$33,'Data Reporting Template'!$M156="All-payer",Dashboard!$F$33)),"Low","No Issue"))</f>
        <v>N/A</v>
      </c>
      <c r="BW156" s="109" t="str" cm="1">
        <f t="array" ref="BW156">IFERROR(
IF(OR($H156&lt;200, $U156="Not reporting this measure", ISBLANK($Y156),($I156/$J156)&gt;0.8),"N/A",
       IF(($Y156/$H156)&lt;
                   (_xlfn.IFS($W156="CCO Medicaid only",Dashboard!$E$34,'Data Reporting Template'!$W156="All-payer",Dashboard!$F$34)),"Low","No Issue")), "N/A")</f>
        <v>N/A</v>
      </c>
      <c r="BX156" s="110" t="str" cm="1">
        <f t="array" ref="BX156">IFERROR(
IF(OR($H156&lt;200, $AD156="Not reporting this measure", ISBLANK($AH156),($I156/$J156)&gt;0.8),"N/A",
       IF(($AH156/$H156)&lt;
                   (_xlfn.IFS($AF156="CCO Medicaid only",Dashboard!$E$35,'Data Reporting Template'!$AF156="All-payer",Dashboard!$F$35)),"Low","No Issue")), "N/A")</f>
        <v>N/A</v>
      </c>
      <c r="BY156" s="109" t="str">
        <f>IF(OR(($H156+(0.2*$I156))&lt;50, $AM156="Not reporting this measure", ISBLANK($AQ156)),"N/A",
       IF(($AQ156/($H156+(0.2*$I156)))&lt;Dashboard!$E$36,"Low", "No Issue"))</f>
        <v>N/A</v>
      </c>
      <c r="BZ156" s="110" t="str">
        <f>IF(OR(($H156+(0.2*$I156))&lt;200, $AZ156="Not reporting this measure", ISBLANK($BD156)),"N/A",
       IF(($BD156/($H156+(0.2*$I156)))&lt;Dashboard!$E$37,"Low", "No Issue"))</f>
        <v>N/A</v>
      </c>
      <c r="CA156" s="111" t="str">
        <f>IFERROR(
IF(OR(($H156+(0.2*$I156))&lt;200, $AZ156="Not reporting this measure", ISBLANK($BI156),($I156/$J156)&gt;0.8),"N/A",
       IF(($BI156/($H156+(0.2*$I156)))&lt;Dashboard!$E$38,"Low", "No Issue")),"N/A")</f>
        <v>N/A</v>
      </c>
      <c r="CB156" s="108" t="str" cm="1">
        <f t="array" ref="CB156">IF(OR(($H156+(0.2*$I156))&lt;200, $K156="Not reporting this measure", ISBLANK($O156)),"N/A",
IF(('Data Reporting Template'!$O156/($H156+(0.2*$I156)))&gt;
(_xlfn.IFS($M156="CCO Medicaid only",Dashboard!$E$44,'Data Reporting Template'!$M156="All-payer",Dashboard!$F$44)),"High","No Issue"))</f>
        <v>N/A</v>
      </c>
      <c r="CC156" s="109" t="str" cm="1">
        <f t="array" ref="CC156">IF(OR($H156&lt;200, $U156="Not reporting this measure", ISBLANK($Y156)),"N/A",
IF(('Data Reporting Template'!$Y156/$H156)&gt;
(_xlfn.IFS($W156="CCO Medicaid only",Dashboard!$E$44,'Data Reporting Template'!$W156="All-payer",Dashboard!$F$44)),"High","No Issue"))</f>
        <v>N/A</v>
      </c>
      <c r="CD156" s="110" t="str" cm="1">
        <f t="array" ref="CD156">IF(OR($H156&lt;200, $AD156="Not reporting this measure", ISBLANK($AH156)),"N/A",
       IF(('Data Reporting Template'!$AH156/$H156)&gt;
                   (_xlfn.IFS($AF156="CCO Medicaid only",Dashboard!$E$44,'Data Reporting Template'!$AF156="All-payer",Dashboard!$F$44)),"High","No Issue"))</f>
        <v>N/A</v>
      </c>
      <c r="CE156" s="109" t="str">
        <f>IF(OR(($H156+(0.2*$I156))&lt;50, $AM156="Not reporting this measure", ISBLANK($AQ156)),"N/A",
       IF(('Data Reporting Template'!$AQ156/($H156+(0.2*$I156)))&gt;Dashboard!$E$44,"High","No Issue"))</f>
        <v>N/A</v>
      </c>
      <c r="CF156" s="110" t="str">
        <f>IF(OR(($H156+(0.2*$I156))&lt;200, $AZ156="Not reporting this measure", ISBLANK($BD156)),"N/A",
       IF(('Data Reporting Template'!$BD156/($H156+(0.2*$I156)))&gt;Dashboard!$E$44,"High","No Issue"))</f>
        <v>N/A</v>
      </c>
      <c r="CG156" s="111" t="str">
        <f>IF(OR(($H156+(0.2*$I156))&lt;200, $AZ156="Not reporting this measure", ISBLANK($BI156)),"N/A",
       IF(('Data Reporting Template'!$BI156/($H156+(0.2*$I156)))&gt;Dashboard!$E$44,"High","No Issue"))</f>
        <v>N/A</v>
      </c>
      <c r="CH156" s="108" t="str">
        <f>IFERROR(
IF($O156 &lt; 30, "N/A",
IF((($P156+$Q156)/$O156)&gt; (Dashboard!$D$54), "High Exclusion/Exception Rate", "No Issue")),"N/A")</f>
        <v>N/A</v>
      </c>
      <c r="CI156" s="109" t="str">
        <f>IFERROR(
IF($Y156&lt;30,"N/A",
IF(($Z156/$Y156) &gt; (Dashboard!$D$55), "High Exclusion/Exception Rate", "No Issue")),"N/A")</f>
        <v>N/A</v>
      </c>
      <c r="CJ156" s="110" t="str">
        <f>IFERROR(
IF($AH156 &lt;30, "N/A",
IF(($AI156/$AH156)&gt; (Dashboard!$D$56), "High Exclusion/Exception Rate", "No Issue")),"N/A")</f>
        <v>N/A</v>
      </c>
      <c r="CK156" s="109" t="str">
        <f>IFERROR(
IF($BD156 &lt;30, "N/A",
IF((($BE156 + $BF156)/$BD156) &gt; (Dashboard!$D$58), "High Exclusion/Exception Rate", "No Issue")),"N/A")</f>
        <v>N/A</v>
      </c>
      <c r="CL156" s="112" t="str">
        <f>IFERROR(
IF($BI156 &lt;30, "N/A",
IF(($BJ156/$BI156) &gt; (Dashboard!$D$59), "High Exclusion/Exception Rate", "No Issue")),"N/A")</f>
        <v>N/A</v>
      </c>
      <c r="CM156" s="113" t="str">
        <f t="shared" si="92"/>
        <v>N/A</v>
      </c>
      <c r="CN156" s="110" t="str">
        <f t="shared" si="93"/>
        <v>N/A</v>
      </c>
      <c r="CO156" s="109" t="str">
        <f t="shared" si="94"/>
        <v>N/A</v>
      </c>
      <c r="CP156" s="110" t="str">
        <f t="shared" si="95"/>
        <v>N/A</v>
      </c>
      <c r="CQ156" s="109" t="str">
        <f t="shared" si="96"/>
        <v>N/A</v>
      </c>
      <c r="CR156" s="112" t="str">
        <f t="shared" si="97"/>
        <v>N/A</v>
      </c>
      <c r="CS156" s="113" t="str">
        <f t="shared" si="98"/>
        <v>N/A</v>
      </c>
      <c r="CT156" s="110" t="str">
        <f t="shared" si="99"/>
        <v>N/A</v>
      </c>
      <c r="CU156" s="109" t="str">
        <f t="shared" si="100"/>
        <v>N/A</v>
      </c>
      <c r="CV156" s="110" t="str">
        <f t="shared" si="101"/>
        <v>N/A</v>
      </c>
      <c r="CW156" s="109" t="str">
        <f t="shared" si="102"/>
        <v>N/A</v>
      </c>
      <c r="CX156" s="112" t="str">
        <f t="shared" si="103"/>
        <v>N/A</v>
      </c>
      <c r="CY156" s="113" t="str">
        <f t="shared" si="104"/>
        <v>N/A</v>
      </c>
      <c r="CZ156" s="110" t="str">
        <f t="shared" si="105"/>
        <v>N/A</v>
      </c>
      <c r="DA156" s="109" t="str">
        <f t="shared" si="106"/>
        <v>N/A</v>
      </c>
      <c r="DB156" s="115" t="str">
        <f t="shared" si="107"/>
        <v>N/A</v>
      </c>
      <c r="DC156" s="109" t="str">
        <f t="shared" si="108"/>
        <v>N/A</v>
      </c>
      <c r="DD156" s="114" t="str">
        <f t="shared" si="109"/>
        <v>N/A</v>
      </c>
      <c r="DE156" s="109" t="str">
        <f t="shared" si="110"/>
        <v>N/A</v>
      </c>
      <c r="DF156" s="114" t="str">
        <f t="shared" si="111"/>
        <v>N/A</v>
      </c>
      <c r="DG156" s="113" t="str">
        <f t="shared" si="112"/>
        <v>N/A</v>
      </c>
      <c r="DH156" s="114" t="str">
        <f t="shared" si="113"/>
        <v>N/A</v>
      </c>
      <c r="DI156" s="109" t="str">
        <f t="shared" si="114"/>
        <v>N/A</v>
      </c>
      <c r="DJ156" s="114" t="str">
        <f t="shared" si="115"/>
        <v>N/A</v>
      </c>
      <c r="DK156" s="111" t="str">
        <f t="shared" si="116"/>
        <v>N/A</v>
      </c>
    </row>
    <row r="157" spans="11:115" s="78" customFormat="1" x14ac:dyDescent="0.25">
      <c r="K157" s="90"/>
      <c r="R157" s="100" t="e">
        <f t="shared" si="78"/>
        <v>#DIV/0!</v>
      </c>
      <c r="S157" s="83" t="s">
        <v>255</v>
      </c>
      <c r="T157" s="83" t="s">
        <v>256</v>
      </c>
      <c r="U157" s="90"/>
      <c r="AA157" s="100" t="e">
        <f t="shared" si="79"/>
        <v>#DIV/0!</v>
      </c>
      <c r="AB157" s="83" t="s">
        <v>255</v>
      </c>
      <c r="AC157" s="83" t="s">
        <v>256</v>
      </c>
      <c r="AD157" s="91"/>
      <c r="AI157" s="92"/>
      <c r="AJ157" s="100" t="e">
        <f t="shared" si="80"/>
        <v>#DIV/0!</v>
      </c>
      <c r="AK157" s="83" t="s">
        <v>255</v>
      </c>
      <c r="AL157" s="83" t="s">
        <v>256</v>
      </c>
      <c r="AM157" s="91"/>
      <c r="AQ157" s="93"/>
      <c r="AR157" s="101" t="e">
        <f t="shared" si="81"/>
        <v>#DIV/0!</v>
      </c>
      <c r="AU157" s="102">
        <f t="shared" si="82"/>
        <v>0</v>
      </c>
      <c r="AV157" s="101" t="e">
        <f t="shared" si="83"/>
        <v>#DIV/0!</v>
      </c>
      <c r="AW157" s="101" t="e">
        <f t="shared" si="84"/>
        <v>#DIV/0!</v>
      </c>
      <c r="AX157" s="83" t="s">
        <v>255</v>
      </c>
      <c r="AY157" s="83" t="s">
        <v>256</v>
      </c>
      <c r="AZ157" s="91"/>
      <c r="BG157" s="103" t="e">
        <f t="shared" si="85"/>
        <v>#DIV/0!</v>
      </c>
      <c r="BK157" s="103" t="e">
        <f t="shared" si="86"/>
        <v>#DIV/0!</v>
      </c>
      <c r="BL157" s="83" t="s">
        <v>255</v>
      </c>
      <c r="BM157" s="83" t="s">
        <v>256</v>
      </c>
      <c r="BN157" s="106">
        <f t="shared" si="87"/>
        <v>0</v>
      </c>
      <c r="BO157" s="107">
        <f t="shared" si="88"/>
        <v>0</v>
      </c>
      <c r="BP157" s="107">
        <f t="shared" si="89"/>
        <v>0</v>
      </c>
      <c r="BQ157" s="107">
        <f t="shared" si="90"/>
        <v>0</v>
      </c>
      <c r="BR157" s="107">
        <f t="shared" si="91"/>
        <v>0</v>
      </c>
      <c r="BU157" s="94"/>
      <c r="BV157" s="108" t="str" cm="1">
        <f t="array" ref="BV157">IF(OR(($H157+(0.2*$I157))&lt;200, $K157="Not reporting this measure", ISBLANK($O157)),"N/A",
       IF(($O157/($H157+(0.2*$I157)))&lt;
                   (_xlfn.IFS($M157="CCO Medicaid only",Dashboard!$E$33,'Data Reporting Template'!$M157="All-payer",Dashboard!$F$33)),"Low","No Issue"))</f>
        <v>N/A</v>
      </c>
      <c r="BW157" s="109" t="str" cm="1">
        <f t="array" ref="BW157">IFERROR(
IF(OR($H157&lt;200, $U157="Not reporting this measure", ISBLANK($Y157),($I157/$J157)&gt;0.8),"N/A",
       IF(($Y157/$H157)&lt;
                   (_xlfn.IFS($W157="CCO Medicaid only",Dashboard!$E$34,'Data Reporting Template'!$W157="All-payer",Dashboard!$F$34)),"Low","No Issue")), "N/A")</f>
        <v>N/A</v>
      </c>
      <c r="BX157" s="110" t="str" cm="1">
        <f t="array" ref="BX157">IFERROR(
IF(OR($H157&lt;200, $AD157="Not reporting this measure", ISBLANK($AH157),($I157/$J157)&gt;0.8),"N/A",
       IF(($AH157/$H157)&lt;
                   (_xlfn.IFS($AF157="CCO Medicaid only",Dashboard!$E$35,'Data Reporting Template'!$AF157="All-payer",Dashboard!$F$35)),"Low","No Issue")), "N/A")</f>
        <v>N/A</v>
      </c>
      <c r="BY157" s="109" t="str">
        <f>IF(OR(($H157+(0.2*$I157))&lt;50, $AM157="Not reporting this measure", ISBLANK($AQ157)),"N/A",
       IF(($AQ157/($H157+(0.2*$I157)))&lt;Dashboard!$E$36,"Low", "No Issue"))</f>
        <v>N/A</v>
      </c>
      <c r="BZ157" s="110" t="str">
        <f>IF(OR(($H157+(0.2*$I157))&lt;200, $AZ157="Not reporting this measure", ISBLANK($BD157)),"N/A",
       IF(($BD157/($H157+(0.2*$I157)))&lt;Dashboard!$E$37,"Low", "No Issue"))</f>
        <v>N/A</v>
      </c>
      <c r="CA157" s="111" t="str">
        <f>IFERROR(
IF(OR(($H157+(0.2*$I157))&lt;200, $AZ157="Not reporting this measure", ISBLANK($BI157),($I157/$J157)&gt;0.8),"N/A",
       IF(($BI157/($H157+(0.2*$I157)))&lt;Dashboard!$E$38,"Low", "No Issue")),"N/A")</f>
        <v>N/A</v>
      </c>
      <c r="CB157" s="108" t="str" cm="1">
        <f t="array" ref="CB157">IF(OR(($H157+(0.2*$I157))&lt;200, $K157="Not reporting this measure", ISBLANK($O157)),"N/A",
IF(('Data Reporting Template'!$O157/($H157+(0.2*$I157)))&gt;
(_xlfn.IFS($M157="CCO Medicaid only",Dashboard!$E$44,'Data Reporting Template'!$M157="All-payer",Dashboard!$F$44)),"High","No Issue"))</f>
        <v>N/A</v>
      </c>
      <c r="CC157" s="109" t="str" cm="1">
        <f t="array" ref="CC157">IF(OR($H157&lt;200, $U157="Not reporting this measure", ISBLANK($Y157)),"N/A",
IF(('Data Reporting Template'!$Y157/$H157)&gt;
(_xlfn.IFS($W157="CCO Medicaid only",Dashboard!$E$44,'Data Reporting Template'!$W157="All-payer",Dashboard!$F$44)),"High","No Issue"))</f>
        <v>N/A</v>
      </c>
      <c r="CD157" s="110" t="str" cm="1">
        <f t="array" ref="CD157">IF(OR($H157&lt;200, $AD157="Not reporting this measure", ISBLANK($AH157)),"N/A",
       IF(('Data Reporting Template'!$AH157/$H157)&gt;
                   (_xlfn.IFS($AF157="CCO Medicaid only",Dashboard!$E$44,'Data Reporting Template'!$AF157="All-payer",Dashboard!$F$44)),"High","No Issue"))</f>
        <v>N/A</v>
      </c>
      <c r="CE157" s="109" t="str">
        <f>IF(OR(($H157+(0.2*$I157))&lt;50, $AM157="Not reporting this measure", ISBLANK($AQ157)),"N/A",
       IF(('Data Reporting Template'!$AQ157/($H157+(0.2*$I157)))&gt;Dashboard!$E$44,"High","No Issue"))</f>
        <v>N/A</v>
      </c>
      <c r="CF157" s="110" t="str">
        <f>IF(OR(($H157+(0.2*$I157))&lt;200, $AZ157="Not reporting this measure", ISBLANK($BD157)),"N/A",
       IF(('Data Reporting Template'!$BD157/($H157+(0.2*$I157)))&gt;Dashboard!$E$44,"High","No Issue"))</f>
        <v>N/A</v>
      </c>
      <c r="CG157" s="111" t="str">
        <f>IF(OR(($H157+(0.2*$I157))&lt;200, $AZ157="Not reporting this measure", ISBLANK($BI157)),"N/A",
       IF(('Data Reporting Template'!$BI157/($H157+(0.2*$I157)))&gt;Dashboard!$E$44,"High","No Issue"))</f>
        <v>N/A</v>
      </c>
      <c r="CH157" s="108" t="str">
        <f>IFERROR(
IF($O157 &lt; 30, "N/A",
IF((($P157+$Q157)/$O157)&gt; (Dashboard!$D$54), "High Exclusion/Exception Rate", "No Issue")),"N/A")</f>
        <v>N/A</v>
      </c>
      <c r="CI157" s="109" t="str">
        <f>IFERROR(
IF($Y157&lt;30,"N/A",
IF(($Z157/$Y157) &gt; (Dashboard!$D$55), "High Exclusion/Exception Rate", "No Issue")),"N/A")</f>
        <v>N/A</v>
      </c>
      <c r="CJ157" s="110" t="str">
        <f>IFERROR(
IF($AH157 &lt;30, "N/A",
IF(($AI157/$AH157)&gt; (Dashboard!$D$56), "High Exclusion/Exception Rate", "No Issue")),"N/A")</f>
        <v>N/A</v>
      </c>
      <c r="CK157" s="109" t="str">
        <f>IFERROR(
IF($BD157 &lt;30, "N/A",
IF((($BE157 + $BF157)/$BD157) &gt; (Dashboard!$D$58), "High Exclusion/Exception Rate", "No Issue")),"N/A")</f>
        <v>N/A</v>
      </c>
      <c r="CL157" s="112" t="str">
        <f>IFERROR(
IF($BI157 &lt;30, "N/A",
IF(($BJ157/$BI157) &gt; (Dashboard!$D$59), "High Exclusion/Exception Rate", "No Issue")),"N/A")</f>
        <v>N/A</v>
      </c>
      <c r="CM157" s="113" t="str">
        <f t="shared" si="92"/>
        <v>N/A</v>
      </c>
      <c r="CN157" s="110" t="str">
        <f t="shared" si="93"/>
        <v>N/A</v>
      </c>
      <c r="CO157" s="109" t="str">
        <f t="shared" si="94"/>
        <v>N/A</v>
      </c>
      <c r="CP157" s="110" t="str">
        <f t="shared" si="95"/>
        <v>N/A</v>
      </c>
      <c r="CQ157" s="109" t="str">
        <f t="shared" si="96"/>
        <v>N/A</v>
      </c>
      <c r="CR157" s="112" t="str">
        <f t="shared" si="97"/>
        <v>N/A</v>
      </c>
      <c r="CS157" s="113" t="str">
        <f t="shared" si="98"/>
        <v>N/A</v>
      </c>
      <c r="CT157" s="110" t="str">
        <f t="shared" si="99"/>
        <v>N/A</v>
      </c>
      <c r="CU157" s="109" t="str">
        <f t="shared" si="100"/>
        <v>N/A</v>
      </c>
      <c r="CV157" s="110" t="str">
        <f t="shared" si="101"/>
        <v>N/A</v>
      </c>
      <c r="CW157" s="109" t="str">
        <f t="shared" si="102"/>
        <v>N/A</v>
      </c>
      <c r="CX157" s="112" t="str">
        <f t="shared" si="103"/>
        <v>N/A</v>
      </c>
      <c r="CY157" s="113" t="str">
        <f t="shared" si="104"/>
        <v>N/A</v>
      </c>
      <c r="CZ157" s="110" t="str">
        <f t="shared" si="105"/>
        <v>N/A</v>
      </c>
      <c r="DA157" s="109" t="str">
        <f t="shared" si="106"/>
        <v>N/A</v>
      </c>
      <c r="DB157" s="115" t="str">
        <f t="shared" si="107"/>
        <v>N/A</v>
      </c>
      <c r="DC157" s="109" t="str">
        <f t="shared" si="108"/>
        <v>N/A</v>
      </c>
      <c r="DD157" s="114" t="str">
        <f t="shared" si="109"/>
        <v>N/A</v>
      </c>
      <c r="DE157" s="109" t="str">
        <f t="shared" si="110"/>
        <v>N/A</v>
      </c>
      <c r="DF157" s="114" t="str">
        <f t="shared" si="111"/>
        <v>N/A</v>
      </c>
      <c r="DG157" s="113" t="str">
        <f t="shared" si="112"/>
        <v>N/A</v>
      </c>
      <c r="DH157" s="114" t="str">
        <f t="shared" si="113"/>
        <v>N/A</v>
      </c>
      <c r="DI157" s="109" t="str">
        <f t="shared" si="114"/>
        <v>N/A</v>
      </c>
      <c r="DJ157" s="114" t="str">
        <f t="shared" si="115"/>
        <v>N/A</v>
      </c>
      <c r="DK157" s="111" t="str">
        <f t="shared" si="116"/>
        <v>N/A</v>
      </c>
    </row>
    <row r="158" spans="11:115" s="78" customFormat="1" x14ac:dyDescent="0.25">
      <c r="K158" s="90"/>
      <c r="R158" s="100" t="e">
        <f t="shared" si="78"/>
        <v>#DIV/0!</v>
      </c>
      <c r="S158" s="83" t="s">
        <v>255</v>
      </c>
      <c r="T158" s="83" t="s">
        <v>256</v>
      </c>
      <c r="U158" s="90"/>
      <c r="AA158" s="100" t="e">
        <f t="shared" si="79"/>
        <v>#DIV/0!</v>
      </c>
      <c r="AB158" s="83" t="s">
        <v>255</v>
      </c>
      <c r="AC158" s="83" t="s">
        <v>256</v>
      </c>
      <c r="AD158" s="91"/>
      <c r="AI158" s="92"/>
      <c r="AJ158" s="100" t="e">
        <f t="shared" si="80"/>
        <v>#DIV/0!</v>
      </c>
      <c r="AK158" s="83" t="s">
        <v>255</v>
      </c>
      <c r="AL158" s="83" t="s">
        <v>256</v>
      </c>
      <c r="AM158" s="91"/>
      <c r="AQ158" s="93"/>
      <c r="AR158" s="101" t="e">
        <f t="shared" si="81"/>
        <v>#DIV/0!</v>
      </c>
      <c r="AU158" s="102">
        <f t="shared" si="82"/>
        <v>0</v>
      </c>
      <c r="AV158" s="101" t="e">
        <f t="shared" si="83"/>
        <v>#DIV/0!</v>
      </c>
      <c r="AW158" s="101" t="e">
        <f t="shared" si="84"/>
        <v>#DIV/0!</v>
      </c>
      <c r="AX158" s="83" t="s">
        <v>255</v>
      </c>
      <c r="AY158" s="83" t="s">
        <v>256</v>
      </c>
      <c r="AZ158" s="91"/>
      <c r="BG158" s="103" t="e">
        <f t="shared" si="85"/>
        <v>#DIV/0!</v>
      </c>
      <c r="BK158" s="103" t="e">
        <f t="shared" si="86"/>
        <v>#DIV/0!</v>
      </c>
      <c r="BL158" s="83" t="s">
        <v>255</v>
      </c>
      <c r="BM158" s="83" t="s">
        <v>256</v>
      </c>
      <c r="BN158" s="106">
        <f t="shared" si="87"/>
        <v>0</v>
      </c>
      <c r="BO158" s="107">
        <f t="shared" si="88"/>
        <v>0</v>
      </c>
      <c r="BP158" s="107">
        <f t="shared" si="89"/>
        <v>0</v>
      </c>
      <c r="BQ158" s="107">
        <f t="shared" si="90"/>
        <v>0</v>
      </c>
      <c r="BR158" s="107">
        <f t="shared" si="91"/>
        <v>0</v>
      </c>
      <c r="BU158" s="94"/>
      <c r="BV158" s="108" t="str" cm="1">
        <f t="array" ref="BV158">IF(OR(($H158+(0.2*$I158))&lt;200, $K158="Not reporting this measure", ISBLANK($O158)),"N/A",
       IF(($O158/($H158+(0.2*$I158)))&lt;
                   (_xlfn.IFS($M158="CCO Medicaid only",Dashboard!$E$33,'Data Reporting Template'!$M158="All-payer",Dashboard!$F$33)),"Low","No Issue"))</f>
        <v>N/A</v>
      </c>
      <c r="BW158" s="109" t="str" cm="1">
        <f t="array" ref="BW158">IFERROR(
IF(OR($H158&lt;200, $U158="Not reporting this measure", ISBLANK($Y158),($I158/$J158)&gt;0.8),"N/A",
       IF(($Y158/$H158)&lt;
                   (_xlfn.IFS($W158="CCO Medicaid only",Dashboard!$E$34,'Data Reporting Template'!$W158="All-payer",Dashboard!$F$34)),"Low","No Issue")), "N/A")</f>
        <v>N/A</v>
      </c>
      <c r="BX158" s="110" t="str" cm="1">
        <f t="array" ref="BX158">IFERROR(
IF(OR($H158&lt;200, $AD158="Not reporting this measure", ISBLANK($AH158),($I158/$J158)&gt;0.8),"N/A",
       IF(($AH158/$H158)&lt;
                   (_xlfn.IFS($AF158="CCO Medicaid only",Dashboard!$E$35,'Data Reporting Template'!$AF158="All-payer",Dashboard!$F$35)),"Low","No Issue")), "N/A")</f>
        <v>N/A</v>
      </c>
      <c r="BY158" s="109" t="str">
        <f>IF(OR(($H158+(0.2*$I158))&lt;50, $AM158="Not reporting this measure", ISBLANK($AQ158)),"N/A",
       IF(($AQ158/($H158+(0.2*$I158)))&lt;Dashboard!$E$36,"Low", "No Issue"))</f>
        <v>N/A</v>
      </c>
      <c r="BZ158" s="110" t="str">
        <f>IF(OR(($H158+(0.2*$I158))&lt;200, $AZ158="Not reporting this measure", ISBLANK($BD158)),"N/A",
       IF(($BD158/($H158+(0.2*$I158)))&lt;Dashboard!$E$37,"Low", "No Issue"))</f>
        <v>N/A</v>
      </c>
      <c r="CA158" s="111" t="str">
        <f>IFERROR(
IF(OR(($H158+(0.2*$I158))&lt;200, $AZ158="Not reporting this measure", ISBLANK($BI158),($I158/$J158)&gt;0.8),"N/A",
       IF(($BI158/($H158+(0.2*$I158)))&lt;Dashboard!$E$38,"Low", "No Issue")),"N/A")</f>
        <v>N/A</v>
      </c>
      <c r="CB158" s="108" t="str" cm="1">
        <f t="array" ref="CB158">IF(OR(($H158+(0.2*$I158))&lt;200, $K158="Not reporting this measure", ISBLANK($O158)),"N/A",
IF(('Data Reporting Template'!$O158/($H158+(0.2*$I158)))&gt;
(_xlfn.IFS($M158="CCO Medicaid only",Dashboard!$E$44,'Data Reporting Template'!$M158="All-payer",Dashboard!$F$44)),"High","No Issue"))</f>
        <v>N/A</v>
      </c>
      <c r="CC158" s="109" t="str" cm="1">
        <f t="array" ref="CC158">IF(OR($H158&lt;200, $U158="Not reporting this measure", ISBLANK($Y158)),"N/A",
IF(('Data Reporting Template'!$Y158/$H158)&gt;
(_xlfn.IFS($W158="CCO Medicaid only",Dashboard!$E$44,'Data Reporting Template'!$W158="All-payer",Dashboard!$F$44)),"High","No Issue"))</f>
        <v>N/A</v>
      </c>
      <c r="CD158" s="110" t="str" cm="1">
        <f t="array" ref="CD158">IF(OR($H158&lt;200, $AD158="Not reporting this measure", ISBLANK($AH158)),"N/A",
       IF(('Data Reporting Template'!$AH158/$H158)&gt;
                   (_xlfn.IFS($AF158="CCO Medicaid only",Dashboard!$E$44,'Data Reporting Template'!$AF158="All-payer",Dashboard!$F$44)),"High","No Issue"))</f>
        <v>N/A</v>
      </c>
      <c r="CE158" s="109" t="str">
        <f>IF(OR(($H158+(0.2*$I158))&lt;50, $AM158="Not reporting this measure", ISBLANK($AQ158)),"N/A",
       IF(('Data Reporting Template'!$AQ158/($H158+(0.2*$I158)))&gt;Dashboard!$E$44,"High","No Issue"))</f>
        <v>N/A</v>
      </c>
      <c r="CF158" s="110" t="str">
        <f>IF(OR(($H158+(0.2*$I158))&lt;200, $AZ158="Not reporting this measure", ISBLANK($BD158)),"N/A",
       IF(('Data Reporting Template'!$BD158/($H158+(0.2*$I158)))&gt;Dashboard!$E$44,"High","No Issue"))</f>
        <v>N/A</v>
      </c>
      <c r="CG158" s="111" t="str">
        <f>IF(OR(($H158+(0.2*$I158))&lt;200, $AZ158="Not reporting this measure", ISBLANK($BI158)),"N/A",
       IF(('Data Reporting Template'!$BI158/($H158+(0.2*$I158)))&gt;Dashboard!$E$44,"High","No Issue"))</f>
        <v>N/A</v>
      </c>
      <c r="CH158" s="108" t="str">
        <f>IFERROR(
IF($O158 &lt; 30, "N/A",
IF((($P158+$Q158)/$O158)&gt; (Dashboard!$D$54), "High Exclusion/Exception Rate", "No Issue")),"N/A")</f>
        <v>N/A</v>
      </c>
      <c r="CI158" s="109" t="str">
        <f>IFERROR(
IF($Y158&lt;30,"N/A",
IF(($Z158/$Y158) &gt; (Dashboard!$D$55), "High Exclusion/Exception Rate", "No Issue")),"N/A")</f>
        <v>N/A</v>
      </c>
      <c r="CJ158" s="110" t="str">
        <f>IFERROR(
IF($AH158 &lt;30, "N/A",
IF(($AI158/$AH158)&gt; (Dashboard!$D$56), "High Exclusion/Exception Rate", "No Issue")),"N/A")</f>
        <v>N/A</v>
      </c>
      <c r="CK158" s="109" t="str">
        <f>IFERROR(
IF($BD158 &lt;30, "N/A",
IF((($BE158 + $BF158)/$BD158) &gt; (Dashboard!$D$58), "High Exclusion/Exception Rate", "No Issue")),"N/A")</f>
        <v>N/A</v>
      </c>
      <c r="CL158" s="112" t="str">
        <f>IFERROR(
IF($BI158 &lt;30, "N/A",
IF(($BJ158/$BI158) &gt; (Dashboard!$D$59), "High Exclusion/Exception Rate", "No Issue")),"N/A")</f>
        <v>N/A</v>
      </c>
      <c r="CM158" s="113" t="str">
        <f t="shared" si="92"/>
        <v>N/A</v>
      </c>
      <c r="CN158" s="110" t="str">
        <f t="shared" si="93"/>
        <v>N/A</v>
      </c>
      <c r="CO158" s="109" t="str">
        <f t="shared" si="94"/>
        <v>N/A</v>
      </c>
      <c r="CP158" s="110" t="str">
        <f t="shared" si="95"/>
        <v>N/A</v>
      </c>
      <c r="CQ158" s="109" t="str">
        <f t="shared" si="96"/>
        <v>N/A</v>
      </c>
      <c r="CR158" s="112" t="str">
        <f t="shared" si="97"/>
        <v>N/A</v>
      </c>
      <c r="CS158" s="113" t="str">
        <f t="shared" si="98"/>
        <v>N/A</v>
      </c>
      <c r="CT158" s="110" t="str">
        <f t="shared" si="99"/>
        <v>N/A</v>
      </c>
      <c r="CU158" s="109" t="str">
        <f t="shared" si="100"/>
        <v>N/A</v>
      </c>
      <c r="CV158" s="110" t="str">
        <f t="shared" si="101"/>
        <v>N/A</v>
      </c>
      <c r="CW158" s="109" t="str">
        <f t="shared" si="102"/>
        <v>N/A</v>
      </c>
      <c r="CX158" s="112" t="str">
        <f t="shared" si="103"/>
        <v>N/A</v>
      </c>
      <c r="CY158" s="113" t="str">
        <f t="shared" si="104"/>
        <v>N/A</v>
      </c>
      <c r="CZ158" s="110" t="str">
        <f t="shared" si="105"/>
        <v>N/A</v>
      </c>
      <c r="DA158" s="109" t="str">
        <f t="shared" si="106"/>
        <v>N/A</v>
      </c>
      <c r="DB158" s="115" t="str">
        <f t="shared" si="107"/>
        <v>N/A</v>
      </c>
      <c r="DC158" s="109" t="str">
        <f t="shared" si="108"/>
        <v>N/A</v>
      </c>
      <c r="DD158" s="114" t="str">
        <f t="shared" si="109"/>
        <v>N/A</v>
      </c>
      <c r="DE158" s="109" t="str">
        <f t="shared" si="110"/>
        <v>N/A</v>
      </c>
      <c r="DF158" s="114" t="str">
        <f t="shared" si="111"/>
        <v>N/A</v>
      </c>
      <c r="DG158" s="113" t="str">
        <f t="shared" si="112"/>
        <v>N/A</v>
      </c>
      <c r="DH158" s="114" t="str">
        <f t="shared" si="113"/>
        <v>N/A</v>
      </c>
      <c r="DI158" s="109" t="str">
        <f t="shared" si="114"/>
        <v>N/A</v>
      </c>
      <c r="DJ158" s="114" t="str">
        <f t="shared" si="115"/>
        <v>N/A</v>
      </c>
      <c r="DK158" s="111" t="str">
        <f t="shared" si="116"/>
        <v>N/A</v>
      </c>
    </row>
    <row r="159" spans="11:115" s="78" customFormat="1" x14ac:dyDescent="0.25">
      <c r="K159" s="90"/>
      <c r="R159" s="100" t="e">
        <f t="shared" si="78"/>
        <v>#DIV/0!</v>
      </c>
      <c r="S159" s="83" t="s">
        <v>255</v>
      </c>
      <c r="T159" s="83" t="s">
        <v>256</v>
      </c>
      <c r="U159" s="90"/>
      <c r="AA159" s="100" t="e">
        <f t="shared" si="79"/>
        <v>#DIV/0!</v>
      </c>
      <c r="AB159" s="83" t="s">
        <v>255</v>
      </c>
      <c r="AC159" s="83" t="s">
        <v>256</v>
      </c>
      <c r="AD159" s="91"/>
      <c r="AI159" s="92"/>
      <c r="AJ159" s="100" t="e">
        <f t="shared" si="80"/>
        <v>#DIV/0!</v>
      </c>
      <c r="AK159" s="83" t="s">
        <v>255</v>
      </c>
      <c r="AL159" s="83" t="s">
        <v>256</v>
      </c>
      <c r="AM159" s="91"/>
      <c r="AQ159" s="93"/>
      <c r="AR159" s="101" t="e">
        <f t="shared" si="81"/>
        <v>#DIV/0!</v>
      </c>
      <c r="AU159" s="102">
        <f t="shared" si="82"/>
        <v>0</v>
      </c>
      <c r="AV159" s="101" t="e">
        <f t="shared" si="83"/>
        <v>#DIV/0!</v>
      </c>
      <c r="AW159" s="101" t="e">
        <f t="shared" si="84"/>
        <v>#DIV/0!</v>
      </c>
      <c r="AX159" s="83" t="s">
        <v>255</v>
      </c>
      <c r="AY159" s="83" t="s">
        <v>256</v>
      </c>
      <c r="AZ159" s="91"/>
      <c r="BG159" s="103" t="e">
        <f t="shared" si="85"/>
        <v>#DIV/0!</v>
      </c>
      <c r="BK159" s="103" t="e">
        <f t="shared" si="86"/>
        <v>#DIV/0!</v>
      </c>
      <c r="BL159" s="83" t="s">
        <v>255</v>
      </c>
      <c r="BM159" s="83" t="s">
        <v>256</v>
      </c>
      <c r="BN159" s="106">
        <f t="shared" si="87"/>
        <v>0</v>
      </c>
      <c r="BO159" s="107">
        <f t="shared" si="88"/>
        <v>0</v>
      </c>
      <c r="BP159" s="107">
        <f t="shared" si="89"/>
        <v>0</v>
      </c>
      <c r="BQ159" s="107">
        <f t="shared" si="90"/>
        <v>0</v>
      </c>
      <c r="BR159" s="107">
        <f t="shared" si="91"/>
        <v>0</v>
      </c>
      <c r="BU159" s="94"/>
      <c r="BV159" s="108" t="str" cm="1">
        <f t="array" ref="BV159">IF(OR(($H159+(0.2*$I159))&lt;200, $K159="Not reporting this measure", ISBLANK($O159)),"N/A",
       IF(($O159/($H159+(0.2*$I159)))&lt;
                   (_xlfn.IFS($M159="CCO Medicaid only",Dashboard!$E$33,'Data Reporting Template'!$M159="All-payer",Dashboard!$F$33)),"Low","No Issue"))</f>
        <v>N/A</v>
      </c>
      <c r="BW159" s="109" t="str" cm="1">
        <f t="array" ref="BW159">IFERROR(
IF(OR($H159&lt;200, $U159="Not reporting this measure", ISBLANK($Y159),($I159/$J159)&gt;0.8),"N/A",
       IF(($Y159/$H159)&lt;
                   (_xlfn.IFS($W159="CCO Medicaid only",Dashboard!$E$34,'Data Reporting Template'!$W159="All-payer",Dashboard!$F$34)),"Low","No Issue")), "N/A")</f>
        <v>N/A</v>
      </c>
      <c r="BX159" s="110" t="str" cm="1">
        <f t="array" ref="BX159">IFERROR(
IF(OR($H159&lt;200, $AD159="Not reporting this measure", ISBLANK($AH159),($I159/$J159)&gt;0.8),"N/A",
       IF(($AH159/$H159)&lt;
                   (_xlfn.IFS($AF159="CCO Medicaid only",Dashboard!$E$35,'Data Reporting Template'!$AF159="All-payer",Dashboard!$F$35)),"Low","No Issue")), "N/A")</f>
        <v>N/A</v>
      </c>
      <c r="BY159" s="109" t="str">
        <f>IF(OR(($H159+(0.2*$I159))&lt;50, $AM159="Not reporting this measure", ISBLANK($AQ159)),"N/A",
       IF(($AQ159/($H159+(0.2*$I159)))&lt;Dashboard!$E$36,"Low", "No Issue"))</f>
        <v>N/A</v>
      </c>
      <c r="BZ159" s="110" t="str">
        <f>IF(OR(($H159+(0.2*$I159))&lt;200, $AZ159="Not reporting this measure", ISBLANK($BD159)),"N/A",
       IF(($BD159/($H159+(0.2*$I159)))&lt;Dashboard!$E$37,"Low", "No Issue"))</f>
        <v>N/A</v>
      </c>
      <c r="CA159" s="111" t="str">
        <f>IFERROR(
IF(OR(($H159+(0.2*$I159))&lt;200, $AZ159="Not reporting this measure", ISBLANK($BI159),($I159/$J159)&gt;0.8),"N/A",
       IF(($BI159/($H159+(0.2*$I159)))&lt;Dashboard!$E$38,"Low", "No Issue")),"N/A")</f>
        <v>N/A</v>
      </c>
      <c r="CB159" s="108" t="str" cm="1">
        <f t="array" ref="CB159">IF(OR(($H159+(0.2*$I159))&lt;200, $K159="Not reporting this measure", ISBLANK($O159)),"N/A",
IF(('Data Reporting Template'!$O159/($H159+(0.2*$I159)))&gt;
(_xlfn.IFS($M159="CCO Medicaid only",Dashboard!$E$44,'Data Reporting Template'!$M159="All-payer",Dashboard!$F$44)),"High","No Issue"))</f>
        <v>N/A</v>
      </c>
      <c r="CC159" s="109" t="str" cm="1">
        <f t="array" ref="CC159">IF(OR($H159&lt;200, $U159="Not reporting this measure", ISBLANK($Y159)),"N/A",
IF(('Data Reporting Template'!$Y159/$H159)&gt;
(_xlfn.IFS($W159="CCO Medicaid only",Dashboard!$E$44,'Data Reporting Template'!$W159="All-payer",Dashboard!$F$44)),"High","No Issue"))</f>
        <v>N/A</v>
      </c>
      <c r="CD159" s="110" t="str" cm="1">
        <f t="array" ref="CD159">IF(OR($H159&lt;200, $AD159="Not reporting this measure", ISBLANK($AH159)),"N/A",
       IF(('Data Reporting Template'!$AH159/$H159)&gt;
                   (_xlfn.IFS($AF159="CCO Medicaid only",Dashboard!$E$44,'Data Reporting Template'!$AF159="All-payer",Dashboard!$F$44)),"High","No Issue"))</f>
        <v>N/A</v>
      </c>
      <c r="CE159" s="109" t="str">
        <f>IF(OR(($H159+(0.2*$I159))&lt;50, $AM159="Not reporting this measure", ISBLANK($AQ159)),"N/A",
       IF(('Data Reporting Template'!$AQ159/($H159+(0.2*$I159)))&gt;Dashboard!$E$44,"High","No Issue"))</f>
        <v>N/A</v>
      </c>
      <c r="CF159" s="110" t="str">
        <f>IF(OR(($H159+(0.2*$I159))&lt;200, $AZ159="Not reporting this measure", ISBLANK($BD159)),"N/A",
       IF(('Data Reporting Template'!$BD159/($H159+(0.2*$I159)))&gt;Dashboard!$E$44,"High","No Issue"))</f>
        <v>N/A</v>
      </c>
      <c r="CG159" s="111" t="str">
        <f>IF(OR(($H159+(0.2*$I159))&lt;200, $AZ159="Not reporting this measure", ISBLANK($BI159)),"N/A",
       IF(('Data Reporting Template'!$BI159/($H159+(0.2*$I159)))&gt;Dashboard!$E$44,"High","No Issue"))</f>
        <v>N/A</v>
      </c>
      <c r="CH159" s="108" t="str">
        <f>IFERROR(
IF($O159 &lt; 30, "N/A",
IF((($P159+$Q159)/$O159)&gt; (Dashboard!$D$54), "High Exclusion/Exception Rate", "No Issue")),"N/A")</f>
        <v>N/A</v>
      </c>
      <c r="CI159" s="109" t="str">
        <f>IFERROR(
IF($Y159&lt;30,"N/A",
IF(($Z159/$Y159) &gt; (Dashboard!$D$55), "High Exclusion/Exception Rate", "No Issue")),"N/A")</f>
        <v>N/A</v>
      </c>
      <c r="CJ159" s="110" t="str">
        <f>IFERROR(
IF($AH159 &lt;30, "N/A",
IF(($AI159/$AH159)&gt; (Dashboard!$D$56), "High Exclusion/Exception Rate", "No Issue")),"N/A")</f>
        <v>N/A</v>
      </c>
      <c r="CK159" s="109" t="str">
        <f>IFERROR(
IF($BD159 &lt;30, "N/A",
IF((($BE159 + $BF159)/$BD159) &gt; (Dashboard!$D$58), "High Exclusion/Exception Rate", "No Issue")),"N/A")</f>
        <v>N/A</v>
      </c>
      <c r="CL159" s="112" t="str">
        <f>IFERROR(
IF($BI159 &lt;30, "N/A",
IF(($BJ159/$BI159) &gt; (Dashboard!$D$59), "High Exclusion/Exception Rate", "No Issue")),"N/A")</f>
        <v>N/A</v>
      </c>
      <c r="CM159" s="113" t="str">
        <f t="shared" si="92"/>
        <v>N/A</v>
      </c>
      <c r="CN159" s="110" t="str">
        <f t="shared" si="93"/>
        <v>N/A</v>
      </c>
      <c r="CO159" s="109" t="str">
        <f t="shared" si="94"/>
        <v>N/A</v>
      </c>
      <c r="CP159" s="110" t="str">
        <f t="shared" si="95"/>
        <v>N/A</v>
      </c>
      <c r="CQ159" s="109" t="str">
        <f t="shared" si="96"/>
        <v>N/A</v>
      </c>
      <c r="CR159" s="112" t="str">
        <f t="shared" si="97"/>
        <v>N/A</v>
      </c>
      <c r="CS159" s="113" t="str">
        <f t="shared" si="98"/>
        <v>N/A</v>
      </c>
      <c r="CT159" s="110" t="str">
        <f t="shared" si="99"/>
        <v>N/A</v>
      </c>
      <c r="CU159" s="109" t="str">
        <f t="shared" si="100"/>
        <v>N/A</v>
      </c>
      <c r="CV159" s="110" t="str">
        <f t="shared" si="101"/>
        <v>N/A</v>
      </c>
      <c r="CW159" s="109" t="str">
        <f t="shared" si="102"/>
        <v>N/A</v>
      </c>
      <c r="CX159" s="112" t="str">
        <f t="shared" si="103"/>
        <v>N/A</v>
      </c>
      <c r="CY159" s="113" t="str">
        <f t="shared" si="104"/>
        <v>N/A</v>
      </c>
      <c r="CZ159" s="110" t="str">
        <f t="shared" si="105"/>
        <v>N/A</v>
      </c>
      <c r="DA159" s="109" t="str">
        <f t="shared" si="106"/>
        <v>N/A</v>
      </c>
      <c r="DB159" s="115" t="str">
        <f t="shared" si="107"/>
        <v>N/A</v>
      </c>
      <c r="DC159" s="109" t="str">
        <f t="shared" si="108"/>
        <v>N/A</v>
      </c>
      <c r="DD159" s="114" t="str">
        <f t="shared" si="109"/>
        <v>N/A</v>
      </c>
      <c r="DE159" s="109" t="str">
        <f t="shared" si="110"/>
        <v>N/A</v>
      </c>
      <c r="DF159" s="114" t="str">
        <f t="shared" si="111"/>
        <v>N/A</v>
      </c>
      <c r="DG159" s="113" t="str">
        <f t="shared" si="112"/>
        <v>N/A</v>
      </c>
      <c r="DH159" s="114" t="str">
        <f t="shared" si="113"/>
        <v>N/A</v>
      </c>
      <c r="DI159" s="109" t="str">
        <f t="shared" si="114"/>
        <v>N/A</v>
      </c>
      <c r="DJ159" s="114" t="str">
        <f t="shared" si="115"/>
        <v>N/A</v>
      </c>
      <c r="DK159" s="111" t="str">
        <f t="shared" si="116"/>
        <v>N/A</v>
      </c>
    </row>
    <row r="160" spans="11:115" s="78" customFormat="1" x14ac:dyDescent="0.25">
      <c r="K160" s="90"/>
      <c r="R160" s="100" t="e">
        <f t="shared" si="78"/>
        <v>#DIV/0!</v>
      </c>
      <c r="S160" s="83" t="s">
        <v>255</v>
      </c>
      <c r="T160" s="83" t="s">
        <v>256</v>
      </c>
      <c r="U160" s="90"/>
      <c r="AA160" s="100" t="e">
        <f t="shared" si="79"/>
        <v>#DIV/0!</v>
      </c>
      <c r="AB160" s="83" t="s">
        <v>255</v>
      </c>
      <c r="AC160" s="83" t="s">
        <v>256</v>
      </c>
      <c r="AD160" s="91"/>
      <c r="AI160" s="92"/>
      <c r="AJ160" s="100" t="e">
        <f t="shared" si="80"/>
        <v>#DIV/0!</v>
      </c>
      <c r="AK160" s="83" t="s">
        <v>255</v>
      </c>
      <c r="AL160" s="83" t="s">
        <v>256</v>
      </c>
      <c r="AM160" s="91"/>
      <c r="AQ160" s="93"/>
      <c r="AR160" s="101" t="e">
        <f t="shared" si="81"/>
        <v>#DIV/0!</v>
      </c>
      <c r="AU160" s="102">
        <f t="shared" si="82"/>
        <v>0</v>
      </c>
      <c r="AV160" s="101" t="e">
        <f t="shared" si="83"/>
        <v>#DIV/0!</v>
      </c>
      <c r="AW160" s="101" t="e">
        <f t="shared" si="84"/>
        <v>#DIV/0!</v>
      </c>
      <c r="AX160" s="83" t="s">
        <v>255</v>
      </c>
      <c r="AY160" s="83" t="s">
        <v>256</v>
      </c>
      <c r="AZ160" s="91"/>
      <c r="BG160" s="103" t="e">
        <f t="shared" si="85"/>
        <v>#DIV/0!</v>
      </c>
      <c r="BK160" s="103" t="e">
        <f t="shared" si="86"/>
        <v>#DIV/0!</v>
      </c>
      <c r="BL160" s="83" t="s">
        <v>255</v>
      </c>
      <c r="BM160" s="83" t="s">
        <v>256</v>
      </c>
      <c r="BN160" s="106">
        <f t="shared" si="87"/>
        <v>0</v>
      </c>
      <c r="BO160" s="107">
        <f t="shared" si="88"/>
        <v>0</v>
      </c>
      <c r="BP160" s="107">
        <f t="shared" si="89"/>
        <v>0</v>
      </c>
      <c r="BQ160" s="107">
        <f t="shared" si="90"/>
        <v>0</v>
      </c>
      <c r="BR160" s="107">
        <f t="shared" si="91"/>
        <v>0</v>
      </c>
      <c r="BU160" s="94"/>
      <c r="BV160" s="108" t="str" cm="1">
        <f t="array" ref="BV160">IF(OR(($H160+(0.2*$I160))&lt;200, $K160="Not reporting this measure", ISBLANK($O160)),"N/A",
       IF(($O160/($H160+(0.2*$I160)))&lt;
                   (_xlfn.IFS($M160="CCO Medicaid only",Dashboard!$E$33,'Data Reporting Template'!$M160="All-payer",Dashboard!$F$33)),"Low","No Issue"))</f>
        <v>N/A</v>
      </c>
      <c r="BW160" s="109" t="str" cm="1">
        <f t="array" ref="BW160">IFERROR(
IF(OR($H160&lt;200, $U160="Not reporting this measure", ISBLANK($Y160),($I160/$J160)&gt;0.8),"N/A",
       IF(($Y160/$H160)&lt;
                   (_xlfn.IFS($W160="CCO Medicaid only",Dashboard!$E$34,'Data Reporting Template'!$W160="All-payer",Dashboard!$F$34)),"Low","No Issue")), "N/A")</f>
        <v>N/A</v>
      </c>
      <c r="BX160" s="110" t="str" cm="1">
        <f t="array" ref="BX160">IFERROR(
IF(OR($H160&lt;200, $AD160="Not reporting this measure", ISBLANK($AH160),($I160/$J160)&gt;0.8),"N/A",
       IF(($AH160/$H160)&lt;
                   (_xlfn.IFS($AF160="CCO Medicaid only",Dashboard!$E$35,'Data Reporting Template'!$AF160="All-payer",Dashboard!$F$35)),"Low","No Issue")), "N/A")</f>
        <v>N/A</v>
      </c>
      <c r="BY160" s="109" t="str">
        <f>IF(OR(($H160+(0.2*$I160))&lt;50, $AM160="Not reporting this measure", ISBLANK($AQ160)),"N/A",
       IF(($AQ160/($H160+(0.2*$I160)))&lt;Dashboard!$E$36,"Low", "No Issue"))</f>
        <v>N/A</v>
      </c>
      <c r="BZ160" s="110" t="str">
        <f>IF(OR(($H160+(0.2*$I160))&lt;200, $AZ160="Not reporting this measure", ISBLANK($BD160)),"N/A",
       IF(($BD160/($H160+(0.2*$I160)))&lt;Dashboard!$E$37,"Low", "No Issue"))</f>
        <v>N/A</v>
      </c>
      <c r="CA160" s="111" t="str">
        <f>IFERROR(
IF(OR(($H160+(0.2*$I160))&lt;200, $AZ160="Not reporting this measure", ISBLANK($BI160),($I160/$J160)&gt;0.8),"N/A",
       IF(($BI160/($H160+(0.2*$I160)))&lt;Dashboard!$E$38,"Low", "No Issue")),"N/A")</f>
        <v>N/A</v>
      </c>
      <c r="CB160" s="108" t="str" cm="1">
        <f t="array" ref="CB160">IF(OR(($H160+(0.2*$I160))&lt;200, $K160="Not reporting this measure", ISBLANK($O160)),"N/A",
IF(('Data Reporting Template'!$O160/($H160+(0.2*$I160)))&gt;
(_xlfn.IFS($M160="CCO Medicaid only",Dashboard!$E$44,'Data Reporting Template'!$M160="All-payer",Dashboard!$F$44)),"High","No Issue"))</f>
        <v>N/A</v>
      </c>
      <c r="CC160" s="109" t="str" cm="1">
        <f t="array" ref="CC160">IF(OR($H160&lt;200, $U160="Not reporting this measure", ISBLANK($Y160)),"N/A",
IF(('Data Reporting Template'!$Y160/$H160)&gt;
(_xlfn.IFS($W160="CCO Medicaid only",Dashboard!$E$44,'Data Reporting Template'!$W160="All-payer",Dashboard!$F$44)),"High","No Issue"))</f>
        <v>N/A</v>
      </c>
      <c r="CD160" s="110" t="str" cm="1">
        <f t="array" ref="CD160">IF(OR($H160&lt;200, $AD160="Not reporting this measure", ISBLANK($AH160)),"N/A",
       IF(('Data Reporting Template'!$AH160/$H160)&gt;
                   (_xlfn.IFS($AF160="CCO Medicaid only",Dashboard!$E$44,'Data Reporting Template'!$AF160="All-payer",Dashboard!$F$44)),"High","No Issue"))</f>
        <v>N/A</v>
      </c>
      <c r="CE160" s="109" t="str">
        <f>IF(OR(($H160+(0.2*$I160))&lt;50, $AM160="Not reporting this measure", ISBLANK($AQ160)),"N/A",
       IF(('Data Reporting Template'!$AQ160/($H160+(0.2*$I160)))&gt;Dashboard!$E$44,"High","No Issue"))</f>
        <v>N/A</v>
      </c>
      <c r="CF160" s="110" t="str">
        <f>IF(OR(($H160+(0.2*$I160))&lt;200, $AZ160="Not reporting this measure", ISBLANK($BD160)),"N/A",
       IF(('Data Reporting Template'!$BD160/($H160+(0.2*$I160)))&gt;Dashboard!$E$44,"High","No Issue"))</f>
        <v>N/A</v>
      </c>
      <c r="CG160" s="111" t="str">
        <f>IF(OR(($H160+(0.2*$I160))&lt;200, $AZ160="Not reporting this measure", ISBLANK($BI160)),"N/A",
       IF(('Data Reporting Template'!$BI160/($H160+(0.2*$I160)))&gt;Dashboard!$E$44,"High","No Issue"))</f>
        <v>N/A</v>
      </c>
      <c r="CH160" s="108" t="str">
        <f>IFERROR(
IF($O160 &lt; 30, "N/A",
IF((($P160+$Q160)/$O160)&gt; (Dashboard!$D$54), "High Exclusion/Exception Rate", "No Issue")),"N/A")</f>
        <v>N/A</v>
      </c>
      <c r="CI160" s="109" t="str">
        <f>IFERROR(
IF($Y160&lt;30,"N/A",
IF(($Z160/$Y160) &gt; (Dashboard!$D$55), "High Exclusion/Exception Rate", "No Issue")),"N/A")</f>
        <v>N/A</v>
      </c>
      <c r="CJ160" s="110" t="str">
        <f>IFERROR(
IF($AH160 &lt;30, "N/A",
IF(($AI160/$AH160)&gt; (Dashboard!$D$56), "High Exclusion/Exception Rate", "No Issue")),"N/A")</f>
        <v>N/A</v>
      </c>
      <c r="CK160" s="109" t="str">
        <f>IFERROR(
IF($BD160 &lt;30, "N/A",
IF((($BE160 + $BF160)/$BD160) &gt; (Dashboard!$D$58), "High Exclusion/Exception Rate", "No Issue")),"N/A")</f>
        <v>N/A</v>
      </c>
      <c r="CL160" s="112" t="str">
        <f>IFERROR(
IF($BI160 &lt;30, "N/A",
IF(($BJ160/$BI160) &gt; (Dashboard!$D$59), "High Exclusion/Exception Rate", "No Issue")),"N/A")</f>
        <v>N/A</v>
      </c>
      <c r="CM160" s="113" t="str">
        <f t="shared" si="92"/>
        <v>N/A</v>
      </c>
      <c r="CN160" s="110" t="str">
        <f t="shared" si="93"/>
        <v>N/A</v>
      </c>
      <c r="CO160" s="109" t="str">
        <f t="shared" si="94"/>
        <v>N/A</v>
      </c>
      <c r="CP160" s="110" t="str">
        <f t="shared" si="95"/>
        <v>N/A</v>
      </c>
      <c r="CQ160" s="109" t="str">
        <f t="shared" si="96"/>
        <v>N/A</v>
      </c>
      <c r="CR160" s="112" t="str">
        <f t="shared" si="97"/>
        <v>N/A</v>
      </c>
      <c r="CS160" s="113" t="str">
        <f t="shared" si="98"/>
        <v>N/A</v>
      </c>
      <c r="CT160" s="110" t="str">
        <f t="shared" si="99"/>
        <v>N/A</v>
      </c>
      <c r="CU160" s="109" t="str">
        <f t="shared" si="100"/>
        <v>N/A</v>
      </c>
      <c r="CV160" s="110" t="str">
        <f t="shared" si="101"/>
        <v>N/A</v>
      </c>
      <c r="CW160" s="109" t="str">
        <f t="shared" si="102"/>
        <v>N/A</v>
      </c>
      <c r="CX160" s="112" t="str">
        <f t="shared" si="103"/>
        <v>N/A</v>
      </c>
      <c r="CY160" s="113" t="str">
        <f t="shared" si="104"/>
        <v>N/A</v>
      </c>
      <c r="CZ160" s="110" t="str">
        <f t="shared" si="105"/>
        <v>N/A</v>
      </c>
      <c r="DA160" s="109" t="str">
        <f t="shared" si="106"/>
        <v>N/A</v>
      </c>
      <c r="DB160" s="115" t="str">
        <f t="shared" si="107"/>
        <v>N/A</v>
      </c>
      <c r="DC160" s="109" t="str">
        <f t="shared" si="108"/>
        <v>N/A</v>
      </c>
      <c r="DD160" s="114" t="str">
        <f t="shared" si="109"/>
        <v>N/A</v>
      </c>
      <c r="DE160" s="109" t="str">
        <f t="shared" si="110"/>
        <v>N/A</v>
      </c>
      <c r="DF160" s="114" t="str">
        <f t="shared" si="111"/>
        <v>N/A</v>
      </c>
      <c r="DG160" s="113" t="str">
        <f t="shared" si="112"/>
        <v>N/A</v>
      </c>
      <c r="DH160" s="114" t="str">
        <f t="shared" si="113"/>
        <v>N/A</v>
      </c>
      <c r="DI160" s="109" t="str">
        <f t="shared" si="114"/>
        <v>N/A</v>
      </c>
      <c r="DJ160" s="114" t="str">
        <f t="shared" si="115"/>
        <v>N/A</v>
      </c>
      <c r="DK160" s="111" t="str">
        <f t="shared" si="116"/>
        <v>N/A</v>
      </c>
    </row>
    <row r="161" spans="11:115" s="78" customFormat="1" x14ac:dyDescent="0.25">
      <c r="K161" s="90"/>
      <c r="R161" s="100" t="e">
        <f t="shared" si="78"/>
        <v>#DIV/0!</v>
      </c>
      <c r="S161" s="83" t="s">
        <v>255</v>
      </c>
      <c r="T161" s="83" t="s">
        <v>256</v>
      </c>
      <c r="U161" s="90"/>
      <c r="AA161" s="100" t="e">
        <f t="shared" si="79"/>
        <v>#DIV/0!</v>
      </c>
      <c r="AB161" s="83" t="s">
        <v>255</v>
      </c>
      <c r="AC161" s="83" t="s">
        <v>256</v>
      </c>
      <c r="AD161" s="91"/>
      <c r="AI161" s="92"/>
      <c r="AJ161" s="100" t="e">
        <f t="shared" si="80"/>
        <v>#DIV/0!</v>
      </c>
      <c r="AK161" s="83" t="s">
        <v>255</v>
      </c>
      <c r="AL161" s="83" t="s">
        <v>256</v>
      </c>
      <c r="AM161" s="91"/>
      <c r="AQ161" s="93"/>
      <c r="AR161" s="101" t="e">
        <f t="shared" si="81"/>
        <v>#DIV/0!</v>
      </c>
      <c r="AU161" s="102">
        <f t="shared" si="82"/>
        <v>0</v>
      </c>
      <c r="AV161" s="101" t="e">
        <f t="shared" si="83"/>
        <v>#DIV/0!</v>
      </c>
      <c r="AW161" s="101" t="e">
        <f t="shared" si="84"/>
        <v>#DIV/0!</v>
      </c>
      <c r="AX161" s="83" t="s">
        <v>255</v>
      </c>
      <c r="AY161" s="83" t="s">
        <v>256</v>
      </c>
      <c r="AZ161" s="91"/>
      <c r="BG161" s="103" t="e">
        <f t="shared" si="85"/>
        <v>#DIV/0!</v>
      </c>
      <c r="BK161" s="103" t="e">
        <f t="shared" si="86"/>
        <v>#DIV/0!</v>
      </c>
      <c r="BL161" s="83" t="s">
        <v>255</v>
      </c>
      <c r="BM161" s="83" t="s">
        <v>256</v>
      </c>
      <c r="BN161" s="106">
        <f t="shared" si="87"/>
        <v>0</v>
      </c>
      <c r="BO161" s="107">
        <f t="shared" si="88"/>
        <v>0</v>
      </c>
      <c r="BP161" s="107">
        <f t="shared" si="89"/>
        <v>0</v>
      </c>
      <c r="BQ161" s="107">
        <f t="shared" si="90"/>
        <v>0</v>
      </c>
      <c r="BR161" s="107">
        <f t="shared" si="91"/>
        <v>0</v>
      </c>
      <c r="BU161" s="94"/>
      <c r="BV161" s="108" t="str" cm="1">
        <f t="array" ref="BV161">IF(OR(($H161+(0.2*$I161))&lt;200, $K161="Not reporting this measure", ISBLANK($O161)),"N/A",
       IF(($O161/($H161+(0.2*$I161)))&lt;
                   (_xlfn.IFS($M161="CCO Medicaid only",Dashboard!$E$33,'Data Reporting Template'!$M161="All-payer",Dashboard!$F$33)),"Low","No Issue"))</f>
        <v>N/A</v>
      </c>
      <c r="BW161" s="109" t="str" cm="1">
        <f t="array" ref="BW161">IFERROR(
IF(OR($H161&lt;200, $U161="Not reporting this measure", ISBLANK($Y161),($I161/$J161)&gt;0.8),"N/A",
       IF(($Y161/$H161)&lt;
                   (_xlfn.IFS($W161="CCO Medicaid only",Dashboard!$E$34,'Data Reporting Template'!$W161="All-payer",Dashboard!$F$34)),"Low","No Issue")), "N/A")</f>
        <v>N/A</v>
      </c>
      <c r="BX161" s="110" t="str" cm="1">
        <f t="array" ref="BX161">IFERROR(
IF(OR($H161&lt;200, $AD161="Not reporting this measure", ISBLANK($AH161),($I161/$J161)&gt;0.8),"N/A",
       IF(($AH161/$H161)&lt;
                   (_xlfn.IFS($AF161="CCO Medicaid only",Dashboard!$E$35,'Data Reporting Template'!$AF161="All-payer",Dashboard!$F$35)),"Low","No Issue")), "N/A")</f>
        <v>N/A</v>
      </c>
      <c r="BY161" s="109" t="str">
        <f>IF(OR(($H161+(0.2*$I161))&lt;50, $AM161="Not reporting this measure", ISBLANK($AQ161)),"N/A",
       IF(($AQ161/($H161+(0.2*$I161)))&lt;Dashboard!$E$36,"Low", "No Issue"))</f>
        <v>N/A</v>
      </c>
      <c r="BZ161" s="110" t="str">
        <f>IF(OR(($H161+(0.2*$I161))&lt;200, $AZ161="Not reporting this measure", ISBLANK($BD161)),"N/A",
       IF(($BD161/($H161+(0.2*$I161)))&lt;Dashboard!$E$37,"Low", "No Issue"))</f>
        <v>N/A</v>
      </c>
      <c r="CA161" s="111" t="str">
        <f>IFERROR(
IF(OR(($H161+(0.2*$I161))&lt;200, $AZ161="Not reporting this measure", ISBLANK($BI161),($I161/$J161)&gt;0.8),"N/A",
       IF(($BI161/($H161+(0.2*$I161)))&lt;Dashboard!$E$38,"Low", "No Issue")),"N/A")</f>
        <v>N/A</v>
      </c>
      <c r="CB161" s="108" t="str" cm="1">
        <f t="array" ref="CB161">IF(OR(($H161+(0.2*$I161))&lt;200, $K161="Not reporting this measure", ISBLANK($O161)),"N/A",
IF(('Data Reporting Template'!$O161/($H161+(0.2*$I161)))&gt;
(_xlfn.IFS($M161="CCO Medicaid only",Dashboard!$E$44,'Data Reporting Template'!$M161="All-payer",Dashboard!$F$44)),"High","No Issue"))</f>
        <v>N/A</v>
      </c>
      <c r="CC161" s="109" t="str" cm="1">
        <f t="array" ref="CC161">IF(OR($H161&lt;200, $U161="Not reporting this measure", ISBLANK($Y161)),"N/A",
IF(('Data Reporting Template'!$Y161/$H161)&gt;
(_xlfn.IFS($W161="CCO Medicaid only",Dashboard!$E$44,'Data Reporting Template'!$W161="All-payer",Dashboard!$F$44)),"High","No Issue"))</f>
        <v>N/A</v>
      </c>
      <c r="CD161" s="110" t="str" cm="1">
        <f t="array" ref="CD161">IF(OR($H161&lt;200, $AD161="Not reporting this measure", ISBLANK($AH161)),"N/A",
       IF(('Data Reporting Template'!$AH161/$H161)&gt;
                   (_xlfn.IFS($AF161="CCO Medicaid only",Dashboard!$E$44,'Data Reporting Template'!$AF161="All-payer",Dashboard!$F$44)),"High","No Issue"))</f>
        <v>N/A</v>
      </c>
      <c r="CE161" s="109" t="str">
        <f>IF(OR(($H161+(0.2*$I161))&lt;50, $AM161="Not reporting this measure", ISBLANK($AQ161)),"N/A",
       IF(('Data Reporting Template'!$AQ161/($H161+(0.2*$I161)))&gt;Dashboard!$E$44,"High","No Issue"))</f>
        <v>N/A</v>
      </c>
      <c r="CF161" s="110" t="str">
        <f>IF(OR(($H161+(0.2*$I161))&lt;200, $AZ161="Not reporting this measure", ISBLANK($BD161)),"N/A",
       IF(('Data Reporting Template'!$BD161/($H161+(0.2*$I161)))&gt;Dashboard!$E$44,"High","No Issue"))</f>
        <v>N/A</v>
      </c>
      <c r="CG161" s="111" t="str">
        <f>IF(OR(($H161+(0.2*$I161))&lt;200, $AZ161="Not reporting this measure", ISBLANK($BI161)),"N/A",
       IF(('Data Reporting Template'!$BI161/($H161+(0.2*$I161)))&gt;Dashboard!$E$44,"High","No Issue"))</f>
        <v>N/A</v>
      </c>
      <c r="CH161" s="108" t="str">
        <f>IFERROR(
IF($O161 &lt; 30, "N/A",
IF((($P161+$Q161)/$O161)&gt; (Dashboard!$D$54), "High Exclusion/Exception Rate", "No Issue")),"N/A")</f>
        <v>N/A</v>
      </c>
      <c r="CI161" s="109" t="str">
        <f>IFERROR(
IF($Y161&lt;30,"N/A",
IF(($Z161/$Y161) &gt; (Dashboard!$D$55), "High Exclusion/Exception Rate", "No Issue")),"N/A")</f>
        <v>N/A</v>
      </c>
      <c r="CJ161" s="110" t="str">
        <f>IFERROR(
IF($AH161 &lt;30, "N/A",
IF(($AI161/$AH161)&gt; (Dashboard!$D$56), "High Exclusion/Exception Rate", "No Issue")),"N/A")</f>
        <v>N/A</v>
      </c>
      <c r="CK161" s="109" t="str">
        <f>IFERROR(
IF($BD161 &lt;30, "N/A",
IF((($BE161 + $BF161)/$BD161) &gt; (Dashboard!$D$58), "High Exclusion/Exception Rate", "No Issue")),"N/A")</f>
        <v>N/A</v>
      </c>
      <c r="CL161" s="112" t="str">
        <f>IFERROR(
IF($BI161 &lt;30, "N/A",
IF(($BJ161/$BI161) &gt; (Dashboard!$D$59), "High Exclusion/Exception Rate", "No Issue")),"N/A")</f>
        <v>N/A</v>
      </c>
      <c r="CM161" s="113" t="str">
        <f t="shared" si="92"/>
        <v>N/A</v>
      </c>
      <c r="CN161" s="110" t="str">
        <f t="shared" si="93"/>
        <v>N/A</v>
      </c>
      <c r="CO161" s="109" t="str">
        <f t="shared" si="94"/>
        <v>N/A</v>
      </c>
      <c r="CP161" s="110" t="str">
        <f t="shared" si="95"/>
        <v>N/A</v>
      </c>
      <c r="CQ161" s="109" t="str">
        <f t="shared" si="96"/>
        <v>N/A</v>
      </c>
      <c r="CR161" s="112" t="str">
        <f t="shared" si="97"/>
        <v>N/A</v>
      </c>
      <c r="CS161" s="113" t="str">
        <f t="shared" si="98"/>
        <v>N/A</v>
      </c>
      <c r="CT161" s="110" t="str">
        <f t="shared" si="99"/>
        <v>N/A</v>
      </c>
      <c r="CU161" s="109" t="str">
        <f t="shared" si="100"/>
        <v>N/A</v>
      </c>
      <c r="CV161" s="110" t="str">
        <f t="shared" si="101"/>
        <v>N/A</v>
      </c>
      <c r="CW161" s="109" t="str">
        <f t="shared" si="102"/>
        <v>N/A</v>
      </c>
      <c r="CX161" s="112" t="str">
        <f t="shared" si="103"/>
        <v>N/A</v>
      </c>
      <c r="CY161" s="113" t="str">
        <f t="shared" si="104"/>
        <v>N/A</v>
      </c>
      <c r="CZ161" s="110" t="str">
        <f t="shared" si="105"/>
        <v>N/A</v>
      </c>
      <c r="DA161" s="109" t="str">
        <f t="shared" si="106"/>
        <v>N/A</v>
      </c>
      <c r="DB161" s="115" t="str">
        <f t="shared" si="107"/>
        <v>N/A</v>
      </c>
      <c r="DC161" s="109" t="str">
        <f t="shared" si="108"/>
        <v>N/A</v>
      </c>
      <c r="DD161" s="114" t="str">
        <f t="shared" si="109"/>
        <v>N/A</v>
      </c>
      <c r="DE161" s="109" t="str">
        <f t="shared" si="110"/>
        <v>N/A</v>
      </c>
      <c r="DF161" s="114" t="str">
        <f t="shared" si="111"/>
        <v>N/A</v>
      </c>
      <c r="DG161" s="113" t="str">
        <f t="shared" si="112"/>
        <v>N/A</v>
      </c>
      <c r="DH161" s="114" t="str">
        <f t="shared" si="113"/>
        <v>N/A</v>
      </c>
      <c r="DI161" s="109" t="str">
        <f t="shared" si="114"/>
        <v>N/A</v>
      </c>
      <c r="DJ161" s="114" t="str">
        <f t="shared" si="115"/>
        <v>N/A</v>
      </c>
      <c r="DK161" s="111" t="str">
        <f t="shared" si="116"/>
        <v>N/A</v>
      </c>
    </row>
    <row r="162" spans="11:115" s="78" customFormat="1" x14ac:dyDescent="0.25">
      <c r="K162" s="90"/>
      <c r="R162" s="100" t="e">
        <f t="shared" si="78"/>
        <v>#DIV/0!</v>
      </c>
      <c r="S162" s="83" t="s">
        <v>255</v>
      </c>
      <c r="T162" s="83" t="s">
        <v>256</v>
      </c>
      <c r="U162" s="90"/>
      <c r="AA162" s="100" t="e">
        <f t="shared" si="79"/>
        <v>#DIV/0!</v>
      </c>
      <c r="AB162" s="83" t="s">
        <v>255</v>
      </c>
      <c r="AC162" s="83" t="s">
        <v>256</v>
      </c>
      <c r="AD162" s="91"/>
      <c r="AI162" s="92"/>
      <c r="AJ162" s="100" t="e">
        <f t="shared" si="80"/>
        <v>#DIV/0!</v>
      </c>
      <c r="AK162" s="83" t="s">
        <v>255</v>
      </c>
      <c r="AL162" s="83" t="s">
        <v>256</v>
      </c>
      <c r="AM162" s="91"/>
      <c r="AQ162" s="93"/>
      <c r="AR162" s="101" t="e">
        <f t="shared" si="81"/>
        <v>#DIV/0!</v>
      </c>
      <c r="AU162" s="102">
        <f t="shared" si="82"/>
        <v>0</v>
      </c>
      <c r="AV162" s="101" t="e">
        <f t="shared" si="83"/>
        <v>#DIV/0!</v>
      </c>
      <c r="AW162" s="101" t="e">
        <f t="shared" si="84"/>
        <v>#DIV/0!</v>
      </c>
      <c r="AX162" s="83" t="s">
        <v>255</v>
      </c>
      <c r="AY162" s="83" t="s">
        <v>256</v>
      </c>
      <c r="AZ162" s="91"/>
      <c r="BG162" s="103" t="e">
        <f t="shared" si="85"/>
        <v>#DIV/0!</v>
      </c>
      <c r="BK162" s="103" t="e">
        <f t="shared" si="86"/>
        <v>#DIV/0!</v>
      </c>
      <c r="BL162" s="83" t="s">
        <v>255</v>
      </c>
      <c r="BM162" s="83" t="s">
        <v>256</v>
      </c>
      <c r="BN162" s="106">
        <f t="shared" si="87"/>
        <v>0</v>
      </c>
      <c r="BO162" s="107">
        <f t="shared" si="88"/>
        <v>0</v>
      </c>
      <c r="BP162" s="107">
        <f t="shared" si="89"/>
        <v>0</v>
      </c>
      <c r="BQ162" s="107">
        <f t="shared" si="90"/>
        <v>0</v>
      </c>
      <c r="BR162" s="107">
        <f t="shared" si="91"/>
        <v>0</v>
      </c>
      <c r="BU162" s="94"/>
      <c r="BV162" s="108" t="str" cm="1">
        <f t="array" ref="BV162">IF(OR(($H162+(0.2*$I162))&lt;200, $K162="Not reporting this measure", ISBLANK($O162)),"N/A",
       IF(($O162/($H162+(0.2*$I162)))&lt;
                   (_xlfn.IFS($M162="CCO Medicaid only",Dashboard!$E$33,'Data Reporting Template'!$M162="All-payer",Dashboard!$F$33)),"Low","No Issue"))</f>
        <v>N/A</v>
      </c>
      <c r="BW162" s="109" t="str" cm="1">
        <f t="array" ref="BW162">IFERROR(
IF(OR($H162&lt;200, $U162="Not reporting this measure", ISBLANK($Y162),($I162/$J162)&gt;0.8),"N/A",
       IF(($Y162/$H162)&lt;
                   (_xlfn.IFS($W162="CCO Medicaid only",Dashboard!$E$34,'Data Reporting Template'!$W162="All-payer",Dashboard!$F$34)),"Low","No Issue")), "N/A")</f>
        <v>N/A</v>
      </c>
      <c r="BX162" s="110" t="str" cm="1">
        <f t="array" ref="BX162">IFERROR(
IF(OR($H162&lt;200, $AD162="Not reporting this measure", ISBLANK($AH162),($I162/$J162)&gt;0.8),"N/A",
       IF(($AH162/$H162)&lt;
                   (_xlfn.IFS($AF162="CCO Medicaid only",Dashboard!$E$35,'Data Reporting Template'!$AF162="All-payer",Dashboard!$F$35)),"Low","No Issue")), "N/A")</f>
        <v>N/A</v>
      </c>
      <c r="BY162" s="109" t="str">
        <f>IF(OR(($H162+(0.2*$I162))&lt;50, $AM162="Not reporting this measure", ISBLANK($AQ162)),"N/A",
       IF(($AQ162/($H162+(0.2*$I162)))&lt;Dashboard!$E$36,"Low", "No Issue"))</f>
        <v>N/A</v>
      </c>
      <c r="BZ162" s="110" t="str">
        <f>IF(OR(($H162+(0.2*$I162))&lt;200, $AZ162="Not reporting this measure", ISBLANK($BD162)),"N/A",
       IF(($BD162/($H162+(0.2*$I162)))&lt;Dashboard!$E$37,"Low", "No Issue"))</f>
        <v>N/A</v>
      </c>
      <c r="CA162" s="111" t="str">
        <f>IFERROR(
IF(OR(($H162+(0.2*$I162))&lt;200, $AZ162="Not reporting this measure", ISBLANK($BI162),($I162/$J162)&gt;0.8),"N/A",
       IF(($BI162/($H162+(0.2*$I162)))&lt;Dashboard!$E$38,"Low", "No Issue")),"N/A")</f>
        <v>N/A</v>
      </c>
      <c r="CB162" s="108" t="str" cm="1">
        <f t="array" ref="CB162">IF(OR(($H162+(0.2*$I162))&lt;200, $K162="Not reporting this measure", ISBLANK($O162)),"N/A",
IF(('Data Reporting Template'!$O162/($H162+(0.2*$I162)))&gt;
(_xlfn.IFS($M162="CCO Medicaid only",Dashboard!$E$44,'Data Reporting Template'!$M162="All-payer",Dashboard!$F$44)),"High","No Issue"))</f>
        <v>N/A</v>
      </c>
      <c r="CC162" s="109" t="str" cm="1">
        <f t="array" ref="CC162">IF(OR($H162&lt;200, $U162="Not reporting this measure", ISBLANK($Y162)),"N/A",
IF(('Data Reporting Template'!$Y162/$H162)&gt;
(_xlfn.IFS($W162="CCO Medicaid only",Dashboard!$E$44,'Data Reporting Template'!$W162="All-payer",Dashboard!$F$44)),"High","No Issue"))</f>
        <v>N/A</v>
      </c>
      <c r="CD162" s="110" t="str" cm="1">
        <f t="array" ref="CD162">IF(OR($H162&lt;200, $AD162="Not reporting this measure", ISBLANK($AH162)),"N/A",
       IF(('Data Reporting Template'!$AH162/$H162)&gt;
                   (_xlfn.IFS($AF162="CCO Medicaid only",Dashboard!$E$44,'Data Reporting Template'!$AF162="All-payer",Dashboard!$F$44)),"High","No Issue"))</f>
        <v>N/A</v>
      </c>
      <c r="CE162" s="109" t="str">
        <f>IF(OR(($H162+(0.2*$I162))&lt;50, $AM162="Not reporting this measure", ISBLANK($AQ162)),"N/A",
       IF(('Data Reporting Template'!$AQ162/($H162+(0.2*$I162)))&gt;Dashboard!$E$44,"High","No Issue"))</f>
        <v>N/A</v>
      </c>
      <c r="CF162" s="110" t="str">
        <f>IF(OR(($H162+(0.2*$I162))&lt;200, $AZ162="Not reporting this measure", ISBLANK($BD162)),"N/A",
       IF(('Data Reporting Template'!$BD162/($H162+(0.2*$I162)))&gt;Dashboard!$E$44,"High","No Issue"))</f>
        <v>N/A</v>
      </c>
      <c r="CG162" s="111" t="str">
        <f>IF(OR(($H162+(0.2*$I162))&lt;200, $AZ162="Not reporting this measure", ISBLANK($BI162)),"N/A",
       IF(('Data Reporting Template'!$BI162/($H162+(0.2*$I162)))&gt;Dashboard!$E$44,"High","No Issue"))</f>
        <v>N/A</v>
      </c>
      <c r="CH162" s="108" t="str">
        <f>IFERROR(
IF($O162 &lt; 30, "N/A",
IF((($P162+$Q162)/$O162)&gt; (Dashboard!$D$54), "High Exclusion/Exception Rate", "No Issue")),"N/A")</f>
        <v>N/A</v>
      </c>
      <c r="CI162" s="109" t="str">
        <f>IFERROR(
IF($Y162&lt;30,"N/A",
IF(($Z162/$Y162) &gt; (Dashboard!$D$55), "High Exclusion/Exception Rate", "No Issue")),"N/A")</f>
        <v>N/A</v>
      </c>
      <c r="CJ162" s="110" t="str">
        <f>IFERROR(
IF($AH162 &lt;30, "N/A",
IF(($AI162/$AH162)&gt; (Dashboard!$D$56), "High Exclusion/Exception Rate", "No Issue")),"N/A")</f>
        <v>N/A</v>
      </c>
      <c r="CK162" s="109" t="str">
        <f>IFERROR(
IF($BD162 &lt;30, "N/A",
IF((($BE162 + $BF162)/$BD162) &gt; (Dashboard!$D$58), "High Exclusion/Exception Rate", "No Issue")),"N/A")</f>
        <v>N/A</v>
      </c>
      <c r="CL162" s="112" t="str">
        <f>IFERROR(
IF($BI162 &lt;30, "N/A",
IF(($BJ162/$BI162) &gt; (Dashboard!$D$59), "High Exclusion/Exception Rate", "No Issue")),"N/A")</f>
        <v>N/A</v>
      </c>
      <c r="CM162" s="113" t="str">
        <f t="shared" si="92"/>
        <v>N/A</v>
      </c>
      <c r="CN162" s="110" t="str">
        <f t="shared" si="93"/>
        <v>N/A</v>
      </c>
      <c r="CO162" s="109" t="str">
        <f t="shared" si="94"/>
        <v>N/A</v>
      </c>
      <c r="CP162" s="110" t="str">
        <f t="shared" si="95"/>
        <v>N/A</v>
      </c>
      <c r="CQ162" s="109" t="str">
        <f t="shared" si="96"/>
        <v>N/A</v>
      </c>
      <c r="CR162" s="112" t="str">
        <f t="shared" si="97"/>
        <v>N/A</v>
      </c>
      <c r="CS162" s="113" t="str">
        <f t="shared" si="98"/>
        <v>N/A</v>
      </c>
      <c r="CT162" s="110" t="str">
        <f t="shared" si="99"/>
        <v>N/A</v>
      </c>
      <c r="CU162" s="109" t="str">
        <f t="shared" si="100"/>
        <v>N/A</v>
      </c>
      <c r="CV162" s="110" t="str">
        <f t="shared" si="101"/>
        <v>N/A</v>
      </c>
      <c r="CW162" s="109" t="str">
        <f t="shared" si="102"/>
        <v>N/A</v>
      </c>
      <c r="CX162" s="112" t="str">
        <f t="shared" si="103"/>
        <v>N/A</v>
      </c>
      <c r="CY162" s="113" t="str">
        <f t="shared" si="104"/>
        <v>N/A</v>
      </c>
      <c r="CZ162" s="110" t="str">
        <f t="shared" si="105"/>
        <v>N/A</v>
      </c>
      <c r="DA162" s="109" t="str">
        <f t="shared" si="106"/>
        <v>N/A</v>
      </c>
      <c r="DB162" s="115" t="str">
        <f t="shared" si="107"/>
        <v>N/A</v>
      </c>
      <c r="DC162" s="109" t="str">
        <f t="shared" si="108"/>
        <v>N/A</v>
      </c>
      <c r="DD162" s="114" t="str">
        <f t="shared" si="109"/>
        <v>N/A</v>
      </c>
      <c r="DE162" s="109" t="str">
        <f t="shared" si="110"/>
        <v>N/A</v>
      </c>
      <c r="DF162" s="114" t="str">
        <f t="shared" si="111"/>
        <v>N/A</v>
      </c>
      <c r="DG162" s="113" t="str">
        <f t="shared" si="112"/>
        <v>N/A</v>
      </c>
      <c r="DH162" s="114" t="str">
        <f t="shared" si="113"/>
        <v>N/A</v>
      </c>
      <c r="DI162" s="109" t="str">
        <f t="shared" si="114"/>
        <v>N/A</v>
      </c>
      <c r="DJ162" s="114" t="str">
        <f t="shared" si="115"/>
        <v>N/A</v>
      </c>
      <c r="DK162" s="111" t="str">
        <f t="shared" si="116"/>
        <v>N/A</v>
      </c>
    </row>
    <row r="163" spans="11:115" s="78" customFormat="1" x14ac:dyDescent="0.25">
      <c r="K163" s="90"/>
      <c r="R163" s="100" t="e">
        <f t="shared" si="78"/>
        <v>#DIV/0!</v>
      </c>
      <c r="S163" s="83" t="s">
        <v>255</v>
      </c>
      <c r="T163" s="83" t="s">
        <v>256</v>
      </c>
      <c r="U163" s="90"/>
      <c r="AA163" s="100" t="e">
        <f>X163/(Y163-Z163)</f>
        <v>#DIV/0!</v>
      </c>
      <c r="AB163" s="83" t="s">
        <v>255</v>
      </c>
      <c r="AC163" s="83" t="s">
        <v>256</v>
      </c>
      <c r="AD163" s="91"/>
      <c r="AI163" s="92"/>
      <c r="AJ163" s="100" t="e">
        <f t="shared" si="80"/>
        <v>#DIV/0!</v>
      </c>
      <c r="AK163" s="83" t="s">
        <v>255</v>
      </c>
      <c r="AL163" s="83" t="s">
        <v>256</v>
      </c>
      <c r="AM163" s="91"/>
      <c r="AQ163" s="93"/>
      <c r="AR163" s="101" t="e">
        <f t="shared" si="81"/>
        <v>#DIV/0!</v>
      </c>
      <c r="AU163" s="102">
        <f t="shared" si="82"/>
        <v>0</v>
      </c>
      <c r="AV163" s="101" t="e">
        <f t="shared" si="83"/>
        <v>#DIV/0!</v>
      </c>
      <c r="AW163" s="101" t="e">
        <f t="shared" si="84"/>
        <v>#DIV/0!</v>
      </c>
      <c r="AX163" s="83" t="s">
        <v>255</v>
      </c>
      <c r="AY163" s="83" t="s">
        <v>256</v>
      </c>
      <c r="AZ163" s="91"/>
      <c r="BG163" s="103" t="e">
        <f t="shared" si="85"/>
        <v>#DIV/0!</v>
      </c>
      <c r="BK163" s="103" t="e">
        <f t="shared" si="86"/>
        <v>#DIV/0!</v>
      </c>
      <c r="BL163" s="83" t="s">
        <v>255</v>
      </c>
      <c r="BM163" s="83" t="s">
        <v>256</v>
      </c>
      <c r="BN163" s="106">
        <f t="shared" si="87"/>
        <v>0</v>
      </c>
      <c r="BO163" s="107">
        <f t="shared" si="88"/>
        <v>0</v>
      </c>
      <c r="BP163" s="107">
        <f t="shared" si="89"/>
        <v>0</v>
      </c>
      <c r="BQ163" s="107">
        <f t="shared" si="90"/>
        <v>0</v>
      </c>
      <c r="BR163" s="107">
        <f t="shared" si="91"/>
        <v>0</v>
      </c>
      <c r="BU163" s="94"/>
      <c r="BV163" s="108" t="str" cm="1">
        <f t="array" ref="BV163">IF(OR(($H163+(0.2*$I163))&lt;200, $K163="Not reporting this measure", ISBLANK($O163)),"N/A",
       IF(($O163/($H163+(0.2*$I163)))&lt;
                   (_xlfn.IFS($M163="CCO Medicaid only",Dashboard!$E$33,'Data Reporting Template'!$M163="All-payer",Dashboard!$F$33)),"Low","No Issue"))</f>
        <v>N/A</v>
      </c>
      <c r="BW163" s="109" t="str" cm="1">
        <f t="array" ref="BW163">IFERROR(
IF(OR($H163&lt;200, $U163="Not reporting this measure", ISBLANK($Y163),($I163/$J163)&gt;0.8),"N/A",
       IF(($Y163/$H163)&lt;
                   (_xlfn.IFS($W163="CCO Medicaid only",Dashboard!$E$34,'Data Reporting Template'!$W163="All-payer",Dashboard!$F$34)),"Low","No Issue")), "N/A")</f>
        <v>N/A</v>
      </c>
      <c r="BX163" s="110" t="str" cm="1">
        <f t="array" ref="BX163">IFERROR(
IF(OR($H163&lt;200, $AD163="Not reporting this measure", ISBLANK($AH163),($I163/$J163)&gt;0.8),"N/A",
       IF(($AH163/$H163)&lt;
                   (_xlfn.IFS($AF163="CCO Medicaid only",Dashboard!$E$35,'Data Reporting Template'!$AF163="All-payer",Dashboard!$F$35)),"Low","No Issue")), "N/A")</f>
        <v>N/A</v>
      </c>
      <c r="BY163" s="109" t="str">
        <f>IF(OR(($H163+(0.2*$I163))&lt;50, $AM163="Not reporting this measure", ISBLANK($AQ163)),"N/A",
       IF(($AQ163/($H163+(0.2*$I163)))&lt;Dashboard!$E$36,"Low", "No Issue"))</f>
        <v>N/A</v>
      </c>
      <c r="BZ163" s="110" t="str">
        <f>IF(OR(($H163+(0.2*$I163))&lt;200, $AZ163="Not reporting this measure", ISBLANK($BD163)),"N/A",
       IF(($BD163/($H163+(0.2*$I163)))&lt;Dashboard!$E$37,"Low", "No Issue"))</f>
        <v>N/A</v>
      </c>
      <c r="CA163" s="111" t="str">
        <f>IFERROR(
IF(OR(($H163+(0.2*$I163))&lt;200, $AZ163="Not reporting this measure", ISBLANK($BI163),($I163/$J163)&gt;0.8),"N/A",
       IF(($BI163/($H163+(0.2*$I163)))&lt;Dashboard!$E$38,"Low", "No Issue")),"N/A")</f>
        <v>N/A</v>
      </c>
      <c r="CB163" s="108" t="str" cm="1">
        <f t="array" ref="CB163">IF(OR(($H163+(0.2*$I163))&lt;200, $K163="Not reporting this measure", ISBLANK($O163)),"N/A",
IF(('Data Reporting Template'!$O163/($H163+(0.2*$I163)))&gt;
(_xlfn.IFS($M163="CCO Medicaid only",Dashboard!$E$44,'Data Reporting Template'!$M163="All-payer",Dashboard!$F$44)),"High","No Issue"))</f>
        <v>N/A</v>
      </c>
      <c r="CC163" s="109" t="str" cm="1">
        <f t="array" ref="CC163">IF(OR($H163&lt;200, $U163="Not reporting this measure", ISBLANK($Y163)),"N/A",
IF(('Data Reporting Template'!$Y163/$H163)&gt;
(_xlfn.IFS($W163="CCO Medicaid only",Dashboard!$E$44,'Data Reporting Template'!$W163="All-payer",Dashboard!$F$44)),"High","No Issue"))</f>
        <v>N/A</v>
      </c>
      <c r="CD163" s="110" t="str" cm="1">
        <f t="array" ref="CD163">IF(OR($H163&lt;200, $AD163="Not reporting this measure", ISBLANK($AH163)),"N/A",
       IF(('Data Reporting Template'!$AH163/$H163)&gt;
                   (_xlfn.IFS($AF163="CCO Medicaid only",Dashboard!$E$44,'Data Reporting Template'!$AF163="All-payer",Dashboard!$F$44)),"High","No Issue"))</f>
        <v>N/A</v>
      </c>
      <c r="CE163" s="109" t="str">
        <f>IF(OR(($H163+(0.2*$I163))&lt;50, $AM163="Not reporting this measure", ISBLANK($AQ163)),"N/A",
       IF(('Data Reporting Template'!$AQ163/($H163+(0.2*$I163)))&gt;Dashboard!$E$44,"High","No Issue"))</f>
        <v>N/A</v>
      </c>
      <c r="CF163" s="110" t="str">
        <f>IF(OR(($H163+(0.2*$I163))&lt;200, $AZ163="Not reporting this measure", ISBLANK($BD163)),"N/A",
       IF(('Data Reporting Template'!$BD163/($H163+(0.2*$I163)))&gt;Dashboard!$E$44,"High","No Issue"))</f>
        <v>N/A</v>
      </c>
      <c r="CG163" s="111" t="str">
        <f>IF(OR(($H163+(0.2*$I163))&lt;200, $AZ163="Not reporting this measure", ISBLANK($BI163)),"N/A",
       IF(('Data Reporting Template'!$BI163/($H163+(0.2*$I163)))&gt;Dashboard!$E$44,"High","No Issue"))</f>
        <v>N/A</v>
      </c>
      <c r="CH163" s="108" t="str">
        <f>IFERROR(
IF($O163 &lt; 30, "N/A",
IF((($P163+$Q163)/$O163)&gt; (Dashboard!$D$54), "High Exclusion/Exception Rate", "No Issue")),"N/A")</f>
        <v>N/A</v>
      </c>
      <c r="CI163" s="109" t="str">
        <f>IFERROR(
IF($Y163&lt;30,"N/A",
IF(($Z163/$Y163) &gt; (Dashboard!$D$55), "High Exclusion/Exception Rate", "No Issue")),"N/A")</f>
        <v>N/A</v>
      </c>
      <c r="CJ163" s="110" t="str">
        <f>IFERROR(
IF($AH163 &lt;30, "N/A",
IF(($AI163/$AH163)&gt; (Dashboard!$D$56), "High Exclusion/Exception Rate", "No Issue")),"N/A")</f>
        <v>N/A</v>
      </c>
      <c r="CK163" s="109" t="str">
        <f>IFERROR(
IF($BD163 &lt;30, "N/A",
IF((($BE163 + $BF163)/$BD163) &gt; (Dashboard!$D$58), "High Exclusion/Exception Rate", "No Issue")),"N/A")</f>
        <v>N/A</v>
      </c>
      <c r="CL163" s="112" t="str">
        <f>IFERROR(
IF($BI163 &lt;30, "N/A",
IF(($BJ163/$BI163) &gt; (Dashboard!$D$59), "High Exclusion/Exception Rate", "No Issue")),"N/A")</f>
        <v>N/A</v>
      </c>
      <c r="CM163" s="113" t="str">
        <f t="shared" si="92"/>
        <v>N/A</v>
      </c>
      <c r="CN163" s="110" t="str">
        <f t="shared" si="93"/>
        <v>N/A</v>
      </c>
      <c r="CO163" s="109" t="str">
        <f t="shared" si="94"/>
        <v>N/A</v>
      </c>
      <c r="CP163" s="110" t="str">
        <f t="shared" si="95"/>
        <v>N/A</v>
      </c>
      <c r="CQ163" s="109" t="str">
        <f t="shared" si="96"/>
        <v>N/A</v>
      </c>
      <c r="CR163" s="112" t="str">
        <f t="shared" si="97"/>
        <v>N/A</v>
      </c>
      <c r="CS163" s="113" t="str">
        <f t="shared" si="98"/>
        <v>N/A</v>
      </c>
      <c r="CT163" s="110" t="str">
        <f t="shared" si="99"/>
        <v>N/A</v>
      </c>
      <c r="CU163" s="109" t="str">
        <f t="shared" si="100"/>
        <v>N/A</v>
      </c>
      <c r="CV163" s="110" t="str">
        <f t="shared" si="101"/>
        <v>N/A</v>
      </c>
      <c r="CW163" s="109" t="str">
        <f t="shared" si="102"/>
        <v>N/A</v>
      </c>
      <c r="CX163" s="112" t="str">
        <f t="shared" si="103"/>
        <v>N/A</v>
      </c>
      <c r="CY163" s="113" t="str">
        <f t="shared" si="104"/>
        <v>N/A</v>
      </c>
      <c r="CZ163" s="110" t="str">
        <f t="shared" si="105"/>
        <v>N/A</v>
      </c>
      <c r="DA163" s="109" t="str">
        <f t="shared" si="106"/>
        <v>N/A</v>
      </c>
      <c r="DB163" s="115" t="str">
        <f t="shared" si="107"/>
        <v>N/A</v>
      </c>
      <c r="DC163" s="109" t="str">
        <f t="shared" si="108"/>
        <v>N/A</v>
      </c>
      <c r="DD163" s="114" t="str">
        <f t="shared" si="109"/>
        <v>N/A</v>
      </c>
      <c r="DE163" s="109" t="str">
        <f t="shared" si="110"/>
        <v>N/A</v>
      </c>
      <c r="DF163" s="114" t="str">
        <f t="shared" si="111"/>
        <v>N/A</v>
      </c>
      <c r="DG163" s="113" t="str">
        <f t="shared" si="112"/>
        <v>N/A</v>
      </c>
      <c r="DH163" s="114" t="str">
        <f t="shared" si="113"/>
        <v>N/A</v>
      </c>
      <c r="DI163" s="109" t="str">
        <f t="shared" si="114"/>
        <v>N/A</v>
      </c>
      <c r="DJ163" s="114" t="str">
        <f t="shared" si="115"/>
        <v>N/A</v>
      </c>
      <c r="DK163" s="111" t="str">
        <f t="shared" si="116"/>
        <v>N/A</v>
      </c>
    </row>
    <row r="164" spans="11:115" s="78" customFormat="1" x14ac:dyDescent="0.25">
      <c r="K164" s="90"/>
      <c r="R164" s="100" t="e">
        <f>N164/(O164-P164-Q164)</f>
        <v>#DIV/0!</v>
      </c>
      <c r="S164" s="83" t="s">
        <v>255</v>
      </c>
      <c r="T164" s="83" t="s">
        <v>256</v>
      </c>
      <c r="U164" s="90"/>
      <c r="AA164" s="100" t="e">
        <f t="shared" si="79"/>
        <v>#DIV/0!</v>
      </c>
      <c r="AB164" s="83" t="s">
        <v>255</v>
      </c>
      <c r="AC164" s="83" t="s">
        <v>256</v>
      </c>
      <c r="AD164" s="91"/>
      <c r="AI164" s="92"/>
      <c r="AJ164" s="100" t="e">
        <f t="shared" si="80"/>
        <v>#DIV/0!</v>
      </c>
      <c r="AK164" s="83" t="s">
        <v>255</v>
      </c>
      <c r="AL164" s="83" t="s">
        <v>256</v>
      </c>
      <c r="AM164" s="91"/>
      <c r="AQ164" s="93"/>
      <c r="AR164" s="101" t="e">
        <f t="shared" si="81"/>
        <v>#DIV/0!</v>
      </c>
      <c r="AU164" s="102">
        <f t="shared" si="82"/>
        <v>0</v>
      </c>
      <c r="AV164" s="101" t="e">
        <f t="shared" si="83"/>
        <v>#DIV/0!</v>
      </c>
      <c r="AW164" s="101" t="e">
        <f t="shared" si="84"/>
        <v>#DIV/0!</v>
      </c>
      <c r="AX164" s="83" t="s">
        <v>255</v>
      </c>
      <c r="AY164" s="83" t="s">
        <v>256</v>
      </c>
      <c r="AZ164" s="91"/>
      <c r="BG164" s="103" t="e">
        <f t="shared" si="85"/>
        <v>#DIV/0!</v>
      </c>
      <c r="BK164" s="103" t="e">
        <f t="shared" si="86"/>
        <v>#DIV/0!</v>
      </c>
      <c r="BL164" s="83" t="s">
        <v>255</v>
      </c>
      <c r="BM164" s="83" t="s">
        <v>256</v>
      </c>
      <c r="BN164" s="106">
        <f t="shared" si="87"/>
        <v>0</v>
      </c>
      <c r="BO164" s="107">
        <f t="shared" si="88"/>
        <v>0</v>
      </c>
      <c r="BP164" s="107">
        <f t="shared" si="89"/>
        <v>0</v>
      </c>
      <c r="BQ164" s="107">
        <f t="shared" si="90"/>
        <v>0</v>
      </c>
      <c r="BR164" s="107">
        <f t="shared" si="91"/>
        <v>0</v>
      </c>
      <c r="BU164" s="94"/>
      <c r="BV164" s="108" t="str" cm="1">
        <f t="array" ref="BV164">IF(OR(($H164+(0.2*$I164))&lt;200, $K164="Not reporting this measure", ISBLANK($O164)),"N/A",
       IF(($O164/($H164+(0.2*$I164)))&lt;
                   (_xlfn.IFS($M164="CCO Medicaid only",Dashboard!$E$33,'Data Reporting Template'!$M164="All-payer",Dashboard!$F$33)),"Low","No Issue"))</f>
        <v>N/A</v>
      </c>
      <c r="BW164" s="109" t="str" cm="1">
        <f t="array" ref="BW164">IFERROR(
IF(OR($H164&lt;200, $U164="Not reporting this measure", ISBLANK($Y164),($I164/$J164)&gt;0.8),"N/A",
       IF(($Y164/$H164)&lt;
                   (_xlfn.IFS($W164="CCO Medicaid only",Dashboard!$E$34,'Data Reporting Template'!$W164="All-payer",Dashboard!$F$34)),"Low","No Issue")), "N/A")</f>
        <v>N/A</v>
      </c>
      <c r="BX164" s="110" t="str" cm="1">
        <f t="array" ref="BX164">IFERROR(
IF(OR($H164&lt;200, $AD164="Not reporting this measure", ISBLANK($AH164),($I164/$J164)&gt;0.8),"N/A",
       IF(($AH164/$H164)&lt;
                   (_xlfn.IFS($AF164="CCO Medicaid only",Dashboard!$E$35,'Data Reporting Template'!$AF164="All-payer",Dashboard!$F$35)),"Low","No Issue")), "N/A")</f>
        <v>N/A</v>
      </c>
      <c r="BY164" s="109" t="str">
        <f>IF(OR(($H164+(0.2*$I164))&lt;50, $AM164="Not reporting this measure", ISBLANK($AQ164)),"N/A",
       IF(($AQ164/($H164+(0.2*$I164)))&lt;Dashboard!$E$36,"Low", "No Issue"))</f>
        <v>N/A</v>
      </c>
      <c r="BZ164" s="110" t="str">
        <f>IF(OR(($H164+(0.2*$I164))&lt;200, $AZ164="Not reporting this measure", ISBLANK($BD164)),"N/A",
       IF(($BD164/($H164+(0.2*$I164)))&lt;Dashboard!$E$37,"Low", "No Issue"))</f>
        <v>N/A</v>
      </c>
      <c r="CA164" s="111" t="str">
        <f>IFERROR(
IF(OR(($H164+(0.2*$I164))&lt;200, $AZ164="Not reporting this measure", ISBLANK($BI164),($I164/$J164)&gt;0.8),"N/A",
       IF(($BI164/($H164+(0.2*$I164)))&lt;Dashboard!$E$38,"Low", "No Issue")),"N/A")</f>
        <v>N/A</v>
      </c>
      <c r="CB164" s="108" t="str" cm="1">
        <f t="array" ref="CB164">IF(OR(($H164+(0.2*$I164))&lt;200, $K164="Not reporting this measure", ISBLANK($O164)),"N/A",
IF(('Data Reporting Template'!$O164/($H164+(0.2*$I164)))&gt;
(_xlfn.IFS($M164="CCO Medicaid only",Dashboard!$E$44,'Data Reporting Template'!$M164="All-payer",Dashboard!$F$44)),"High","No Issue"))</f>
        <v>N/A</v>
      </c>
      <c r="CC164" s="109" t="str" cm="1">
        <f t="array" ref="CC164">IF(OR($H164&lt;200, $U164="Not reporting this measure", ISBLANK($Y164)),"N/A",
IF(('Data Reporting Template'!$Y164/$H164)&gt;
(_xlfn.IFS($W164="CCO Medicaid only",Dashboard!$E$44,'Data Reporting Template'!$W164="All-payer",Dashboard!$F$44)),"High","No Issue"))</f>
        <v>N/A</v>
      </c>
      <c r="CD164" s="110" t="str" cm="1">
        <f t="array" ref="CD164">IF(OR($H164&lt;200, $AD164="Not reporting this measure", ISBLANK($AH164)),"N/A",
       IF(('Data Reporting Template'!$AH164/$H164)&gt;
                   (_xlfn.IFS($AF164="CCO Medicaid only",Dashboard!$E$44,'Data Reporting Template'!$AF164="All-payer",Dashboard!$F$44)),"High","No Issue"))</f>
        <v>N/A</v>
      </c>
      <c r="CE164" s="109" t="str">
        <f>IF(OR(($H164+(0.2*$I164))&lt;50, $AM164="Not reporting this measure", ISBLANK($AQ164)),"N/A",
       IF(('Data Reporting Template'!$AQ164/($H164+(0.2*$I164)))&gt;Dashboard!$E$44,"High","No Issue"))</f>
        <v>N/A</v>
      </c>
      <c r="CF164" s="110" t="str">
        <f>IF(OR(($H164+(0.2*$I164))&lt;200, $AZ164="Not reporting this measure", ISBLANK($BD164)),"N/A",
       IF(('Data Reporting Template'!$BD164/($H164+(0.2*$I164)))&gt;Dashboard!$E$44,"High","No Issue"))</f>
        <v>N/A</v>
      </c>
      <c r="CG164" s="111" t="str">
        <f>IF(OR(($H164+(0.2*$I164))&lt;200, $AZ164="Not reporting this measure", ISBLANK($BI164)),"N/A",
       IF(('Data Reporting Template'!$BI164/($H164+(0.2*$I164)))&gt;Dashboard!$E$44,"High","No Issue"))</f>
        <v>N/A</v>
      </c>
      <c r="CH164" s="108" t="str">
        <f>IFERROR(
IF($O164 &lt; 30, "N/A",
IF((($P164+$Q164)/$O164)&gt; (Dashboard!$D$54), "High Exclusion/Exception Rate", "No Issue")),"N/A")</f>
        <v>N/A</v>
      </c>
      <c r="CI164" s="109" t="str">
        <f>IFERROR(
IF($Y164&lt;30,"N/A",
IF(($Z164/$Y164) &gt; (Dashboard!$D$55), "High Exclusion/Exception Rate", "No Issue")),"N/A")</f>
        <v>N/A</v>
      </c>
      <c r="CJ164" s="110" t="str">
        <f>IFERROR(
IF($AH164 &lt;30, "N/A",
IF(($AI164/$AH164)&gt; (Dashboard!$D$56), "High Exclusion/Exception Rate", "No Issue")),"N/A")</f>
        <v>N/A</v>
      </c>
      <c r="CK164" s="109" t="str">
        <f>IFERROR(
IF($BD164 &lt;30, "N/A",
IF((($BE164 + $BF164)/$BD164) &gt; (Dashboard!$D$58), "High Exclusion/Exception Rate", "No Issue")),"N/A")</f>
        <v>N/A</v>
      </c>
      <c r="CL164" s="112" t="str">
        <f>IFERROR(
IF($BI164 &lt;30, "N/A",
IF(($BJ164/$BI164) &gt; (Dashboard!$D$59), "High Exclusion/Exception Rate", "No Issue")),"N/A")</f>
        <v>N/A</v>
      </c>
      <c r="CM164" s="113" t="str">
        <f t="shared" si="92"/>
        <v>N/A</v>
      </c>
      <c r="CN164" s="110" t="str">
        <f t="shared" si="93"/>
        <v>N/A</v>
      </c>
      <c r="CO164" s="109" t="str">
        <f t="shared" si="94"/>
        <v>N/A</v>
      </c>
      <c r="CP164" s="110" t="str">
        <f t="shared" si="95"/>
        <v>N/A</v>
      </c>
      <c r="CQ164" s="109" t="str">
        <f t="shared" si="96"/>
        <v>N/A</v>
      </c>
      <c r="CR164" s="112" t="str">
        <f t="shared" si="97"/>
        <v>N/A</v>
      </c>
      <c r="CS164" s="113" t="str">
        <f t="shared" si="98"/>
        <v>N/A</v>
      </c>
      <c r="CT164" s="110" t="str">
        <f t="shared" si="99"/>
        <v>N/A</v>
      </c>
      <c r="CU164" s="109" t="str">
        <f t="shared" si="100"/>
        <v>N/A</v>
      </c>
      <c r="CV164" s="110" t="str">
        <f t="shared" si="101"/>
        <v>N/A</v>
      </c>
      <c r="CW164" s="109" t="str">
        <f t="shared" si="102"/>
        <v>N/A</v>
      </c>
      <c r="CX164" s="112" t="str">
        <f t="shared" si="103"/>
        <v>N/A</v>
      </c>
      <c r="CY164" s="113" t="str">
        <f t="shared" si="104"/>
        <v>N/A</v>
      </c>
      <c r="CZ164" s="110" t="str">
        <f t="shared" si="105"/>
        <v>N/A</v>
      </c>
      <c r="DA164" s="109" t="str">
        <f t="shared" si="106"/>
        <v>N/A</v>
      </c>
      <c r="DB164" s="115" t="str">
        <f t="shared" si="107"/>
        <v>N/A</v>
      </c>
      <c r="DC164" s="109" t="str">
        <f t="shared" si="108"/>
        <v>N/A</v>
      </c>
      <c r="DD164" s="114" t="str">
        <f t="shared" si="109"/>
        <v>N/A</v>
      </c>
      <c r="DE164" s="109" t="str">
        <f t="shared" si="110"/>
        <v>N/A</v>
      </c>
      <c r="DF164" s="114" t="str">
        <f t="shared" si="111"/>
        <v>N/A</v>
      </c>
      <c r="DG164" s="113" t="str">
        <f t="shared" si="112"/>
        <v>N/A</v>
      </c>
      <c r="DH164" s="114" t="str">
        <f t="shared" si="113"/>
        <v>N/A</v>
      </c>
      <c r="DI164" s="109" t="str">
        <f t="shared" si="114"/>
        <v>N/A</v>
      </c>
      <c r="DJ164" s="114" t="str">
        <f t="shared" si="115"/>
        <v>N/A</v>
      </c>
      <c r="DK164" s="111" t="str">
        <f t="shared" si="116"/>
        <v>N/A</v>
      </c>
    </row>
    <row r="165" spans="11:115" s="78" customFormat="1" x14ac:dyDescent="0.25">
      <c r="K165" s="90"/>
      <c r="R165" s="100" t="e">
        <f t="shared" si="78"/>
        <v>#DIV/0!</v>
      </c>
      <c r="S165" s="83" t="s">
        <v>255</v>
      </c>
      <c r="T165" s="83" t="s">
        <v>256</v>
      </c>
      <c r="U165" s="90"/>
      <c r="AA165" s="100" t="e">
        <f t="shared" si="79"/>
        <v>#DIV/0!</v>
      </c>
      <c r="AB165" s="83" t="s">
        <v>255</v>
      </c>
      <c r="AC165" s="83" t="s">
        <v>256</v>
      </c>
      <c r="AD165" s="91"/>
      <c r="AI165" s="92"/>
      <c r="AJ165" s="100" t="e">
        <f t="shared" si="80"/>
        <v>#DIV/0!</v>
      </c>
      <c r="AK165" s="83" t="s">
        <v>255</v>
      </c>
      <c r="AL165" s="83" t="s">
        <v>256</v>
      </c>
      <c r="AM165" s="91"/>
      <c r="AQ165" s="93"/>
      <c r="AR165" s="101" t="e">
        <f t="shared" si="81"/>
        <v>#DIV/0!</v>
      </c>
      <c r="AU165" s="102">
        <f t="shared" si="82"/>
        <v>0</v>
      </c>
      <c r="AV165" s="101" t="e">
        <f t="shared" si="83"/>
        <v>#DIV/0!</v>
      </c>
      <c r="AW165" s="101" t="e">
        <f t="shared" si="84"/>
        <v>#DIV/0!</v>
      </c>
      <c r="AX165" s="83" t="s">
        <v>255</v>
      </c>
      <c r="AY165" s="83" t="s">
        <v>256</v>
      </c>
      <c r="AZ165" s="91"/>
      <c r="BG165" s="103" t="e">
        <f t="shared" si="85"/>
        <v>#DIV/0!</v>
      </c>
      <c r="BK165" s="103" t="e">
        <f t="shared" si="86"/>
        <v>#DIV/0!</v>
      </c>
      <c r="BL165" s="83" t="s">
        <v>255</v>
      </c>
      <c r="BM165" s="83" t="s">
        <v>256</v>
      </c>
      <c r="BN165" s="106">
        <f t="shared" si="87"/>
        <v>0</v>
      </c>
      <c r="BO165" s="107">
        <f t="shared" si="88"/>
        <v>0</v>
      </c>
      <c r="BP165" s="107">
        <f t="shared" si="89"/>
        <v>0</v>
      </c>
      <c r="BQ165" s="107">
        <f t="shared" si="90"/>
        <v>0</v>
      </c>
      <c r="BR165" s="107">
        <f t="shared" si="91"/>
        <v>0</v>
      </c>
      <c r="BU165" s="94"/>
      <c r="BV165" s="108" t="str" cm="1">
        <f t="array" ref="BV165">IF(OR(($H165+(0.2*$I165))&lt;200, $K165="Not reporting this measure", ISBLANK($O165)),"N/A",
       IF(($O165/($H165+(0.2*$I165)))&lt;
                   (_xlfn.IFS($M165="CCO Medicaid only",Dashboard!$E$33,'Data Reporting Template'!$M165="All-payer",Dashboard!$F$33)),"Low","No Issue"))</f>
        <v>N/A</v>
      </c>
      <c r="BW165" s="109" t="str" cm="1">
        <f t="array" ref="BW165">IFERROR(
IF(OR($H165&lt;200, $U165="Not reporting this measure", ISBLANK($Y165),($I165/$J165)&gt;0.8),"N/A",
       IF(($Y165/$H165)&lt;
                   (_xlfn.IFS($W165="CCO Medicaid only",Dashboard!$E$34,'Data Reporting Template'!$W165="All-payer",Dashboard!$F$34)),"Low","No Issue")), "N/A")</f>
        <v>N/A</v>
      </c>
      <c r="BX165" s="110" t="str" cm="1">
        <f t="array" ref="BX165">IFERROR(
IF(OR($H165&lt;200, $AD165="Not reporting this measure", ISBLANK($AH165),($I165/$J165)&gt;0.8),"N/A",
       IF(($AH165/$H165)&lt;
                   (_xlfn.IFS($AF165="CCO Medicaid only",Dashboard!$E$35,'Data Reporting Template'!$AF165="All-payer",Dashboard!$F$35)),"Low","No Issue")), "N/A")</f>
        <v>N/A</v>
      </c>
      <c r="BY165" s="109" t="str">
        <f>IF(OR(($H165+(0.2*$I165))&lt;50, $AM165="Not reporting this measure", ISBLANK($AQ165)),"N/A",
       IF(($AQ165/($H165+(0.2*$I165)))&lt;Dashboard!$E$36,"Low", "No Issue"))</f>
        <v>N/A</v>
      </c>
      <c r="BZ165" s="110" t="str">
        <f>IF(OR(($H165+(0.2*$I165))&lt;200, $AZ165="Not reporting this measure", ISBLANK($BD165)),"N/A",
       IF(($BD165/($H165+(0.2*$I165)))&lt;Dashboard!$E$37,"Low", "No Issue"))</f>
        <v>N/A</v>
      </c>
      <c r="CA165" s="111" t="str">
        <f>IFERROR(
IF(OR(($H165+(0.2*$I165))&lt;200, $AZ165="Not reporting this measure", ISBLANK($BI165),($I165/$J165)&gt;0.8),"N/A",
       IF(($BI165/($H165+(0.2*$I165)))&lt;Dashboard!$E$38,"Low", "No Issue")),"N/A")</f>
        <v>N/A</v>
      </c>
      <c r="CB165" s="108" t="str" cm="1">
        <f t="array" ref="CB165">IF(OR(($H165+(0.2*$I165))&lt;200, $K165="Not reporting this measure", ISBLANK($O165)),"N/A",
IF(('Data Reporting Template'!$O165/($H165+(0.2*$I165)))&gt;
(_xlfn.IFS($M165="CCO Medicaid only",Dashboard!$E$44,'Data Reporting Template'!$M165="All-payer",Dashboard!$F$44)),"High","No Issue"))</f>
        <v>N/A</v>
      </c>
      <c r="CC165" s="109" t="str" cm="1">
        <f t="array" ref="CC165">IF(OR($H165&lt;200, $U165="Not reporting this measure", ISBLANK($Y165)),"N/A",
IF(('Data Reporting Template'!$Y165/$H165)&gt;
(_xlfn.IFS($W165="CCO Medicaid only",Dashboard!$E$44,'Data Reporting Template'!$W165="All-payer",Dashboard!$F$44)),"High","No Issue"))</f>
        <v>N/A</v>
      </c>
      <c r="CD165" s="110" t="str" cm="1">
        <f t="array" ref="CD165">IF(OR($H165&lt;200, $AD165="Not reporting this measure", ISBLANK($AH165)),"N/A",
       IF(('Data Reporting Template'!$AH165/$H165)&gt;
                   (_xlfn.IFS($AF165="CCO Medicaid only",Dashboard!$E$44,'Data Reporting Template'!$AF165="All-payer",Dashboard!$F$44)),"High","No Issue"))</f>
        <v>N/A</v>
      </c>
      <c r="CE165" s="109" t="str">
        <f>IF(OR(($H165+(0.2*$I165))&lt;50, $AM165="Not reporting this measure", ISBLANK($AQ165)),"N/A",
       IF(('Data Reporting Template'!$AQ165/($H165+(0.2*$I165)))&gt;Dashboard!$E$44,"High","No Issue"))</f>
        <v>N/A</v>
      </c>
      <c r="CF165" s="110" t="str">
        <f>IF(OR(($H165+(0.2*$I165))&lt;200, $AZ165="Not reporting this measure", ISBLANK($BD165)),"N/A",
       IF(('Data Reporting Template'!$BD165/($H165+(0.2*$I165)))&gt;Dashboard!$E$44,"High","No Issue"))</f>
        <v>N/A</v>
      </c>
      <c r="CG165" s="111" t="str">
        <f>IF(OR(($H165+(0.2*$I165))&lt;200, $AZ165="Not reporting this measure", ISBLANK($BI165)),"N/A",
       IF(('Data Reporting Template'!$BI165/($H165+(0.2*$I165)))&gt;Dashboard!$E$44,"High","No Issue"))</f>
        <v>N/A</v>
      </c>
      <c r="CH165" s="108" t="str">
        <f>IFERROR(
IF($O165 &lt; 30, "N/A",
IF((($P165+$Q165)/$O165)&gt; (Dashboard!$D$54), "High Exclusion/Exception Rate", "No Issue")),"N/A")</f>
        <v>N/A</v>
      </c>
      <c r="CI165" s="109" t="str">
        <f>IFERROR(
IF($Y165&lt;30,"N/A",
IF(($Z165/$Y165) &gt; (Dashboard!$D$55), "High Exclusion/Exception Rate", "No Issue")),"N/A")</f>
        <v>N/A</v>
      </c>
      <c r="CJ165" s="110" t="str">
        <f>IFERROR(
IF($AH165 &lt;30, "N/A",
IF(($AI165/$AH165)&gt; (Dashboard!$D$56), "High Exclusion/Exception Rate", "No Issue")),"N/A")</f>
        <v>N/A</v>
      </c>
      <c r="CK165" s="109" t="str">
        <f>IFERROR(
IF($BD165 &lt;30, "N/A",
IF((($BE165 + $BF165)/$BD165) &gt; (Dashboard!$D$58), "High Exclusion/Exception Rate", "No Issue")),"N/A")</f>
        <v>N/A</v>
      </c>
      <c r="CL165" s="112" t="str">
        <f>IFERROR(
IF($BI165 &lt;30, "N/A",
IF(($BJ165/$BI165) &gt; (Dashboard!$D$59), "High Exclusion/Exception Rate", "No Issue")),"N/A")</f>
        <v>N/A</v>
      </c>
      <c r="CM165" s="113" t="str">
        <f t="shared" si="92"/>
        <v>N/A</v>
      </c>
      <c r="CN165" s="110" t="str">
        <f t="shared" si="93"/>
        <v>N/A</v>
      </c>
      <c r="CO165" s="109" t="str">
        <f t="shared" si="94"/>
        <v>N/A</v>
      </c>
      <c r="CP165" s="110" t="str">
        <f t="shared" si="95"/>
        <v>N/A</v>
      </c>
      <c r="CQ165" s="109" t="str">
        <f t="shared" si="96"/>
        <v>N/A</v>
      </c>
      <c r="CR165" s="112" t="str">
        <f t="shared" si="97"/>
        <v>N/A</v>
      </c>
      <c r="CS165" s="113" t="str">
        <f t="shared" si="98"/>
        <v>N/A</v>
      </c>
      <c r="CT165" s="110" t="str">
        <f t="shared" si="99"/>
        <v>N/A</v>
      </c>
      <c r="CU165" s="109" t="str">
        <f t="shared" si="100"/>
        <v>N/A</v>
      </c>
      <c r="CV165" s="110" t="str">
        <f t="shared" si="101"/>
        <v>N/A</v>
      </c>
      <c r="CW165" s="109" t="str">
        <f t="shared" si="102"/>
        <v>N/A</v>
      </c>
      <c r="CX165" s="112" t="str">
        <f t="shared" si="103"/>
        <v>N/A</v>
      </c>
      <c r="CY165" s="113" t="str">
        <f t="shared" si="104"/>
        <v>N/A</v>
      </c>
      <c r="CZ165" s="110" t="str">
        <f t="shared" si="105"/>
        <v>N/A</v>
      </c>
      <c r="DA165" s="109" t="str">
        <f t="shared" si="106"/>
        <v>N/A</v>
      </c>
      <c r="DB165" s="115" t="str">
        <f t="shared" si="107"/>
        <v>N/A</v>
      </c>
      <c r="DC165" s="109" t="str">
        <f t="shared" si="108"/>
        <v>N/A</v>
      </c>
      <c r="DD165" s="114" t="str">
        <f t="shared" si="109"/>
        <v>N/A</v>
      </c>
      <c r="DE165" s="109" t="str">
        <f t="shared" si="110"/>
        <v>N/A</v>
      </c>
      <c r="DF165" s="114" t="str">
        <f t="shared" si="111"/>
        <v>N/A</v>
      </c>
      <c r="DG165" s="113" t="str">
        <f t="shared" si="112"/>
        <v>N/A</v>
      </c>
      <c r="DH165" s="114" t="str">
        <f t="shared" si="113"/>
        <v>N/A</v>
      </c>
      <c r="DI165" s="109" t="str">
        <f t="shared" si="114"/>
        <v>N/A</v>
      </c>
      <c r="DJ165" s="114" t="str">
        <f t="shared" si="115"/>
        <v>N/A</v>
      </c>
      <c r="DK165" s="111" t="str">
        <f t="shared" si="116"/>
        <v>N/A</v>
      </c>
    </row>
    <row r="166" spans="11:115" s="78" customFormat="1" x14ac:dyDescent="0.25">
      <c r="K166" s="90"/>
      <c r="R166" s="100" t="e">
        <f t="shared" si="78"/>
        <v>#DIV/0!</v>
      </c>
      <c r="S166" s="83" t="s">
        <v>255</v>
      </c>
      <c r="T166" s="83" t="s">
        <v>256</v>
      </c>
      <c r="U166" s="90"/>
      <c r="AA166" s="100" t="e">
        <f t="shared" si="79"/>
        <v>#DIV/0!</v>
      </c>
      <c r="AB166" s="83" t="s">
        <v>255</v>
      </c>
      <c r="AC166" s="83" t="s">
        <v>256</v>
      </c>
      <c r="AD166" s="91"/>
      <c r="AI166" s="92"/>
      <c r="AJ166" s="100" t="e">
        <f t="shared" si="80"/>
        <v>#DIV/0!</v>
      </c>
      <c r="AK166" s="83" t="s">
        <v>255</v>
      </c>
      <c r="AL166" s="83" t="s">
        <v>256</v>
      </c>
      <c r="AM166" s="91"/>
      <c r="AQ166" s="93"/>
      <c r="AR166" s="101" t="e">
        <f t="shared" si="81"/>
        <v>#DIV/0!</v>
      </c>
      <c r="AU166" s="102">
        <f t="shared" si="82"/>
        <v>0</v>
      </c>
      <c r="AV166" s="101" t="e">
        <f t="shared" si="83"/>
        <v>#DIV/0!</v>
      </c>
      <c r="AW166" s="101" t="e">
        <f t="shared" si="84"/>
        <v>#DIV/0!</v>
      </c>
      <c r="AX166" s="83" t="s">
        <v>255</v>
      </c>
      <c r="AY166" s="83" t="s">
        <v>256</v>
      </c>
      <c r="AZ166" s="91"/>
      <c r="BG166" s="103" t="e">
        <f t="shared" si="85"/>
        <v>#DIV/0!</v>
      </c>
      <c r="BK166" s="103" t="e">
        <f t="shared" si="86"/>
        <v>#DIV/0!</v>
      </c>
      <c r="BL166" s="83" t="s">
        <v>255</v>
      </c>
      <c r="BM166" s="83" t="s">
        <v>256</v>
      </c>
      <c r="BN166" s="106">
        <f t="shared" si="87"/>
        <v>0</v>
      </c>
      <c r="BO166" s="107">
        <f t="shared" si="88"/>
        <v>0</v>
      </c>
      <c r="BP166" s="107">
        <f t="shared" si="89"/>
        <v>0</v>
      </c>
      <c r="BQ166" s="107">
        <f t="shared" si="90"/>
        <v>0</v>
      </c>
      <c r="BR166" s="107">
        <f t="shared" si="91"/>
        <v>0</v>
      </c>
      <c r="BU166" s="94"/>
      <c r="BV166" s="108" t="str" cm="1">
        <f t="array" ref="BV166">IF(OR(($H166+(0.2*$I166))&lt;200, $K166="Not reporting this measure", ISBLANK($O166)),"N/A",
       IF(($O166/($H166+(0.2*$I166)))&lt;
                   (_xlfn.IFS($M166="CCO Medicaid only",Dashboard!$E$33,'Data Reporting Template'!$M166="All-payer",Dashboard!$F$33)),"Low","No Issue"))</f>
        <v>N/A</v>
      </c>
      <c r="BW166" s="109" t="str" cm="1">
        <f t="array" ref="BW166">IFERROR(
IF(OR($H166&lt;200, $U166="Not reporting this measure", ISBLANK($Y166),($I166/$J166)&gt;0.8),"N/A",
       IF(($Y166/$H166)&lt;
                   (_xlfn.IFS($W166="CCO Medicaid only",Dashboard!$E$34,'Data Reporting Template'!$W166="All-payer",Dashboard!$F$34)),"Low","No Issue")), "N/A")</f>
        <v>N/A</v>
      </c>
      <c r="BX166" s="110" t="str" cm="1">
        <f t="array" ref="BX166">IFERROR(
IF(OR($H166&lt;200, $AD166="Not reporting this measure", ISBLANK($AH166),($I166/$J166)&gt;0.8),"N/A",
       IF(($AH166/$H166)&lt;
                   (_xlfn.IFS($AF166="CCO Medicaid only",Dashboard!$E$35,'Data Reporting Template'!$AF166="All-payer",Dashboard!$F$35)),"Low","No Issue")), "N/A")</f>
        <v>N/A</v>
      </c>
      <c r="BY166" s="109" t="str">
        <f>IF(OR(($H166+(0.2*$I166))&lt;50, $AM166="Not reporting this measure", ISBLANK($AQ166)),"N/A",
       IF(($AQ166/($H166+(0.2*$I166)))&lt;Dashboard!$E$36,"Low", "No Issue"))</f>
        <v>N/A</v>
      </c>
      <c r="BZ166" s="110" t="str">
        <f>IF(OR(($H166+(0.2*$I166))&lt;200, $AZ166="Not reporting this measure", ISBLANK($BD166)),"N/A",
       IF(($BD166/($H166+(0.2*$I166)))&lt;Dashboard!$E$37,"Low", "No Issue"))</f>
        <v>N/A</v>
      </c>
      <c r="CA166" s="111" t="str">
        <f>IFERROR(
IF(OR(($H166+(0.2*$I166))&lt;200, $AZ166="Not reporting this measure", ISBLANK($BI166),($I166/$J166)&gt;0.8),"N/A",
       IF(($BI166/($H166+(0.2*$I166)))&lt;Dashboard!$E$38,"Low", "No Issue")),"N/A")</f>
        <v>N/A</v>
      </c>
      <c r="CB166" s="108" t="str" cm="1">
        <f t="array" ref="CB166">IF(OR(($H166+(0.2*$I166))&lt;200, $K166="Not reporting this measure", ISBLANK($O166)),"N/A",
IF(('Data Reporting Template'!$O166/($H166+(0.2*$I166)))&gt;
(_xlfn.IFS($M166="CCO Medicaid only",Dashboard!$E$44,'Data Reporting Template'!$M166="All-payer",Dashboard!$F$44)),"High","No Issue"))</f>
        <v>N/A</v>
      </c>
      <c r="CC166" s="109" t="str" cm="1">
        <f t="array" ref="CC166">IF(OR($H166&lt;200, $U166="Not reporting this measure", ISBLANK($Y166)),"N/A",
IF(('Data Reporting Template'!$Y166/$H166)&gt;
(_xlfn.IFS($W166="CCO Medicaid only",Dashboard!$E$44,'Data Reporting Template'!$W166="All-payer",Dashboard!$F$44)),"High","No Issue"))</f>
        <v>N/A</v>
      </c>
      <c r="CD166" s="110" t="str" cm="1">
        <f t="array" ref="CD166">IF(OR($H166&lt;200, $AD166="Not reporting this measure", ISBLANK($AH166)),"N/A",
       IF(('Data Reporting Template'!$AH166/$H166)&gt;
                   (_xlfn.IFS($AF166="CCO Medicaid only",Dashboard!$E$44,'Data Reporting Template'!$AF166="All-payer",Dashboard!$F$44)),"High","No Issue"))</f>
        <v>N/A</v>
      </c>
      <c r="CE166" s="109" t="str">
        <f>IF(OR(($H166+(0.2*$I166))&lt;50, $AM166="Not reporting this measure", ISBLANK($AQ166)),"N/A",
       IF(('Data Reporting Template'!$AQ166/($H166+(0.2*$I166)))&gt;Dashboard!$E$44,"High","No Issue"))</f>
        <v>N/A</v>
      </c>
      <c r="CF166" s="110" t="str">
        <f>IF(OR(($H166+(0.2*$I166))&lt;200, $AZ166="Not reporting this measure", ISBLANK($BD166)),"N/A",
       IF(('Data Reporting Template'!$BD166/($H166+(0.2*$I166)))&gt;Dashboard!$E$44,"High","No Issue"))</f>
        <v>N/A</v>
      </c>
      <c r="CG166" s="111" t="str">
        <f>IF(OR(($H166+(0.2*$I166))&lt;200, $AZ166="Not reporting this measure", ISBLANK($BI166)),"N/A",
       IF(('Data Reporting Template'!$BI166/($H166+(0.2*$I166)))&gt;Dashboard!$E$44,"High","No Issue"))</f>
        <v>N/A</v>
      </c>
      <c r="CH166" s="108" t="str">
        <f>IFERROR(
IF($O166 &lt; 30, "N/A",
IF((($P166+$Q166)/$O166)&gt; (Dashboard!$D$54), "High Exclusion/Exception Rate", "No Issue")),"N/A")</f>
        <v>N/A</v>
      </c>
      <c r="CI166" s="109" t="str">
        <f>IFERROR(
IF($Y166&lt;30,"N/A",
IF(($Z166/$Y166) &gt; (Dashboard!$D$55), "High Exclusion/Exception Rate", "No Issue")),"N/A")</f>
        <v>N/A</v>
      </c>
      <c r="CJ166" s="110" t="str">
        <f>IFERROR(
IF($AH166 &lt;30, "N/A",
IF(($AI166/$AH166)&gt; (Dashboard!$D$56), "High Exclusion/Exception Rate", "No Issue")),"N/A")</f>
        <v>N/A</v>
      </c>
      <c r="CK166" s="109" t="str">
        <f>IFERROR(
IF($BD166 &lt;30, "N/A",
IF((($BE166 + $BF166)/$BD166) &gt; (Dashboard!$D$58), "High Exclusion/Exception Rate", "No Issue")),"N/A")</f>
        <v>N/A</v>
      </c>
      <c r="CL166" s="112" t="str">
        <f>IFERROR(
IF($BI166 &lt;30, "N/A",
IF(($BJ166/$BI166) &gt; (Dashboard!$D$59), "High Exclusion/Exception Rate", "No Issue")),"N/A")</f>
        <v>N/A</v>
      </c>
      <c r="CM166" s="113" t="str">
        <f t="shared" si="92"/>
        <v>N/A</v>
      </c>
      <c r="CN166" s="110" t="str">
        <f t="shared" si="93"/>
        <v>N/A</v>
      </c>
      <c r="CO166" s="109" t="str">
        <f t="shared" si="94"/>
        <v>N/A</v>
      </c>
      <c r="CP166" s="110" t="str">
        <f t="shared" si="95"/>
        <v>N/A</v>
      </c>
      <c r="CQ166" s="109" t="str">
        <f t="shared" si="96"/>
        <v>N/A</v>
      </c>
      <c r="CR166" s="112" t="str">
        <f t="shared" si="97"/>
        <v>N/A</v>
      </c>
      <c r="CS166" s="113" t="str">
        <f t="shared" si="98"/>
        <v>N/A</v>
      </c>
      <c r="CT166" s="110" t="str">
        <f t="shared" si="99"/>
        <v>N/A</v>
      </c>
      <c r="CU166" s="109" t="str">
        <f t="shared" si="100"/>
        <v>N/A</v>
      </c>
      <c r="CV166" s="110" t="str">
        <f t="shared" si="101"/>
        <v>N/A</v>
      </c>
      <c r="CW166" s="109" t="str">
        <f t="shared" si="102"/>
        <v>N/A</v>
      </c>
      <c r="CX166" s="112" t="str">
        <f t="shared" si="103"/>
        <v>N/A</v>
      </c>
      <c r="CY166" s="113" t="str">
        <f t="shared" si="104"/>
        <v>N/A</v>
      </c>
      <c r="CZ166" s="110" t="str">
        <f t="shared" si="105"/>
        <v>N/A</v>
      </c>
      <c r="DA166" s="109" t="str">
        <f t="shared" si="106"/>
        <v>N/A</v>
      </c>
      <c r="DB166" s="115" t="str">
        <f t="shared" si="107"/>
        <v>N/A</v>
      </c>
      <c r="DC166" s="109" t="str">
        <f t="shared" si="108"/>
        <v>N/A</v>
      </c>
      <c r="DD166" s="114" t="str">
        <f t="shared" si="109"/>
        <v>N/A</v>
      </c>
      <c r="DE166" s="109" t="str">
        <f t="shared" si="110"/>
        <v>N/A</v>
      </c>
      <c r="DF166" s="114" t="str">
        <f t="shared" si="111"/>
        <v>N/A</v>
      </c>
      <c r="DG166" s="113" t="str">
        <f t="shared" si="112"/>
        <v>N/A</v>
      </c>
      <c r="DH166" s="114" t="str">
        <f t="shared" si="113"/>
        <v>N/A</v>
      </c>
      <c r="DI166" s="109" t="str">
        <f t="shared" si="114"/>
        <v>N/A</v>
      </c>
      <c r="DJ166" s="114" t="str">
        <f t="shared" si="115"/>
        <v>N/A</v>
      </c>
      <c r="DK166" s="111" t="str">
        <f t="shared" si="116"/>
        <v>N/A</v>
      </c>
    </row>
    <row r="167" spans="11:115" s="78" customFormat="1" x14ac:dyDescent="0.25">
      <c r="K167" s="90"/>
      <c r="R167" s="100" t="e">
        <f t="shared" si="78"/>
        <v>#DIV/0!</v>
      </c>
      <c r="S167" s="83" t="s">
        <v>255</v>
      </c>
      <c r="T167" s="83" t="s">
        <v>256</v>
      </c>
      <c r="U167" s="90"/>
      <c r="AA167" s="100" t="e">
        <f t="shared" si="79"/>
        <v>#DIV/0!</v>
      </c>
      <c r="AB167" s="83" t="s">
        <v>255</v>
      </c>
      <c r="AC167" s="83" t="s">
        <v>256</v>
      </c>
      <c r="AD167" s="91"/>
      <c r="AI167" s="92"/>
      <c r="AJ167" s="100" t="e">
        <f t="shared" si="80"/>
        <v>#DIV/0!</v>
      </c>
      <c r="AK167" s="83" t="s">
        <v>255</v>
      </c>
      <c r="AL167" s="83" t="s">
        <v>256</v>
      </c>
      <c r="AM167" s="91"/>
      <c r="AQ167" s="93"/>
      <c r="AR167" s="101" t="e">
        <f t="shared" si="81"/>
        <v>#DIV/0!</v>
      </c>
      <c r="AU167" s="102">
        <f t="shared" si="82"/>
        <v>0</v>
      </c>
      <c r="AV167" s="101" t="e">
        <f t="shared" si="83"/>
        <v>#DIV/0!</v>
      </c>
      <c r="AW167" s="101" t="e">
        <f t="shared" si="84"/>
        <v>#DIV/0!</v>
      </c>
      <c r="AX167" s="83" t="s">
        <v>255</v>
      </c>
      <c r="AY167" s="83" t="s">
        <v>256</v>
      </c>
      <c r="AZ167" s="91"/>
      <c r="BG167" s="103" t="e">
        <f t="shared" si="85"/>
        <v>#DIV/0!</v>
      </c>
      <c r="BK167" s="103" t="e">
        <f t="shared" si="86"/>
        <v>#DIV/0!</v>
      </c>
      <c r="BL167" s="83" t="s">
        <v>255</v>
      </c>
      <c r="BM167" s="83" t="s">
        <v>256</v>
      </c>
      <c r="BN167" s="106">
        <f t="shared" si="87"/>
        <v>0</v>
      </c>
      <c r="BO167" s="107">
        <f t="shared" si="88"/>
        <v>0</v>
      </c>
      <c r="BP167" s="107">
        <f t="shared" si="89"/>
        <v>0</v>
      </c>
      <c r="BQ167" s="107">
        <f t="shared" si="90"/>
        <v>0</v>
      </c>
      <c r="BR167" s="107">
        <f t="shared" si="91"/>
        <v>0</v>
      </c>
      <c r="BU167" s="94"/>
      <c r="BV167" s="108" t="str" cm="1">
        <f t="array" ref="BV167">IF(OR(($H167+(0.2*$I167))&lt;200, $K167="Not reporting this measure", ISBLANK($O167)),"N/A",
       IF(($O167/($H167+(0.2*$I167)))&lt;
                   (_xlfn.IFS($M167="CCO Medicaid only",Dashboard!$E$33,'Data Reporting Template'!$M167="All-payer",Dashboard!$F$33)),"Low","No Issue"))</f>
        <v>N/A</v>
      </c>
      <c r="BW167" s="109" t="str" cm="1">
        <f t="array" ref="BW167">IFERROR(
IF(OR($H167&lt;200, $U167="Not reporting this measure", ISBLANK($Y167),($I167/$J167)&gt;0.8),"N/A",
       IF(($Y167/$H167)&lt;
                   (_xlfn.IFS($W167="CCO Medicaid only",Dashboard!$E$34,'Data Reporting Template'!$W167="All-payer",Dashboard!$F$34)),"Low","No Issue")), "N/A")</f>
        <v>N/A</v>
      </c>
      <c r="BX167" s="110" t="str" cm="1">
        <f t="array" ref="BX167">IFERROR(
IF(OR($H167&lt;200, $AD167="Not reporting this measure", ISBLANK($AH167),($I167/$J167)&gt;0.8),"N/A",
       IF(($AH167/$H167)&lt;
                   (_xlfn.IFS($AF167="CCO Medicaid only",Dashboard!$E$35,'Data Reporting Template'!$AF167="All-payer",Dashboard!$F$35)),"Low","No Issue")), "N/A")</f>
        <v>N/A</v>
      </c>
      <c r="BY167" s="109" t="str">
        <f>IF(OR(($H167+(0.2*$I167))&lt;50, $AM167="Not reporting this measure", ISBLANK($AQ167)),"N/A",
       IF(($AQ167/($H167+(0.2*$I167)))&lt;Dashboard!$E$36,"Low", "No Issue"))</f>
        <v>N/A</v>
      </c>
      <c r="BZ167" s="110" t="str">
        <f>IF(OR(($H167+(0.2*$I167))&lt;200, $AZ167="Not reporting this measure", ISBLANK($BD167)),"N/A",
       IF(($BD167/($H167+(0.2*$I167)))&lt;Dashboard!$E$37,"Low", "No Issue"))</f>
        <v>N/A</v>
      </c>
      <c r="CA167" s="111" t="str">
        <f>IFERROR(
IF(OR(($H167+(0.2*$I167))&lt;200, $AZ167="Not reporting this measure", ISBLANK($BI167),($I167/$J167)&gt;0.8),"N/A",
       IF(($BI167/($H167+(0.2*$I167)))&lt;Dashboard!$E$38,"Low", "No Issue")),"N/A")</f>
        <v>N/A</v>
      </c>
      <c r="CB167" s="108" t="str" cm="1">
        <f t="array" ref="CB167">IF(OR(($H167+(0.2*$I167))&lt;200, $K167="Not reporting this measure", ISBLANK($O167)),"N/A",
IF(('Data Reporting Template'!$O167/($H167+(0.2*$I167)))&gt;
(_xlfn.IFS($M167="CCO Medicaid only",Dashboard!$E$44,'Data Reporting Template'!$M167="All-payer",Dashboard!$F$44)),"High","No Issue"))</f>
        <v>N/A</v>
      </c>
      <c r="CC167" s="109" t="str" cm="1">
        <f t="array" ref="CC167">IF(OR($H167&lt;200, $U167="Not reporting this measure", ISBLANK($Y167)),"N/A",
IF(('Data Reporting Template'!$Y167/$H167)&gt;
(_xlfn.IFS($W167="CCO Medicaid only",Dashboard!$E$44,'Data Reporting Template'!$W167="All-payer",Dashboard!$F$44)),"High","No Issue"))</f>
        <v>N/A</v>
      </c>
      <c r="CD167" s="110" t="str" cm="1">
        <f t="array" ref="CD167">IF(OR($H167&lt;200, $AD167="Not reporting this measure", ISBLANK($AH167)),"N/A",
       IF(('Data Reporting Template'!$AH167/$H167)&gt;
                   (_xlfn.IFS($AF167="CCO Medicaid only",Dashboard!$E$44,'Data Reporting Template'!$AF167="All-payer",Dashboard!$F$44)),"High","No Issue"))</f>
        <v>N/A</v>
      </c>
      <c r="CE167" s="109" t="str">
        <f>IF(OR(($H167+(0.2*$I167))&lt;50, $AM167="Not reporting this measure", ISBLANK($AQ167)),"N/A",
       IF(('Data Reporting Template'!$AQ167/($H167+(0.2*$I167)))&gt;Dashboard!$E$44,"High","No Issue"))</f>
        <v>N/A</v>
      </c>
      <c r="CF167" s="110" t="str">
        <f>IF(OR(($H167+(0.2*$I167))&lt;200, $AZ167="Not reporting this measure", ISBLANK($BD167)),"N/A",
       IF(('Data Reporting Template'!$BD167/($H167+(0.2*$I167)))&gt;Dashboard!$E$44,"High","No Issue"))</f>
        <v>N/A</v>
      </c>
      <c r="CG167" s="111" t="str">
        <f>IF(OR(($H167+(0.2*$I167))&lt;200, $AZ167="Not reporting this measure", ISBLANK($BI167)),"N/A",
       IF(('Data Reporting Template'!$BI167/($H167+(0.2*$I167)))&gt;Dashboard!$E$44,"High","No Issue"))</f>
        <v>N/A</v>
      </c>
      <c r="CH167" s="108" t="str">
        <f>IFERROR(
IF($O167 &lt; 30, "N/A",
IF((($P167+$Q167)/$O167)&gt; (Dashboard!$D$54), "High Exclusion/Exception Rate", "No Issue")),"N/A")</f>
        <v>N/A</v>
      </c>
      <c r="CI167" s="109" t="str">
        <f>IFERROR(
IF($Y167&lt;30,"N/A",
IF(($Z167/$Y167) &gt; (Dashboard!$D$55), "High Exclusion/Exception Rate", "No Issue")),"N/A")</f>
        <v>N/A</v>
      </c>
      <c r="CJ167" s="110" t="str">
        <f>IFERROR(
IF($AH167 &lt;30, "N/A",
IF(($AI167/$AH167)&gt; (Dashboard!$D$56), "High Exclusion/Exception Rate", "No Issue")),"N/A")</f>
        <v>N/A</v>
      </c>
      <c r="CK167" s="109" t="str">
        <f>IFERROR(
IF($BD167 &lt;30, "N/A",
IF((($BE167 + $BF167)/$BD167) &gt; (Dashboard!$D$58), "High Exclusion/Exception Rate", "No Issue")),"N/A")</f>
        <v>N/A</v>
      </c>
      <c r="CL167" s="112" t="str">
        <f>IFERROR(
IF($BI167 &lt;30, "N/A",
IF(($BJ167/$BI167) &gt; (Dashboard!$D$59), "High Exclusion/Exception Rate", "No Issue")),"N/A")</f>
        <v>N/A</v>
      </c>
      <c r="CM167" s="113" t="str">
        <f t="shared" si="92"/>
        <v>N/A</v>
      </c>
      <c r="CN167" s="110" t="str">
        <f t="shared" si="93"/>
        <v>N/A</v>
      </c>
      <c r="CO167" s="109" t="str">
        <f t="shared" si="94"/>
        <v>N/A</v>
      </c>
      <c r="CP167" s="110" t="str">
        <f t="shared" si="95"/>
        <v>N/A</v>
      </c>
      <c r="CQ167" s="109" t="str">
        <f t="shared" si="96"/>
        <v>N/A</v>
      </c>
      <c r="CR167" s="112" t="str">
        <f t="shared" si="97"/>
        <v>N/A</v>
      </c>
      <c r="CS167" s="113" t="str">
        <f t="shared" si="98"/>
        <v>N/A</v>
      </c>
      <c r="CT167" s="110" t="str">
        <f t="shared" si="99"/>
        <v>N/A</v>
      </c>
      <c r="CU167" s="109" t="str">
        <f t="shared" si="100"/>
        <v>N/A</v>
      </c>
      <c r="CV167" s="110" t="str">
        <f t="shared" si="101"/>
        <v>N/A</v>
      </c>
      <c r="CW167" s="109" t="str">
        <f t="shared" si="102"/>
        <v>N/A</v>
      </c>
      <c r="CX167" s="112" t="str">
        <f t="shared" si="103"/>
        <v>N/A</v>
      </c>
      <c r="CY167" s="113" t="str">
        <f t="shared" si="104"/>
        <v>N/A</v>
      </c>
      <c r="CZ167" s="110" t="str">
        <f t="shared" si="105"/>
        <v>N/A</v>
      </c>
      <c r="DA167" s="109" t="str">
        <f t="shared" si="106"/>
        <v>N/A</v>
      </c>
      <c r="DB167" s="115" t="str">
        <f t="shared" si="107"/>
        <v>N/A</v>
      </c>
      <c r="DC167" s="109" t="str">
        <f t="shared" si="108"/>
        <v>N/A</v>
      </c>
      <c r="DD167" s="114" t="str">
        <f t="shared" si="109"/>
        <v>N/A</v>
      </c>
      <c r="DE167" s="109" t="str">
        <f t="shared" si="110"/>
        <v>N/A</v>
      </c>
      <c r="DF167" s="114" t="str">
        <f t="shared" si="111"/>
        <v>N/A</v>
      </c>
      <c r="DG167" s="113" t="str">
        <f t="shared" si="112"/>
        <v>N/A</v>
      </c>
      <c r="DH167" s="114" t="str">
        <f t="shared" si="113"/>
        <v>N/A</v>
      </c>
      <c r="DI167" s="109" t="str">
        <f t="shared" si="114"/>
        <v>N/A</v>
      </c>
      <c r="DJ167" s="114" t="str">
        <f t="shared" si="115"/>
        <v>N/A</v>
      </c>
      <c r="DK167" s="111" t="str">
        <f t="shared" si="116"/>
        <v>N/A</v>
      </c>
    </row>
    <row r="168" spans="11:115" s="78" customFormat="1" x14ac:dyDescent="0.25">
      <c r="K168" s="90"/>
      <c r="R168" s="100" t="e">
        <f t="shared" si="78"/>
        <v>#DIV/0!</v>
      </c>
      <c r="S168" s="83" t="s">
        <v>255</v>
      </c>
      <c r="T168" s="83" t="s">
        <v>256</v>
      </c>
      <c r="U168" s="90"/>
      <c r="AA168" s="100" t="e">
        <f t="shared" si="79"/>
        <v>#DIV/0!</v>
      </c>
      <c r="AB168" s="83" t="s">
        <v>255</v>
      </c>
      <c r="AC168" s="83" t="s">
        <v>256</v>
      </c>
      <c r="AD168" s="91"/>
      <c r="AI168" s="92"/>
      <c r="AJ168" s="100" t="e">
        <f t="shared" si="80"/>
        <v>#DIV/0!</v>
      </c>
      <c r="AK168" s="83" t="s">
        <v>255</v>
      </c>
      <c r="AL168" s="83" t="s">
        <v>256</v>
      </c>
      <c r="AM168" s="91"/>
      <c r="AQ168" s="93"/>
      <c r="AR168" s="101" t="e">
        <f t="shared" si="81"/>
        <v>#DIV/0!</v>
      </c>
      <c r="AU168" s="102">
        <f t="shared" si="82"/>
        <v>0</v>
      </c>
      <c r="AV168" s="101" t="e">
        <f t="shared" si="83"/>
        <v>#DIV/0!</v>
      </c>
      <c r="AW168" s="101" t="e">
        <f t="shared" si="84"/>
        <v>#DIV/0!</v>
      </c>
      <c r="AX168" s="83" t="s">
        <v>255</v>
      </c>
      <c r="AY168" s="83" t="s">
        <v>256</v>
      </c>
      <c r="AZ168" s="91"/>
      <c r="BG168" s="103" t="e">
        <f t="shared" si="85"/>
        <v>#DIV/0!</v>
      </c>
      <c r="BK168" s="103" t="e">
        <f t="shared" si="86"/>
        <v>#DIV/0!</v>
      </c>
      <c r="BL168" s="83" t="s">
        <v>255</v>
      </c>
      <c r="BM168" s="83" t="s">
        <v>256</v>
      </c>
      <c r="BN168" s="106">
        <f t="shared" si="87"/>
        <v>0</v>
      </c>
      <c r="BO168" s="107">
        <f t="shared" si="88"/>
        <v>0</v>
      </c>
      <c r="BP168" s="107">
        <f t="shared" si="89"/>
        <v>0</v>
      </c>
      <c r="BQ168" s="107">
        <f t="shared" si="90"/>
        <v>0</v>
      </c>
      <c r="BR168" s="107">
        <f t="shared" si="91"/>
        <v>0</v>
      </c>
      <c r="BU168" s="94"/>
      <c r="BV168" s="108" t="str" cm="1">
        <f t="array" ref="BV168">IF(OR(($H168+(0.2*$I168))&lt;200, $K168="Not reporting this measure", ISBLANK($O168)),"N/A",
       IF(($O168/($H168+(0.2*$I168)))&lt;
                   (_xlfn.IFS($M168="CCO Medicaid only",Dashboard!$E$33,'Data Reporting Template'!$M168="All-payer",Dashboard!$F$33)),"Low","No Issue"))</f>
        <v>N/A</v>
      </c>
      <c r="BW168" s="109" t="str" cm="1">
        <f t="array" ref="BW168">IFERROR(
IF(OR($H168&lt;200, $U168="Not reporting this measure", ISBLANK($Y168),($I168/$J168)&gt;0.8),"N/A",
       IF(($Y168/$H168)&lt;
                   (_xlfn.IFS($W168="CCO Medicaid only",Dashboard!$E$34,'Data Reporting Template'!$W168="All-payer",Dashboard!$F$34)),"Low","No Issue")), "N/A")</f>
        <v>N/A</v>
      </c>
      <c r="BX168" s="110" t="str" cm="1">
        <f t="array" ref="BX168">IFERROR(
IF(OR($H168&lt;200, $AD168="Not reporting this measure", ISBLANK($AH168),($I168/$J168)&gt;0.8),"N/A",
       IF(($AH168/$H168)&lt;
                   (_xlfn.IFS($AF168="CCO Medicaid only",Dashboard!$E$35,'Data Reporting Template'!$AF168="All-payer",Dashboard!$F$35)),"Low","No Issue")), "N/A")</f>
        <v>N/A</v>
      </c>
      <c r="BY168" s="109" t="str">
        <f>IF(OR(($H168+(0.2*$I168))&lt;50, $AM168="Not reporting this measure", ISBLANK($AQ168)),"N/A",
       IF(($AQ168/($H168+(0.2*$I168)))&lt;Dashboard!$E$36,"Low", "No Issue"))</f>
        <v>N/A</v>
      </c>
      <c r="BZ168" s="110" t="str">
        <f>IF(OR(($H168+(0.2*$I168))&lt;200, $AZ168="Not reporting this measure", ISBLANK($BD168)),"N/A",
       IF(($BD168/($H168+(0.2*$I168)))&lt;Dashboard!$E$37,"Low", "No Issue"))</f>
        <v>N/A</v>
      </c>
      <c r="CA168" s="111" t="str">
        <f>IFERROR(
IF(OR(($H168+(0.2*$I168))&lt;200, $AZ168="Not reporting this measure", ISBLANK($BI168),($I168/$J168)&gt;0.8),"N/A",
       IF(($BI168/($H168+(0.2*$I168)))&lt;Dashboard!$E$38,"Low", "No Issue")),"N/A")</f>
        <v>N/A</v>
      </c>
      <c r="CB168" s="108" t="str" cm="1">
        <f t="array" ref="CB168">IF(OR(($H168+(0.2*$I168))&lt;200, $K168="Not reporting this measure", ISBLANK($O168)),"N/A",
IF(('Data Reporting Template'!$O168/($H168+(0.2*$I168)))&gt;
(_xlfn.IFS($M168="CCO Medicaid only",Dashboard!$E$44,'Data Reporting Template'!$M168="All-payer",Dashboard!$F$44)),"High","No Issue"))</f>
        <v>N/A</v>
      </c>
      <c r="CC168" s="109" t="str" cm="1">
        <f t="array" ref="CC168">IF(OR($H168&lt;200, $U168="Not reporting this measure", ISBLANK($Y168)),"N/A",
IF(('Data Reporting Template'!$Y168/$H168)&gt;
(_xlfn.IFS($W168="CCO Medicaid only",Dashboard!$E$44,'Data Reporting Template'!$W168="All-payer",Dashboard!$F$44)),"High","No Issue"))</f>
        <v>N/A</v>
      </c>
      <c r="CD168" s="110" t="str" cm="1">
        <f t="array" ref="CD168">IF(OR($H168&lt;200, $AD168="Not reporting this measure", ISBLANK($AH168)),"N/A",
       IF(('Data Reporting Template'!$AH168/$H168)&gt;
                   (_xlfn.IFS($AF168="CCO Medicaid only",Dashboard!$E$44,'Data Reporting Template'!$AF168="All-payer",Dashboard!$F$44)),"High","No Issue"))</f>
        <v>N/A</v>
      </c>
      <c r="CE168" s="109" t="str">
        <f>IF(OR(($H168+(0.2*$I168))&lt;50, $AM168="Not reporting this measure", ISBLANK($AQ168)),"N/A",
       IF(('Data Reporting Template'!$AQ168/($H168+(0.2*$I168)))&gt;Dashboard!$E$44,"High","No Issue"))</f>
        <v>N/A</v>
      </c>
      <c r="CF168" s="110" t="str">
        <f>IF(OR(($H168+(0.2*$I168))&lt;200, $AZ168="Not reporting this measure", ISBLANK($BD168)),"N/A",
       IF(('Data Reporting Template'!$BD168/($H168+(0.2*$I168)))&gt;Dashboard!$E$44,"High","No Issue"))</f>
        <v>N/A</v>
      </c>
      <c r="CG168" s="111" t="str">
        <f>IF(OR(($H168+(0.2*$I168))&lt;200, $AZ168="Not reporting this measure", ISBLANK($BI168)),"N/A",
       IF(('Data Reporting Template'!$BI168/($H168+(0.2*$I168)))&gt;Dashboard!$E$44,"High","No Issue"))</f>
        <v>N/A</v>
      </c>
      <c r="CH168" s="108" t="str">
        <f>IFERROR(
IF($O168 &lt; 30, "N/A",
IF((($P168+$Q168)/$O168)&gt; (Dashboard!$D$54), "High Exclusion/Exception Rate", "No Issue")),"N/A")</f>
        <v>N/A</v>
      </c>
      <c r="CI168" s="109" t="str">
        <f>IFERROR(
IF($Y168&lt;30,"N/A",
IF(($Z168/$Y168) &gt; (Dashboard!$D$55), "High Exclusion/Exception Rate", "No Issue")),"N/A")</f>
        <v>N/A</v>
      </c>
      <c r="CJ168" s="110" t="str">
        <f>IFERROR(
IF($AH168 &lt;30, "N/A",
IF(($AI168/$AH168)&gt; (Dashboard!$D$56), "High Exclusion/Exception Rate", "No Issue")),"N/A")</f>
        <v>N/A</v>
      </c>
      <c r="CK168" s="109" t="str">
        <f>IFERROR(
IF($BD168 &lt;30, "N/A",
IF((($BE168 + $BF168)/$BD168) &gt; (Dashboard!$D$58), "High Exclusion/Exception Rate", "No Issue")),"N/A")</f>
        <v>N/A</v>
      </c>
      <c r="CL168" s="112" t="str">
        <f>IFERROR(
IF($BI168 &lt;30, "N/A",
IF(($BJ168/$BI168) &gt; (Dashboard!$D$59), "High Exclusion/Exception Rate", "No Issue")),"N/A")</f>
        <v>N/A</v>
      </c>
      <c r="CM168" s="113" t="str">
        <f t="shared" si="92"/>
        <v>N/A</v>
      </c>
      <c r="CN168" s="110" t="str">
        <f t="shared" si="93"/>
        <v>N/A</v>
      </c>
      <c r="CO168" s="109" t="str">
        <f t="shared" si="94"/>
        <v>N/A</v>
      </c>
      <c r="CP168" s="110" t="str">
        <f t="shared" si="95"/>
        <v>N/A</v>
      </c>
      <c r="CQ168" s="109" t="str">
        <f t="shared" si="96"/>
        <v>N/A</v>
      </c>
      <c r="CR168" s="112" t="str">
        <f t="shared" si="97"/>
        <v>N/A</v>
      </c>
      <c r="CS168" s="113" t="str">
        <f t="shared" si="98"/>
        <v>N/A</v>
      </c>
      <c r="CT168" s="110" t="str">
        <f t="shared" si="99"/>
        <v>N/A</v>
      </c>
      <c r="CU168" s="109" t="str">
        <f t="shared" si="100"/>
        <v>N/A</v>
      </c>
      <c r="CV168" s="110" t="str">
        <f t="shared" si="101"/>
        <v>N/A</v>
      </c>
      <c r="CW168" s="109" t="str">
        <f t="shared" si="102"/>
        <v>N/A</v>
      </c>
      <c r="CX168" s="112" t="str">
        <f t="shared" si="103"/>
        <v>N/A</v>
      </c>
      <c r="CY168" s="113" t="str">
        <f t="shared" si="104"/>
        <v>N/A</v>
      </c>
      <c r="CZ168" s="110" t="str">
        <f t="shared" si="105"/>
        <v>N/A</v>
      </c>
      <c r="DA168" s="109" t="str">
        <f t="shared" si="106"/>
        <v>N/A</v>
      </c>
      <c r="DB168" s="115" t="str">
        <f t="shared" si="107"/>
        <v>N/A</v>
      </c>
      <c r="DC168" s="109" t="str">
        <f t="shared" si="108"/>
        <v>N/A</v>
      </c>
      <c r="DD168" s="114" t="str">
        <f t="shared" si="109"/>
        <v>N/A</v>
      </c>
      <c r="DE168" s="109" t="str">
        <f t="shared" si="110"/>
        <v>N/A</v>
      </c>
      <c r="DF168" s="114" t="str">
        <f t="shared" si="111"/>
        <v>N/A</v>
      </c>
      <c r="DG168" s="113" t="str">
        <f t="shared" si="112"/>
        <v>N/A</v>
      </c>
      <c r="DH168" s="114" t="str">
        <f t="shared" si="113"/>
        <v>N/A</v>
      </c>
      <c r="DI168" s="109" t="str">
        <f t="shared" si="114"/>
        <v>N/A</v>
      </c>
      <c r="DJ168" s="114" t="str">
        <f t="shared" si="115"/>
        <v>N/A</v>
      </c>
      <c r="DK168" s="111" t="str">
        <f t="shared" si="116"/>
        <v>N/A</v>
      </c>
    </row>
    <row r="169" spans="11:115" s="78" customFormat="1" x14ac:dyDescent="0.25">
      <c r="K169" s="90"/>
      <c r="R169" s="100" t="e">
        <f t="shared" si="78"/>
        <v>#DIV/0!</v>
      </c>
      <c r="S169" s="83" t="s">
        <v>255</v>
      </c>
      <c r="T169" s="83" t="s">
        <v>256</v>
      </c>
      <c r="U169" s="90"/>
      <c r="AA169" s="100" t="e">
        <f t="shared" si="79"/>
        <v>#DIV/0!</v>
      </c>
      <c r="AB169" s="83" t="s">
        <v>255</v>
      </c>
      <c r="AC169" s="83" t="s">
        <v>256</v>
      </c>
      <c r="AD169" s="91"/>
      <c r="AI169" s="92"/>
      <c r="AJ169" s="100" t="e">
        <f t="shared" si="80"/>
        <v>#DIV/0!</v>
      </c>
      <c r="AK169" s="83" t="s">
        <v>255</v>
      </c>
      <c r="AL169" s="83" t="s">
        <v>256</v>
      </c>
      <c r="AM169" s="91"/>
      <c r="AQ169" s="93"/>
      <c r="AR169" s="101" t="e">
        <f t="shared" si="81"/>
        <v>#DIV/0!</v>
      </c>
      <c r="AU169" s="102">
        <f t="shared" si="82"/>
        <v>0</v>
      </c>
      <c r="AV169" s="101" t="e">
        <f t="shared" si="83"/>
        <v>#DIV/0!</v>
      </c>
      <c r="AW169" s="101" t="e">
        <f t="shared" si="84"/>
        <v>#DIV/0!</v>
      </c>
      <c r="AX169" s="83" t="s">
        <v>255</v>
      </c>
      <c r="AY169" s="83" t="s">
        <v>256</v>
      </c>
      <c r="AZ169" s="91"/>
      <c r="BG169" s="103" t="e">
        <f t="shared" si="85"/>
        <v>#DIV/0!</v>
      </c>
      <c r="BK169" s="103" t="e">
        <f t="shared" si="86"/>
        <v>#DIV/0!</v>
      </c>
      <c r="BL169" s="83" t="s">
        <v>255</v>
      </c>
      <c r="BM169" s="83" t="s">
        <v>256</v>
      </c>
      <c r="BN169" s="106">
        <f t="shared" si="87"/>
        <v>0</v>
      </c>
      <c r="BO169" s="107">
        <f t="shared" si="88"/>
        <v>0</v>
      </c>
      <c r="BP169" s="107">
        <f t="shared" si="89"/>
        <v>0</v>
      </c>
      <c r="BQ169" s="107">
        <f t="shared" si="90"/>
        <v>0</v>
      </c>
      <c r="BR169" s="107">
        <f t="shared" si="91"/>
        <v>0</v>
      </c>
      <c r="BU169" s="94"/>
      <c r="BV169" s="108" t="str" cm="1">
        <f t="array" ref="BV169">IF(OR(($H169+(0.2*$I169))&lt;200, $K169="Not reporting this measure", ISBLANK($O169)),"N/A",
       IF(($O169/($H169+(0.2*$I169)))&lt;
                   (_xlfn.IFS($M169="CCO Medicaid only",Dashboard!$E$33,'Data Reporting Template'!$M169="All-payer",Dashboard!$F$33)),"Low","No Issue"))</f>
        <v>N/A</v>
      </c>
      <c r="BW169" s="109" t="str" cm="1">
        <f t="array" ref="BW169">IFERROR(
IF(OR($H169&lt;200, $U169="Not reporting this measure", ISBLANK($Y169),($I169/$J169)&gt;0.8),"N/A",
       IF(($Y169/$H169)&lt;
                   (_xlfn.IFS($W169="CCO Medicaid only",Dashboard!$E$34,'Data Reporting Template'!$W169="All-payer",Dashboard!$F$34)),"Low","No Issue")), "N/A")</f>
        <v>N/A</v>
      </c>
      <c r="BX169" s="110" t="str" cm="1">
        <f t="array" ref="BX169">IFERROR(
IF(OR($H169&lt;200, $AD169="Not reporting this measure", ISBLANK($AH169),($I169/$J169)&gt;0.8),"N/A",
       IF(($AH169/$H169)&lt;
                   (_xlfn.IFS($AF169="CCO Medicaid only",Dashboard!$E$35,'Data Reporting Template'!$AF169="All-payer",Dashboard!$F$35)),"Low","No Issue")), "N/A")</f>
        <v>N/A</v>
      </c>
      <c r="BY169" s="109" t="str">
        <f>IF(OR(($H169+(0.2*$I169))&lt;50, $AM169="Not reporting this measure", ISBLANK($AQ169)),"N/A",
       IF(($AQ169/($H169+(0.2*$I169)))&lt;Dashboard!$E$36,"Low", "No Issue"))</f>
        <v>N/A</v>
      </c>
      <c r="BZ169" s="110" t="str">
        <f>IF(OR(($H169+(0.2*$I169))&lt;200, $AZ169="Not reporting this measure", ISBLANK($BD169)),"N/A",
       IF(($BD169/($H169+(0.2*$I169)))&lt;Dashboard!$E$37,"Low", "No Issue"))</f>
        <v>N/A</v>
      </c>
      <c r="CA169" s="111" t="str">
        <f>IFERROR(
IF(OR(($H169+(0.2*$I169))&lt;200, $AZ169="Not reporting this measure", ISBLANK($BI169),($I169/$J169)&gt;0.8),"N/A",
       IF(($BI169/($H169+(0.2*$I169)))&lt;Dashboard!$E$38,"Low", "No Issue")),"N/A")</f>
        <v>N/A</v>
      </c>
      <c r="CB169" s="108" t="str" cm="1">
        <f t="array" ref="CB169">IF(OR(($H169+(0.2*$I169))&lt;200, $K169="Not reporting this measure", ISBLANK($O169)),"N/A",
IF(('Data Reporting Template'!$O169/($H169+(0.2*$I169)))&gt;
(_xlfn.IFS($M169="CCO Medicaid only",Dashboard!$E$44,'Data Reporting Template'!$M169="All-payer",Dashboard!$F$44)),"High","No Issue"))</f>
        <v>N/A</v>
      </c>
      <c r="CC169" s="109" t="str" cm="1">
        <f t="array" ref="CC169">IF(OR($H169&lt;200, $U169="Not reporting this measure", ISBLANK($Y169)),"N/A",
IF(('Data Reporting Template'!$Y169/$H169)&gt;
(_xlfn.IFS($W169="CCO Medicaid only",Dashboard!$E$44,'Data Reporting Template'!$W169="All-payer",Dashboard!$F$44)),"High","No Issue"))</f>
        <v>N/A</v>
      </c>
      <c r="CD169" s="110" t="str" cm="1">
        <f t="array" ref="CD169">IF(OR($H169&lt;200, $AD169="Not reporting this measure", ISBLANK($AH169)),"N/A",
       IF(('Data Reporting Template'!$AH169/$H169)&gt;
                   (_xlfn.IFS($AF169="CCO Medicaid only",Dashboard!$E$44,'Data Reporting Template'!$AF169="All-payer",Dashboard!$F$44)),"High","No Issue"))</f>
        <v>N/A</v>
      </c>
      <c r="CE169" s="109" t="str">
        <f>IF(OR(($H169+(0.2*$I169))&lt;50, $AM169="Not reporting this measure", ISBLANK($AQ169)),"N/A",
       IF(('Data Reporting Template'!$AQ169/($H169+(0.2*$I169)))&gt;Dashboard!$E$44,"High","No Issue"))</f>
        <v>N/A</v>
      </c>
      <c r="CF169" s="110" t="str">
        <f>IF(OR(($H169+(0.2*$I169))&lt;200, $AZ169="Not reporting this measure", ISBLANK($BD169)),"N/A",
       IF(('Data Reporting Template'!$BD169/($H169+(0.2*$I169)))&gt;Dashboard!$E$44,"High","No Issue"))</f>
        <v>N/A</v>
      </c>
      <c r="CG169" s="111" t="str">
        <f>IF(OR(($H169+(0.2*$I169))&lt;200, $AZ169="Not reporting this measure", ISBLANK($BI169)),"N/A",
       IF(('Data Reporting Template'!$BI169/($H169+(0.2*$I169)))&gt;Dashboard!$E$44,"High","No Issue"))</f>
        <v>N/A</v>
      </c>
      <c r="CH169" s="108" t="str">
        <f>IFERROR(
IF($O169 &lt; 30, "N/A",
IF((($P169+$Q169)/$O169)&gt; (Dashboard!$D$54), "High Exclusion/Exception Rate", "No Issue")),"N/A")</f>
        <v>N/A</v>
      </c>
      <c r="CI169" s="109" t="str">
        <f>IFERROR(
IF($Y169&lt;30,"N/A",
IF(($Z169/$Y169) &gt; (Dashboard!$D$55), "High Exclusion/Exception Rate", "No Issue")),"N/A")</f>
        <v>N/A</v>
      </c>
      <c r="CJ169" s="110" t="str">
        <f>IFERROR(
IF($AH169 &lt;30, "N/A",
IF(($AI169/$AH169)&gt; (Dashboard!$D$56), "High Exclusion/Exception Rate", "No Issue")),"N/A")</f>
        <v>N/A</v>
      </c>
      <c r="CK169" s="109" t="str">
        <f>IFERROR(
IF($BD169 &lt;30, "N/A",
IF((($BE169 + $BF169)/$BD169) &gt; (Dashboard!$D$58), "High Exclusion/Exception Rate", "No Issue")),"N/A")</f>
        <v>N/A</v>
      </c>
      <c r="CL169" s="112" t="str">
        <f>IFERROR(
IF($BI169 &lt;30, "N/A",
IF(($BJ169/$BI169) &gt; (Dashboard!$D$59), "High Exclusion/Exception Rate", "No Issue")),"N/A")</f>
        <v>N/A</v>
      </c>
      <c r="CM169" s="113" t="str">
        <f t="shared" si="92"/>
        <v>N/A</v>
      </c>
      <c r="CN169" s="110" t="str">
        <f t="shared" si="93"/>
        <v>N/A</v>
      </c>
      <c r="CO169" s="109" t="str">
        <f t="shared" si="94"/>
        <v>N/A</v>
      </c>
      <c r="CP169" s="110" t="str">
        <f t="shared" si="95"/>
        <v>N/A</v>
      </c>
      <c r="CQ169" s="109" t="str">
        <f t="shared" si="96"/>
        <v>N/A</v>
      </c>
      <c r="CR169" s="112" t="str">
        <f t="shared" si="97"/>
        <v>N/A</v>
      </c>
      <c r="CS169" s="113" t="str">
        <f t="shared" si="98"/>
        <v>N/A</v>
      </c>
      <c r="CT169" s="110" t="str">
        <f t="shared" si="99"/>
        <v>N/A</v>
      </c>
      <c r="CU169" s="109" t="str">
        <f t="shared" si="100"/>
        <v>N/A</v>
      </c>
      <c r="CV169" s="110" t="str">
        <f t="shared" si="101"/>
        <v>N/A</v>
      </c>
      <c r="CW169" s="109" t="str">
        <f t="shared" si="102"/>
        <v>N/A</v>
      </c>
      <c r="CX169" s="112" t="str">
        <f t="shared" si="103"/>
        <v>N/A</v>
      </c>
      <c r="CY169" s="113" t="str">
        <f t="shared" si="104"/>
        <v>N/A</v>
      </c>
      <c r="CZ169" s="110" t="str">
        <f t="shared" si="105"/>
        <v>N/A</v>
      </c>
      <c r="DA169" s="109" t="str">
        <f t="shared" si="106"/>
        <v>N/A</v>
      </c>
      <c r="DB169" s="115" t="str">
        <f t="shared" si="107"/>
        <v>N/A</v>
      </c>
      <c r="DC169" s="109" t="str">
        <f t="shared" si="108"/>
        <v>N/A</v>
      </c>
      <c r="DD169" s="114" t="str">
        <f t="shared" si="109"/>
        <v>N/A</v>
      </c>
      <c r="DE169" s="109" t="str">
        <f t="shared" si="110"/>
        <v>N/A</v>
      </c>
      <c r="DF169" s="114" t="str">
        <f t="shared" si="111"/>
        <v>N/A</v>
      </c>
      <c r="DG169" s="113" t="str">
        <f t="shared" si="112"/>
        <v>N/A</v>
      </c>
      <c r="DH169" s="114" t="str">
        <f t="shared" si="113"/>
        <v>N/A</v>
      </c>
      <c r="DI169" s="109" t="str">
        <f t="shared" si="114"/>
        <v>N/A</v>
      </c>
      <c r="DJ169" s="114" t="str">
        <f t="shared" si="115"/>
        <v>N/A</v>
      </c>
      <c r="DK169" s="111" t="str">
        <f t="shared" si="116"/>
        <v>N/A</v>
      </c>
    </row>
    <row r="170" spans="11:115" s="78" customFormat="1" x14ac:dyDescent="0.25">
      <c r="K170" s="90"/>
      <c r="R170" s="100" t="e">
        <f>N170/(O170-P170-Q170)</f>
        <v>#DIV/0!</v>
      </c>
      <c r="S170" s="83" t="s">
        <v>255</v>
      </c>
      <c r="T170" s="83" t="s">
        <v>256</v>
      </c>
      <c r="U170" s="90"/>
      <c r="AA170" s="100" t="e">
        <f t="shared" si="79"/>
        <v>#DIV/0!</v>
      </c>
      <c r="AB170" s="83" t="s">
        <v>255</v>
      </c>
      <c r="AC170" s="83" t="s">
        <v>256</v>
      </c>
      <c r="AD170" s="91"/>
      <c r="AI170" s="92"/>
      <c r="AJ170" s="100" t="e">
        <f t="shared" si="80"/>
        <v>#DIV/0!</v>
      </c>
      <c r="AK170" s="83" t="s">
        <v>255</v>
      </c>
      <c r="AL170" s="83" t="s">
        <v>256</v>
      </c>
      <c r="AM170" s="91"/>
      <c r="AQ170" s="93"/>
      <c r="AR170" s="101" t="e">
        <f t="shared" si="81"/>
        <v>#DIV/0!</v>
      </c>
      <c r="AU170" s="102">
        <f t="shared" si="82"/>
        <v>0</v>
      </c>
      <c r="AV170" s="101" t="e">
        <f t="shared" si="83"/>
        <v>#DIV/0!</v>
      </c>
      <c r="AW170" s="101" t="e">
        <f t="shared" si="84"/>
        <v>#DIV/0!</v>
      </c>
      <c r="AX170" s="83" t="s">
        <v>255</v>
      </c>
      <c r="AY170" s="83" t="s">
        <v>256</v>
      </c>
      <c r="AZ170" s="91"/>
      <c r="BG170" s="103" t="e">
        <f t="shared" si="85"/>
        <v>#DIV/0!</v>
      </c>
      <c r="BK170" s="103" t="e">
        <f t="shared" si="86"/>
        <v>#DIV/0!</v>
      </c>
      <c r="BL170" s="83" t="s">
        <v>255</v>
      </c>
      <c r="BM170" s="83" t="s">
        <v>256</v>
      </c>
      <c r="BN170" s="106">
        <f t="shared" si="87"/>
        <v>0</v>
      </c>
      <c r="BO170" s="107">
        <f t="shared" si="88"/>
        <v>0</v>
      </c>
      <c r="BP170" s="107">
        <f t="shared" si="89"/>
        <v>0</v>
      </c>
      <c r="BQ170" s="107">
        <f t="shared" si="90"/>
        <v>0</v>
      </c>
      <c r="BR170" s="107">
        <f t="shared" si="91"/>
        <v>0</v>
      </c>
      <c r="BU170" s="94"/>
      <c r="BV170" s="108" t="str" cm="1">
        <f t="array" ref="BV170">IF(OR(($H170+(0.2*$I170))&lt;200, $K170="Not reporting this measure", ISBLANK($O170)),"N/A",
       IF(($O170/($H170+(0.2*$I170)))&lt;
                   (_xlfn.IFS($M170="CCO Medicaid only",Dashboard!$E$33,'Data Reporting Template'!$M170="All-payer",Dashboard!$F$33)),"Low","No Issue"))</f>
        <v>N/A</v>
      </c>
      <c r="BW170" s="109" t="str" cm="1">
        <f t="array" ref="BW170">IFERROR(
IF(OR($H170&lt;200, $U170="Not reporting this measure", ISBLANK($Y170),($I170/$J170)&gt;0.8),"N/A",
       IF(($Y170/$H170)&lt;
                   (_xlfn.IFS($W170="CCO Medicaid only",Dashboard!$E$34,'Data Reporting Template'!$W170="All-payer",Dashboard!$F$34)),"Low","No Issue")), "N/A")</f>
        <v>N/A</v>
      </c>
      <c r="BX170" s="110" t="str" cm="1">
        <f t="array" ref="BX170">IFERROR(
IF(OR($H170&lt;200, $AD170="Not reporting this measure", ISBLANK($AH170),($I170/$J170)&gt;0.8),"N/A",
       IF(($AH170/$H170)&lt;
                   (_xlfn.IFS($AF170="CCO Medicaid only",Dashboard!$E$35,'Data Reporting Template'!$AF170="All-payer",Dashboard!$F$35)),"Low","No Issue")), "N/A")</f>
        <v>N/A</v>
      </c>
      <c r="BY170" s="109" t="str">
        <f>IF(OR(($H170+(0.2*$I170))&lt;50, $AM170="Not reporting this measure", ISBLANK($AQ170)),"N/A",
       IF(($AQ170/($H170+(0.2*$I170)))&lt;Dashboard!$E$36,"Low", "No Issue"))</f>
        <v>N/A</v>
      </c>
      <c r="BZ170" s="110" t="str">
        <f>IF(OR(($H170+(0.2*$I170))&lt;200, $AZ170="Not reporting this measure", ISBLANK($BD170)),"N/A",
       IF(($BD170/($H170+(0.2*$I170)))&lt;Dashboard!$E$37,"Low", "No Issue"))</f>
        <v>N/A</v>
      </c>
      <c r="CA170" s="111" t="str">
        <f>IFERROR(
IF(OR(($H170+(0.2*$I170))&lt;200, $AZ170="Not reporting this measure", ISBLANK($BI170),($I170/$J170)&gt;0.8),"N/A",
       IF(($BI170/($H170+(0.2*$I170)))&lt;Dashboard!$E$38,"Low", "No Issue")),"N/A")</f>
        <v>N/A</v>
      </c>
      <c r="CB170" s="108" t="str" cm="1">
        <f t="array" ref="CB170">IF(OR(($H170+(0.2*$I170))&lt;200, $K170="Not reporting this measure", ISBLANK($O170)),"N/A",
IF(('Data Reporting Template'!$O170/($H170+(0.2*$I170)))&gt;
(_xlfn.IFS($M170="CCO Medicaid only",Dashboard!$E$44,'Data Reporting Template'!$M170="All-payer",Dashboard!$F$44)),"High","No Issue"))</f>
        <v>N/A</v>
      </c>
      <c r="CC170" s="109" t="str" cm="1">
        <f t="array" ref="CC170">IF(OR($H170&lt;200, $U170="Not reporting this measure", ISBLANK($Y170)),"N/A",
IF(('Data Reporting Template'!$Y170/$H170)&gt;
(_xlfn.IFS($W170="CCO Medicaid only",Dashboard!$E$44,'Data Reporting Template'!$W170="All-payer",Dashboard!$F$44)),"High","No Issue"))</f>
        <v>N/A</v>
      </c>
      <c r="CD170" s="110" t="str" cm="1">
        <f t="array" ref="CD170">IF(OR($H170&lt;200, $AD170="Not reporting this measure", ISBLANK($AH170)),"N/A",
       IF(('Data Reporting Template'!$AH170/$H170)&gt;
                   (_xlfn.IFS($AF170="CCO Medicaid only",Dashboard!$E$44,'Data Reporting Template'!$AF170="All-payer",Dashboard!$F$44)),"High","No Issue"))</f>
        <v>N/A</v>
      </c>
      <c r="CE170" s="109" t="str">
        <f>IF(OR(($H170+(0.2*$I170))&lt;50, $AM170="Not reporting this measure", ISBLANK($AQ170)),"N/A",
       IF(('Data Reporting Template'!$AQ170/($H170+(0.2*$I170)))&gt;Dashboard!$E$44,"High","No Issue"))</f>
        <v>N/A</v>
      </c>
      <c r="CF170" s="110" t="str">
        <f>IF(OR(($H170+(0.2*$I170))&lt;200, $AZ170="Not reporting this measure", ISBLANK($BD170)),"N/A",
       IF(('Data Reporting Template'!$BD170/($H170+(0.2*$I170)))&gt;Dashboard!$E$44,"High","No Issue"))</f>
        <v>N/A</v>
      </c>
      <c r="CG170" s="111" t="str">
        <f>IF(OR(($H170+(0.2*$I170))&lt;200, $AZ170="Not reporting this measure", ISBLANK($BI170)),"N/A",
       IF(('Data Reporting Template'!$BI170/($H170+(0.2*$I170)))&gt;Dashboard!$E$44,"High","No Issue"))</f>
        <v>N/A</v>
      </c>
      <c r="CH170" s="108" t="str">
        <f>IFERROR(
IF($O170 &lt; 30, "N/A",
IF((($P170+$Q170)/$O170)&gt; (Dashboard!$D$54), "High Exclusion/Exception Rate", "No Issue")),"N/A")</f>
        <v>N/A</v>
      </c>
      <c r="CI170" s="109" t="str">
        <f>IFERROR(
IF($Y170&lt;30,"N/A",
IF(($Z170/$Y170) &gt; (Dashboard!$D$55), "High Exclusion/Exception Rate", "No Issue")),"N/A")</f>
        <v>N/A</v>
      </c>
      <c r="CJ170" s="110" t="str">
        <f>IFERROR(
IF($AH170 &lt;30, "N/A",
IF(($AI170/$AH170)&gt; (Dashboard!$D$56), "High Exclusion/Exception Rate", "No Issue")),"N/A")</f>
        <v>N/A</v>
      </c>
      <c r="CK170" s="109" t="str">
        <f>IFERROR(
IF($BD170 &lt;30, "N/A",
IF((($BE170 + $BF170)/$BD170) &gt; (Dashboard!$D$58), "High Exclusion/Exception Rate", "No Issue")),"N/A")</f>
        <v>N/A</v>
      </c>
      <c r="CL170" s="112" t="str">
        <f>IFERROR(
IF($BI170 &lt;30, "N/A",
IF(($BJ170/$BI170) &gt; (Dashboard!$D$59), "High Exclusion/Exception Rate", "No Issue")),"N/A")</f>
        <v>N/A</v>
      </c>
      <c r="CM170" s="113" t="str">
        <f t="shared" si="92"/>
        <v>N/A</v>
      </c>
      <c r="CN170" s="110" t="str">
        <f t="shared" si="93"/>
        <v>N/A</v>
      </c>
      <c r="CO170" s="109" t="str">
        <f t="shared" si="94"/>
        <v>N/A</v>
      </c>
      <c r="CP170" s="110" t="str">
        <f t="shared" si="95"/>
        <v>N/A</v>
      </c>
      <c r="CQ170" s="109" t="str">
        <f t="shared" si="96"/>
        <v>N/A</v>
      </c>
      <c r="CR170" s="112" t="str">
        <f t="shared" si="97"/>
        <v>N/A</v>
      </c>
      <c r="CS170" s="113" t="str">
        <f t="shared" si="98"/>
        <v>N/A</v>
      </c>
      <c r="CT170" s="110" t="str">
        <f t="shared" si="99"/>
        <v>N/A</v>
      </c>
      <c r="CU170" s="109" t="str">
        <f t="shared" si="100"/>
        <v>N/A</v>
      </c>
      <c r="CV170" s="110" t="str">
        <f t="shared" si="101"/>
        <v>N/A</v>
      </c>
      <c r="CW170" s="109" t="str">
        <f t="shared" si="102"/>
        <v>N/A</v>
      </c>
      <c r="CX170" s="112" t="str">
        <f t="shared" si="103"/>
        <v>N/A</v>
      </c>
      <c r="CY170" s="113" t="str">
        <f t="shared" si="104"/>
        <v>N/A</v>
      </c>
      <c r="CZ170" s="110" t="str">
        <f t="shared" si="105"/>
        <v>N/A</v>
      </c>
      <c r="DA170" s="109" t="str">
        <f t="shared" si="106"/>
        <v>N/A</v>
      </c>
      <c r="DB170" s="115" t="str">
        <f t="shared" si="107"/>
        <v>N/A</v>
      </c>
      <c r="DC170" s="109" t="str">
        <f t="shared" si="108"/>
        <v>N/A</v>
      </c>
      <c r="DD170" s="114" t="str">
        <f t="shared" si="109"/>
        <v>N/A</v>
      </c>
      <c r="DE170" s="109" t="str">
        <f t="shared" si="110"/>
        <v>N/A</v>
      </c>
      <c r="DF170" s="114" t="str">
        <f t="shared" si="111"/>
        <v>N/A</v>
      </c>
      <c r="DG170" s="113" t="str">
        <f t="shared" si="112"/>
        <v>N/A</v>
      </c>
      <c r="DH170" s="114" t="str">
        <f t="shared" si="113"/>
        <v>N/A</v>
      </c>
      <c r="DI170" s="109" t="str">
        <f t="shared" si="114"/>
        <v>N/A</v>
      </c>
      <c r="DJ170" s="114" t="str">
        <f t="shared" si="115"/>
        <v>N/A</v>
      </c>
      <c r="DK170" s="111" t="str">
        <f t="shared" si="116"/>
        <v>N/A</v>
      </c>
    </row>
    <row r="171" spans="11:115" s="78" customFormat="1" x14ac:dyDescent="0.25">
      <c r="K171" s="90"/>
      <c r="R171" s="100" t="e">
        <f t="shared" si="78"/>
        <v>#DIV/0!</v>
      </c>
      <c r="S171" s="83" t="s">
        <v>255</v>
      </c>
      <c r="T171" s="83" t="s">
        <v>256</v>
      </c>
      <c r="U171" s="90"/>
      <c r="AA171" s="100" t="e">
        <f t="shared" si="79"/>
        <v>#DIV/0!</v>
      </c>
      <c r="AB171" s="83" t="s">
        <v>255</v>
      </c>
      <c r="AC171" s="83" t="s">
        <v>256</v>
      </c>
      <c r="AD171" s="91"/>
      <c r="AI171" s="92"/>
      <c r="AJ171" s="100" t="e">
        <f t="shared" si="80"/>
        <v>#DIV/0!</v>
      </c>
      <c r="AK171" s="83" t="s">
        <v>255</v>
      </c>
      <c r="AL171" s="83" t="s">
        <v>256</v>
      </c>
      <c r="AM171" s="91"/>
      <c r="AQ171" s="93"/>
      <c r="AR171" s="101" t="e">
        <f t="shared" si="81"/>
        <v>#DIV/0!</v>
      </c>
      <c r="AU171" s="102">
        <f t="shared" si="82"/>
        <v>0</v>
      </c>
      <c r="AV171" s="101" t="e">
        <f t="shared" si="83"/>
        <v>#DIV/0!</v>
      </c>
      <c r="AW171" s="101" t="e">
        <f t="shared" si="84"/>
        <v>#DIV/0!</v>
      </c>
      <c r="AX171" s="83" t="s">
        <v>255</v>
      </c>
      <c r="AY171" s="83" t="s">
        <v>256</v>
      </c>
      <c r="AZ171" s="91"/>
      <c r="BG171" s="103" t="e">
        <f t="shared" si="85"/>
        <v>#DIV/0!</v>
      </c>
      <c r="BK171" s="103" t="e">
        <f t="shared" si="86"/>
        <v>#DIV/0!</v>
      </c>
      <c r="BL171" s="83" t="s">
        <v>255</v>
      </c>
      <c r="BM171" s="83" t="s">
        <v>256</v>
      </c>
      <c r="BN171" s="106">
        <f t="shared" si="87"/>
        <v>0</v>
      </c>
      <c r="BO171" s="107">
        <f t="shared" si="88"/>
        <v>0</v>
      </c>
      <c r="BP171" s="107">
        <f t="shared" si="89"/>
        <v>0</v>
      </c>
      <c r="BQ171" s="107">
        <f t="shared" si="90"/>
        <v>0</v>
      </c>
      <c r="BR171" s="107">
        <f t="shared" si="91"/>
        <v>0</v>
      </c>
      <c r="BU171" s="94"/>
      <c r="BV171" s="108" t="str" cm="1">
        <f t="array" ref="BV171">IF(OR(($H171+(0.2*$I171))&lt;200, $K171="Not reporting this measure", ISBLANK($O171)),"N/A",
       IF(($O171/($H171+(0.2*$I171)))&lt;
                   (_xlfn.IFS($M171="CCO Medicaid only",Dashboard!$E$33,'Data Reporting Template'!$M171="All-payer",Dashboard!$F$33)),"Low","No Issue"))</f>
        <v>N/A</v>
      </c>
      <c r="BW171" s="109" t="str" cm="1">
        <f t="array" ref="BW171">IFERROR(
IF(OR($H171&lt;200, $U171="Not reporting this measure", ISBLANK($Y171),($I171/$J171)&gt;0.8),"N/A",
       IF(($Y171/$H171)&lt;
                   (_xlfn.IFS($W171="CCO Medicaid only",Dashboard!$E$34,'Data Reporting Template'!$W171="All-payer",Dashboard!$F$34)),"Low","No Issue")), "N/A")</f>
        <v>N/A</v>
      </c>
      <c r="BX171" s="110" t="str" cm="1">
        <f t="array" ref="BX171">IFERROR(
IF(OR($H171&lt;200, $AD171="Not reporting this measure", ISBLANK($AH171),($I171/$J171)&gt;0.8),"N/A",
       IF(($AH171/$H171)&lt;
                   (_xlfn.IFS($AF171="CCO Medicaid only",Dashboard!$E$35,'Data Reporting Template'!$AF171="All-payer",Dashboard!$F$35)),"Low","No Issue")), "N/A")</f>
        <v>N/A</v>
      </c>
      <c r="BY171" s="109" t="str">
        <f>IF(OR(($H171+(0.2*$I171))&lt;50, $AM171="Not reporting this measure", ISBLANK($AQ171)),"N/A",
       IF(($AQ171/($H171+(0.2*$I171)))&lt;Dashboard!$E$36,"Low", "No Issue"))</f>
        <v>N/A</v>
      </c>
      <c r="BZ171" s="110" t="str">
        <f>IF(OR(($H171+(0.2*$I171))&lt;200, $AZ171="Not reporting this measure", ISBLANK($BD171)),"N/A",
       IF(($BD171/($H171+(0.2*$I171)))&lt;Dashboard!$E$37,"Low", "No Issue"))</f>
        <v>N/A</v>
      </c>
      <c r="CA171" s="111" t="str">
        <f>IFERROR(
IF(OR(($H171+(0.2*$I171))&lt;200, $AZ171="Not reporting this measure", ISBLANK($BI171),($I171/$J171)&gt;0.8),"N/A",
       IF(($BI171/($H171+(0.2*$I171)))&lt;Dashboard!$E$38,"Low", "No Issue")),"N/A")</f>
        <v>N/A</v>
      </c>
      <c r="CB171" s="108" t="str" cm="1">
        <f t="array" ref="CB171">IF(OR(($H171+(0.2*$I171))&lt;200, $K171="Not reporting this measure", ISBLANK($O171)),"N/A",
IF(('Data Reporting Template'!$O171/($H171+(0.2*$I171)))&gt;
(_xlfn.IFS($M171="CCO Medicaid only",Dashboard!$E$44,'Data Reporting Template'!$M171="All-payer",Dashboard!$F$44)),"High","No Issue"))</f>
        <v>N/A</v>
      </c>
      <c r="CC171" s="109" t="str" cm="1">
        <f t="array" ref="CC171">IF(OR($H171&lt;200, $U171="Not reporting this measure", ISBLANK($Y171)),"N/A",
IF(('Data Reporting Template'!$Y171/$H171)&gt;
(_xlfn.IFS($W171="CCO Medicaid only",Dashboard!$E$44,'Data Reporting Template'!$W171="All-payer",Dashboard!$F$44)),"High","No Issue"))</f>
        <v>N/A</v>
      </c>
      <c r="CD171" s="110" t="str" cm="1">
        <f t="array" ref="CD171">IF(OR($H171&lt;200, $AD171="Not reporting this measure", ISBLANK($AH171)),"N/A",
       IF(('Data Reporting Template'!$AH171/$H171)&gt;
                   (_xlfn.IFS($AF171="CCO Medicaid only",Dashboard!$E$44,'Data Reporting Template'!$AF171="All-payer",Dashboard!$F$44)),"High","No Issue"))</f>
        <v>N/A</v>
      </c>
      <c r="CE171" s="109" t="str">
        <f>IF(OR(($H171+(0.2*$I171))&lt;50, $AM171="Not reporting this measure", ISBLANK($AQ171)),"N/A",
       IF(('Data Reporting Template'!$AQ171/($H171+(0.2*$I171)))&gt;Dashboard!$E$44,"High","No Issue"))</f>
        <v>N/A</v>
      </c>
      <c r="CF171" s="110" t="str">
        <f>IF(OR(($H171+(0.2*$I171))&lt;200, $AZ171="Not reporting this measure", ISBLANK($BD171)),"N/A",
       IF(('Data Reporting Template'!$BD171/($H171+(0.2*$I171)))&gt;Dashboard!$E$44,"High","No Issue"))</f>
        <v>N/A</v>
      </c>
      <c r="CG171" s="111" t="str">
        <f>IF(OR(($H171+(0.2*$I171))&lt;200, $AZ171="Not reporting this measure", ISBLANK($BI171)),"N/A",
       IF(('Data Reporting Template'!$BI171/($H171+(0.2*$I171)))&gt;Dashboard!$E$44,"High","No Issue"))</f>
        <v>N/A</v>
      </c>
      <c r="CH171" s="108" t="str">
        <f>IFERROR(
IF($O171 &lt; 30, "N/A",
IF((($P171+$Q171)/$O171)&gt; (Dashboard!$D$54), "High Exclusion/Exception Rate", "No Issue")),"N/A")</f>
        <v>N/A</v>
      </c>
      <c r="CI171" s="109" t="str">
        <f>IFERROR(
IF($Y171&lt;30,"N/A",
IF(($Z171/$Y171) &gt; (Dashboard!$D$55), "High Exclusion/Exception Rate", "No Issue")),"N/A")</f>
        <v>N/A</v>
      </c>
      <c r="CJ171" s="110" t="str">
        <f>IFERROR(
IF($AH171 &lt;30, "N/A",
IF(($AI171/$AH171)&gt; (Dashboard!$D$56), "High Exclusion/Exception Rate", "No Issue")),"N/A")</f>
        <v>N/A</v>
      </c>
      <c r="CK171" s="109" t="str">
        <f>IFERROR(
IF($BD171 &lt;30, "N/A",
IF((($BE171 + $BF171)/$BD171) &gt; (Dashboard!$D$58), "High Exclusion/Exception Rate", "No Issue")),"N/A")</f>
        <v>N/A</v>
      </c>
      <c r="CL171" s="112" t="str">
        <f>IFERROR(
IF($BI171 &lt;30, "N/A",
IF(($BJ171/$BI171) &gt; (Dashboard!$D$59), "High Exclusion/Exception Rate", "No Issue")),"N/A")</f>
        <v>N/A</v>
      </c>
      <c r="CM171" s="113" t="str">
        <f t="shared" si="92"/>
        <v>N/A</v>
      </c>
      <c r="CN171" s="110" t="str">
        <f t="shared" si="93"/>
        <v>N/A</v>
      </c>
      <c r="CO171" s="109" t="str">
        <f t="shared" si="94"/>
        <v>N/A</v>
      </c>
      <c r="CP171" s="110" t="str">
        <f t="shared" si="95"/>
        <v>N/A</v>
      </c>
      <c r="CQ171" s="109" t="str">
        <f t="shared" si="96"/>
        <v>N/A</v>
      </c>
      <c r="CR171" s="112" t="str">
        <f t="shared" si="97"/>
        <v>N/A</v>
      </c>
      <c r="CS171" s="113" t="str">
        <f t="shared" si="98"/>
        <v>N/A</v>
      </c>
      <c r="CT171" s="110" t="str">
        <f t="shared" si="99"/>
        <v>N/A</v>
      </c>
      <c r="CU171" s="109" t="str">
        <f t="shared" si="100"/>
        <v>N/A</v>
      </c>
      <c r="CV171" s="110" t="str">
        <f t="shared" si="101"/>
        <v>N/A</v>
      </c>
      <c r="CW171" s="109" t="str">
        <f t="shared" si="102"/>
        <v>N/A</v>
      </c>
      <c r="CX171" s="112" t="str">
        <f t="shared" si="103"/>
        <v>N/A</v>
      </c>
      <c r="CY171" s="113" t="str">
        <f t="shared" si="104"/>
        <v>N/A</v>
      </c>
      <c r="CZ171" s="110" t="str">
        <f t="shared" si="105"/>
        <v>N/A</v>
      </c>
      <c r="DA171" s="109" t="str">
        <f t="shared" si="106"/>
        <v>N/A</v>
      </c>
      <c r="DB171" s="115" t="str">
        <f t="shared" si="107"/>
        <v>N/A</v>
      </c>
      <c r="DC171" s="109" t="str">
        <f t="shared" si="108"/>
        <v>N/A</v>
      </c>
      <c r="DD171" s="114" t="str">
        <f t="shared" si="109"/>
        <v>N/A</v>
      </c>
      <c r="DE171" s="109" t="str">
        <f t="shared" si="110"/>
        <v>N/A</v>
      </c>
      <c r="DF171" s="114" t="str">
        <f t="shared" si="111"/>
        <v>N/A</v>
      </c>
      <c r="DG171" s="113" t="str">
        <f t="shared" si="112"/>
        <v>N/A</v>
      </c>
      <c r="DH171" s="114" t="str">
        <f t="shared" si="113"/>
        <v>N/A</v>
      </c>
      <c r="DI171" s="109" t="str">
        <f t="shared" si="114"/>
        <v>N/A</v>
      </c>
      <c r="DJ171" s="114" t="str">
        <f t="shared" si="115"/>
        <v>N/A</v>
      </c>
      <c r="DK171" s="111" t="str">
        <f t="shared" si="116"/>
        <v>N/A</v>
      </c>
    </row>
    <row r="172" spans="11:115" s="78" customFormat="1" x14ac:dyDescent="0.25">
      <c r="K172" s="90"/>
      <c r="R172" s="100" t="e">
        <f t="shared" si="78"/>
        <v>#DIV/0!</v>
      </c>
      <c r="S172" s="83" t="s">
        <v>255</v>
      </c>
      <c r="T172" s="83" t="s">
        <v>256</v>
      </c>
      <c r="U172" s="90"/>
      <c r="AA172" s="100" t="e">
        <f t="shared" si="79"/>
        <v>#DIV/0!</v>
      </c>
      <c r="AB172" s="83" t="s">
        <v>255</v>
      </c>
      <c r="AC172" s="83" t="s">
        <v>256</v>
      </c>
      <c r="AD172" s="91"/>
      <c r="AI172" s="92"/>
      <c r="AJ172" s="100" t="e">
        <f t="shared" si="80"/>
        <v>#DIV/0!</v>
      </c>
      <c r="AK172" s="83" t="s">
        <v>255</v>
      </c>
      <c r="AL172" s="83" t="s">
        <v>256</v>
      </c>
      <c r="AM172" s="91"/>
      <c r="AQ172" s="93"/>
      <c r="AR172" s="101" t="e">
        <f t="shared" si="81"/>
        <v>#DIV/0!</v>
      </c>
      <c r="AU172" s="102">
        <f t="shared" si="82"/>
        <v>0</v>
      </c>
      <c r="AV172" s="101" t="e">
        <f t="shared" si="83"/>
        <v>#DIV/0!</v>
      </c>
      <c r="AW172" s="101" t="e">
        <f t="shared" si="84"/>
        <v>#DIV/0!</v>
      </c>
      <c r="AX172" s="83" t="s">
        <v>255</v>
      </c>
      <c r="AY172" s="83" t="s">
        <v>256</v>
      </c>
      <c r="AZ172" s="91"/>
      <c r="BG172" s="103" t="e">
        <f t="shared" si="85"/>
        <v>#DIV/0!</v>
      </c>
      <c r="BK172" s="103" t="e">
        <f t="shared" si="86"/>
        <v>#DIV/0!</v>
      </c>
      <c r="BL172" s="83" t="s">
        <v>255</v>
      </c>
      <c r="BM172" s="83" t="s">
        <v>256</v>
      </c>
      <c r="BN172" s="106">
        <f t="shared" si="87"/>
        <v>0</v>
      </c>
      <c r="BO172" s="107">
        <f t="shared" si="88"/>
        <v>0</v>
      </c>
      <c r="BP172" s="107">
        <f t="shared" si="89"/>
        <v>0</v>
      </c>
      <c r="BQ172" s="107">
        <f t="shared" si="90"/>
        <v>0</v>
      </c>
      <c r="BR172" s="107">
        <f t="shared" si="91"/>
        <v>0</v>
      </c>
      <c r="BU172" s="94"/>
      <c r="BV172" s="108" t="str" cm="1">
        <f t="array" ref="BV172">IF(OR(($H172+(0.2*$I172))&lt;200, $K172="Not reporting this measure", ISBLANK($O172)),"N/A",
       IF(($O172/($H172+(0.2*$I172)))&lt;
                   (_xlfn.IFS($M172="CCO Medicaid only",Dashboard!$E$33,'Data Reporting Template'!$M172="All-payer",Dashboard!$F$33)),"Low","No Issue"))</f>
        <v>N/A</v>
      </c>
      <c r="BW172" s="109" t="str" cm="1">
        <f t="array" ref="BW172">IFERROR(
IF(OR($H172&lt;200, $U172="Not reporting this measure", ISBLANK($Y172),($I172/$J172)&gt;0.8),"N/A",
       IF(($Y172/$H172)&lt;
                   (_xlfn.IFS($W172="CCO Medicaid only",Dashboard!$E$34,'Data Reporting Template'!$W172="All-payer",Dashboard!$F$34)),"Low","No Issue")), "N/A")</f>
        <v>N/A</v>
      </c>
      <c r="BX172" s="110" t="str" cm="1">
        <f t="array" ref="BX172">IFERROR(
IF(OR($H172&lt;200, $AD172="Not reporting this measure", ISBLANK($AH172),($I172/$J172)&gt;0.8),"N/A",
       IF(($AH172/$H172)&lt;
                   (_xlfn.IFS($AF172="CCO Medicaid only",Dashboard!$E$35,'Data Reporting Template'!$AF172="All-payer",Dashboard!$F$35)),"Low","No Issue")), "N/A")</f>
        <v>N/A</v>
      </c>
      <c r="BY172" s="109" t="str">
        <f>IF(OR(($H172+(0.2*$I172))&lt;50, $AM172="Not reporting this measure", ISBLANK($AQ172)),"N/A",
       IF(($AQ172/($H172+(0.2*$I172)))&lt;Dashboard!$E$36,"Low", "No Issue"))</f>
        <v>N/A</v>
      </c>
      <c r="BZ172" s="110" t="str">
        <f>IF(OR(($H172+(0.2*$I172))&lt;200, $AZ172="Not reporting this measure", ISBLANK($BD172)),"N/A",
       IF(($BD172/($H172+(0.2*$I172)))&lt;Dashboard!$E$37,"Low", "No Issue"))</f>
        <v>N/A</v>
      </c>
      <c r="CA172" s="111" t="str">
        <f>IFERROR(
IF(OR(($H172+(0.2*$I172))&lt;200, $AZ172="Not reporting this measure", ISBLANK($BI172),($I172/$J172)&gt;0.8),"N/A",
       IF(($BI172/($H172+(0.2*$I172)))&lt;Dashboard!$E$38,"Low", "No Issue")),"N/A")</f>
        <v>N/A</v>
      </c>
      <c r="CB172" s="108" t="str" cm="1">
        <f t="array" ref="CB172">IF(OR(($H172+(0.2*$I172))&lt;200, $K172="Not reporting this measure", ISBLANK($O172)),"N/A",
IF(('Data Reporting Template'!$O172/($H172+(0.2*$I172)))&gt;
(_xlfn.IFS($M172="CCO Medicaid only",Dashboard!$E$44,'Data Reporting Template'!$M172="All-payer",Dashboard!$F$44)),"High","No Issue"))</f>
        <v>N/A</v>
      </c>
      <c r="CC172" s="109" t="str" cm="1">
        <f t="array" ref="CC172">IF(OR($H172&lt;200, $U172="Not reporting this measure", ISBLANK($Y172)),"N/A",
IF(('Data Reporting Template'!$Y172/$H172)&gt;
(_xlfn.IFS($W172="CCO Medicaid only",Dashboard!$E$44,'Data Reporting Template'!$W172="All-payer",Dashboard!$F$44)),"High","No Issue"))</f>
        <v>N/A</v>
      </c>
      <c r="CD172" s="110" t="str" cm="1">
        <f t="array" ref="CD172">IF(OR($H172&lt;200, $AD172="Not reporting this measure", ISBLANK($AH172)),"N/A",
       IF(('Data Reporting Template'!$AH172/$H172)&gt;
                   (_xlfn.IFS($AF172="CCO Medicaid only",Dashboard!$E$44,'Data Reporting Template'!$AF172="All-payer",Dashboard!$F$44)),"High","No Issue"))</f>
        <v>N/A</v>
      </c>
      <c r="CE172" s="109" t="str">
        <f>IF(OR(($H172+(0.2*$I172))&lt;50, $AM172="Not reporting this measure", ISBLANK($AQ172)),"N/A",
       IF(('Data Reporting Template'!$AQ172/($H172+(0.2*$I172)))&gt;Dashboard!$E$44,"High","No Issue"))</f>
        <v>N/A</v>
      </c>
      <c r="CF172" s="110" t="str">
        <f>IF(OR(($H172+(0.2*$I172))&lt;200, $AZ172="Not reporting this measure", ISBLANK($BD172)),"N/A",
       IF(('Data Reporting Template'!$BD172/($H172+(0.2*$I172)))&gt;Dashboard!$E$44,"High","No Issue"))</f>
        <v>N/A</v>
      </c>
      <c r="CG172" s="111" t="str">
        <f>IF(OR(($H172+(0.2*$I172))&lt;200, $AZ172="Not reporting this measure", ISBLANK($BI172)),"N/A",
       IF(('Data Reporting Template'!$BI172/($H172+(0.2*$I172)))&gt;Dashboard!$E$44,"High","No Issue"))</f>
        <v>N/A</v>
      </c>
      <c r="CH172" s="108" t="str">
        <f>IFERROR(
IF($O172 &lt; 30, "N/A",
IF((($P172+$Q172)/$O172)&gt; (Dashboard!$D$54), "High Exclusion/Exception Rate", "No Issue")),"N/A")</f>
        <v>N/A</v>
      </c>
      <c r="CI172" s="109" t="str">
        <f>IFERROR(
IF($Y172&lt;30,"N/A",
IF(($Z172/$Y172) &gt; (Dashboard!$D$55), "High Exclusion/Exception Rate", "No Issue")),"N/A")</f>
        <v>N/A</v>
      </c>
      <c r="CJ172" s="110" t="str">
        <f>IFERROR(
IF($AH172 &lt;30, "N/A",
IF(($AI172/$AH172)&gt; (Dashboard!$D$56), "High Exclusion/Exception Rate", "No Issue")),"N/A")</f>
        <v>N/A</v>
      </c>
      <c r="CK172" s="109" t="str">
        <f>IFERROR(
IF($BD172 &lt;30, "N/A",
IF((($BE172 + $BF172)/$BD172) &gt; (Dashboard!$D$58), "High Exclusion/Exception Rate", "No Issue")),"N/A")</f>
        <v>N/A</v>
      </c>
      <c r="CL172" s="112" t="str">
        <f>IFERROR(
IF($BI172 &lt;30, "N/A",
IF(($BJ172/$BI172) &gt; (Dashboard!$D$59), "High Exclusion/Exception Rate", "No Issue")),"N/A")</f>
        <v>N/A</v>
      </c>
      <c r="CM172" s="113" t="str">
        <f t="shared" si="92"/>
        <v>N/A</v>
      </c>
      <c r="CN172" s="110" t="str">
        <f t="shared" si="93"/>
        <v>N/A</v>
      </c>
      <c r="CO172" s="109" t="str">
        <f t="shared" si="94"/>
        <v>N/A</v>
      </c>
      <c r="CP172" s="110" t="str">
        <f t="shared" si="95"/>
        <v>N/A</v>
      </c>
      <c r="CQ172" s="109" t="str">
        <f t="shared" si="96"/>
        <v>N/A</v>
      </c>
      <c r="CR172" s="112" t="str">
        <f t="shared" si="97"/>
        <v>N/A</v>
      </c>
      <c r="CS172" s="113" t="str">
        <f t="shared" si="98"/>
        <v>N/A</v>
      </c>
      <c r="CT172" s="110" t="str">
        <f t="shared" si="99"/>
        <v>N/A</v>
      </c>
      <c r="CU172" s="109" t="str">
        <f t="shared" si="100"/>
        <v>N/A</v>
      </c>
      <c r="CV172" s="110" t="str">
        <f t="shared" si="101"/>
        <v>N/A</v>
      </c>
      <c r="CW172" s="109" t="str">
        <f t="shared" si="102"/>
        <v>N/A</v>
      </c>
      <c r="CX172" s="112" t="str">
        <f t="shared" si="103"/>
        <v>N/A</v>
      </c>
      <c r="CY172" s="113" t="str">
        <f t="shared" si="104"/>
        <v>N/A</v>
      </c>
      <c r="CZ172" s="110" t="str">
        <f t="shared" si="105"/>
        <v>N/A</v>
      </c>
      <c r="DA172" s="109" t="str">
        <f t="shared" si="106"/>
        <v>N/A</v>
      </c>
      <c r="DB172" s="115" t="str">
        <f t="shared" si="107"/>
        <v>N/A</v>
      </c>
      <c r="DC172" s="109" t="str">
        <f t="shared" si="108"/>
        <v>N/A</v>
      </c>
      <c r="DD172" s="114" t="str">
        <f t="shared" si="109"/>
        <v>N/A</v>
      </c>
      <c r="DE172" s="109" t="str">
        <f t="shared" si="110"/>
        <v>N/A</v>
      </c>
      <c r="DF172" s="114" t="str">
        <f t="shared" si="111"/>
        <v>N/A</v>
      </c>
      <c r="DG172" s="113" t="str">
        <f t="shared" si="112"/>
        <v>N/A</v>
      </c>
      <c r="DH172" s="114" t="str">
        <f t="shared" si="113"/>
        <v>N/A</v>
      </c>
      <c r="DI172" s="109" t="str">
        <f t="shared" si="114"/>
        <v>N/A</v>
      </c>
      <c r="DJ172" s="114" t="str">
        <f t="shared" si="115"/>
        <v>N/A</v>
      </c>
      <c r="DK172" s="111" t="str">
        <f t="shared" si="116"/>
        <v>N/A</v>
      </c>
    </row>
    <row r="173" spans="11:115" s="78" customFormat="1" x14ac:dyDescent="0.25">
      <c r="K173" s="90"/>
      <c r="R173" s="100" t="e">
        <f t="shared" si="78"/>
        <v>#DIV/0!</v>
      </c>
      <c r="S173" s="83" t="s">
        <v>255</v>
      </c>
      <c r="T173" s="83" t="s">
        <v>256</v>
      </c>
      <c r="U173" s="90"/>
      <c r="AA173" s="100" t="e">
        <f t="shared" si="79"/>
        <v>#DIV/0!</v>
      </c>
      <c r="AB173" s="83" t="s">
        <v>255</v>
      </c>
      <c r="AC173" s="83" t="s">
        <v>256</v>
      </c>
      <c r="AD173" s="91"/>
      <c r="AI173" s="92"/>
      <c r="AJ173" s="100" t="e">
        <f t="shared" si="80"/>
        <v>#DIV/0!</v>
      </c>
      <c r="AK173" s="83" t="s">
        <v>255</v>
      </c>
      <c r="AL173" s="83" t="s">
        <v>256</v>
      </c>
      <c r="AM173" s="91"/>
      <c r="AQ173" s="93"/>
      <c r="AR173" s="101" t="e">
        <f t="shared" si="81"/>
        <v>#DIV/0!</v>
      </c>
      <c r="AU173" s="102">
        <f t="shared" si="82"/>
        <v>0</v>
      </c>
      <c r="AV173" s="101" t="e">
        <f t="shared" si="83"/>
        <v>#DIV/0!</v>
      </c>
      <c r="AW173" s="101" t="e">
        <f t="shared" si="84"/>
        <v>#DIV/0!</v>
      </c>
      <c r="AX173" s="83" t="s">
        <v>255</v>
      </c>
      <c r="AY173" s="83" t="s">
        <v>256</v>
      </c>
      <c r="AZ173" s="91"/>
      <c r="BG173" s="103" t="e">
        <f t="shared" si="85"/>
        <v>#DIV/0!</v>
      </c>
      <c r="BK173" s="103" t="e">
        <f t="shared" si="86"/>
        <v>#DIV/0!</v>
      </c>
      <c r="BL173" s="83" t="s">
        <v>255</v>
      </c>
      <c r="BM173" s="83" t="s">
        <v>256</v>
      </c>
      <c r="BN173" s="106">
        <f t="shared" si="87"/>
        <v>0</v>
      </c>
      <c r="BO173" s="107">
        <f t="shared" si="88"/>
        <v>0</v>
      </c>
      <c r="BP173" s="107">
        <f t="shared" si="89"/>
        <v>0</v>
      </c>
      <c r="BQ173" s="107">
        <f t="shared" si="90"/>
        <v>0</v>
      </c>
      <c r="BR173" s="107">
        <f t="shared" si="91"/>
        <v>0</v>
      </c>
      <c r="BU173" s="94"/>
      <c r="BV173" s="108" t="str" cm="1">
        <f t="array" ref="BV173">IF(OR(($H173+(0.2*$I173))&lt;200, $K173="Not reporting this measure", ISBLANK($O173)),"N/A",
       IF(($O173/($H173+(0.2*$I173)))&lt;
                   (_xlfn.IFS($M173="CCO Medicaid only",Dashboard!$E$33,'Data Reporting Template'!$M173="All-payer",Dashboard!$F$33)),"Low","No Issue"))</f>
        <v>N/A</v>
      </c>
      <c r="BW173" s="109" t="str" cm="1">
        <f t="array" ref="BW173">IFERROR(
IF(OR($H173&lt;200, $U173="Not reporting this measure", ISBLANK($Y173),($I173/$J173)&gt;0.8),"N/A",
       IF(($Y173/$H173)&lt;
                   (_xlfn.IFS($W173="CCO Medicaid only",Dashboard!$E$34,'Data Reporting Template'!$W173="All-payer",Dashboard!$F$34)),"Low","No Issue")), "N/A")</f>
        <v>N/A</v>
      </c>
      <c r="BX173" s="110" t="str" cm="1">
        <f t="array" ref="BX173">IFERROR(
IF(OR($H173&lt;200, $AD173="Not reporting this measure", ISBLANK($AH173),($I173/$J173)&gt;0.8),"N/A",
       IF(($AH173/$H173)&lt;
                   (_xlfn.IFS($AF173="CCO Medicaid only",Dashboard!$E$35,'Data Reporting Template'!$AF173="All-payer",Dashboard!$F$35)),"Low","No Issue")), "N/A")</f>
        <v>N/A</v>
      </c>
      <c r="BY173" s="109" t="str">
        <f>IF(OR(($H173+(0.2*$I173))&lt;50, $AM173="Not reporting this measure", ISBLANK($AQ173)),"N/A",
       IF(($AQ173/($H173+(0.2*$I173)))&lt;Dashboard!$E$36,"Low", "No Issue"))</f>
        <v>N/A</v>
      </c>
      <c r="BZ173" s="110" t="str">
        <f>IF(OR(($H173+(0.2*$I173))&lt;200, $AZ173="Not reporting this measure", ISBLANK($BD173)),"N/A",
       IF(($BD173/($H173+(0.2*$I173)))&lt;Dashboard!$E$37,"Low", "No Issue"))</f>
        <v>N/A</v>
      </c>
      <c r="CA173" s="111" t="str">
        <f>IFERROR(
IF(OR(($H173+(0.2*$I173))&lt;200, $AZ173="Not reporting this measure", ISBLANK($BI173),($I173/$J173)&gt;0.8),"N/A",
       IF(($BI173/($H173+(0.2*$I173)))&lt;Dashboard!$E$38,"Low", "No Issue")),"N/A")</f>
        <v>N/A</v>
      </c>
      <c r="CB173" s="108" t="str" cm="1">
        <f t="array" ref="CB173">IF(OR(($H173+(0.2*$I173))&lt;200, $K173="Not reporting this measure", ISBLANK($O173)),"N/A",
IF(('Data Reporting Template'!$O173/($H173+(0.2*$I173)))&gt;
(_xlfn.IFS($M173="CCO Medicaid only",Dashboard!$E$44,'Data Reporting Template'!$M173="All-payer",Dashboard!$F$44)),"High","No Issue"))</f>
        <v>N/A</v>
      </c>
      <c r="CC173" s="109" t="str" cm="1">
        <f t="array" ref="CC173">IF(OR($H173&lt;200, $U173="Not reporting this measure", ISBLANK($Y173)),"N/A",
IF(('Data Reporting Template'!$Y173/$H173)&gt;
(_xlfn.IFS($W173="CCO Medicaid only",Dashboard!$E$44,'Data Reporting Template'!$W173="All-payer",Dashboard!$F$44)),"High","No Issue"))</f>
        <v>N/A</v>
      </c>
      <c r="CD173" s="110" t="str" cm="1">
        <f t="array" ref="CD173">IF(OR($H173&lt;200, $AD173="Not reporting this measure", ISBLANK($AH173)),"N/A",
       IF(('Data Reporting Template'!$AH173/$H173)&gt;
                   (_xlfn.IFS($AF173="CCO Medicaid only",Dashboard!$E$44,'Data Reporting Template'!$AF173="All-payer",Dashboard!$F$44)),"High","No Issue"))</f>
        <v>N/A</v>
      </c>
      <c r="CE173" s="109" t="str">
        <f>IF(OR(($H173+(0.2*$I173))&lt;50, $AM173="Not reporting this measure", ISBLANK($AQ173)),"N/A",
       IF(('Data Reporting Template'!$AQ173/($H173+(0.2*$I173)))&gt;Dashboard!$E$44,"High","No Issue"))</f>
        <v>N/A</v>
      </c>
      <c r="CF173" s="110" t="str">
        <f>IF(OR(($H173+(0.2*$I173))&lt;200, $AZ173="Not reporting this measure", ISBLANK($BD173)),"N/A",
       IF(('Data Reporting Template'!$BD173/($H173+(0.2*$I173)))&gt;Dashboard!$E$44,"High","No Issue"))</f>
        <v>N/A</v>
      </c>
      <c r="CG173" s="111" t="str">
        <f>IF(OR(($H173+(0.2*$I173))&lt;200, $AZ173="Not reporting this measure", ISBLANK($BI173)),"N/A",
       IF(('Data Reporting Template'!$BI173/($H173+(0.2*$I173)))&gt;Dashboard!$E$44,"High","No Issue"))</f>
        <v>N/A</v>
      </c>
      <c r="CH173" s="108" t="str">
        <f>IFERROR(
IF($O173 &lt; 30, "N/A",
IF((($P173+$Q173)/$O173)&gt; (Dashboard!$D$54), "High Exclusion/Exception Rate", "No Issue")),"N/A")</f>
        <v>N/A</v>
      </c>
      <c r="CI173" s="109" t="str">
        <f>IFERROR(
IF($Y173&lt;30,"N/A",
IF(($Z173/$Y173) &gt; (Dashboard!$D$55), "High Exclusion/Exception Rate", "No Issue")),"N/A")</f>
        <v>N/A</v>
      </c>
      <c r="CJ173" s="110" t="str">
        <f>IFERROR(
IF($AH173 &lt;30, "N/A",
IF(($AI173/$AH173)&gt; (Dashboard!$D$56), "High Exclusion/Exception Rate", "No Issue")),"N/A")</f>
        <v>N/A</v>
      </c>
      <c r="CK173" s="109" t="str">
        <f>IFERROR(
IF($BD173 &lt;30, "N/A",
IF((($BE173 + $BF173)/$BD173) &gt; (Dashboard!$D$58), "High Exclusion/Exception Rate", "No Issue")),"N/A")</f>
        <v>N/A</v>
      </c>
      <c r="CL173" s="112" t="str">
        <f>IFERROR(
IF($BI173 &lt;30, "N/A",
IF(($BJ173/$BI173) &gt; (Dashboard!$D$59), "High Exclusion/Exception Rate", "No Issue")),"N/A")</f>
        <v>N/A</v>
      </c>
      <c r="CM173" s="113" t="str">
        <f t="shared" si="92"/>
        <v>N/A</v>
      </c>
      <c r="CN173" s="110" t="str">
        <f t="shared" si="93"/>
        <v>N/A</v>
      </c>
      <c r="CO173" s="109" t="str">
        <f t="shared" si="94"/>
        <v>N/A</v>
      </c>
      <c r="CP173" s="110" t="str">
        <f t="shared" si="95"/>
        <v>N/A</v>
      </c>
      <c r="CQ173" s="109" t="str">
        <f t="shared" si="96"/>
        <v>N/A</v>
      </c>
      <c r="CR173" s="112" t="str">
        <f t="shared" si="97"/>
        <v>N/A</v>
      </c>
      <c r="CS173" s="113" t="str">
        <f t="shared" si="98"/>
        <v>N/A</v>
      </c>
      <c r="CT173" s="110" t="str">
        <f t="shared" si="99"/>
        <v>N/A</v>
      </c>
      <c r="CU173" s="109" t="str">
        <f t="shared" si="100"/>
        <v>N/A</v>
      </c>
      <c r="CV173" s="110" t="str">
        <f t="shared" si="101"/>
        <v>N/A</v>
      </c>
      <c r="CW173" s="109" t="str">
        <f t="shared" si="102"/>
        <v>N/A</v>
      </c>
      <c r="CX173" s="112" t="str">
        <f t="shared" si="103"/>
        <v>N/A</v>
      </c>
      <c r="CY173" s="113" t="str">
        <f t="shared" si="104"/>
        <v>N/A</v>
      </c>
      <c r="CZ173" s="110" t="str">
        <f t="shared" si="105"/>
        <v>N/A</v>
      </c>
      <c r="DA173" s="109" t="str">
        <f t="shared" si="106"/>
        <v>N/A</v>
      </c>
      <c r="DB173" s="115" t="str">
        <f t="shared" si="107"/>
        <v>N/A</v>
      </c>
      <c r="DC173" s="109" t="str">
        <f t="shared" si="108"/>
        <v>N/A</v>
      </c>
      <c r="DD173" s="114" t="str">
        <f t="shared" si="109"/>
        <v>N/A</v>
      </c>
      <c r="DE173" s="109" t="str">
        <f t="shared" si="110"/>
        <v>N/A</v>
      </c>
      <c r="DF173" s="114" t="str">
        <f t="shared" si="111"/>
        <v>N/A</v>
      </c>
      <c r="DG173" s="113" t="str">
        <f t="shared" si="112"/>
        <v>N/A</v>
      </c>
      <c r="DH173" s="114" t="str">
        <f t="shared" si="113"/>
        <v>N/A</v>
      </c>
      <c r="DI173" s="109" t="str">
        <f t="shared" si="114"/>
        <v>N/A</v>
      </c>
      <c r="DJ173" s="114" t="str">
        <f t="shared" si="115"/>
        <v>N/A</v>
      </c>
      <c r="DK173" s="111" t="str">
        <f t="shared" si="116"/>
        <v>N/A</v>
      </c>
    </row>
    <row r="174" spans="11:115" s="78" customFormat="1" x14ac:dyDescent="0.25">
      <c r="K174" s="90"/>
      <c r="R174" s="100" t="e">
        <f t="shared" si="78"/>
        <v>#DIV/0!</v>
      </c>
      <c r="S174" s="83" t="s">
        <v>255</v>
      </c>
      <c r="T174" s="83" t="s">
        <v>256</v>
      </c>
      <c r="U174" s="90"/>
      <c r="AA174" s="100" t="e">
        <f t="shared" si="79"/>
        <v>#DIV/0!</v>
      </c>
      <c r="AB174" s="83" t="s">
        <v>255</v>
      </c>
      <c r="AC174" s="83" t="s">
        <v>256</v>
      </c>
      <c r="AD174" s="91"/>
      <c r="AI174" s="92"/>
      <c r="AJ174" s="100" t="e">
        <f t="shared" si="80"/>
        <v>#DIV/0!</v>
      </c>
      <c r="AK174" s="83" t="s">
        <v>255</v>
      </c>
      <c r="AL174" s="83" t="s">
        <v>256</v>
      </c>
      <c r="AM174" s="91"/>
      <c r="AQ174" s="93"/>
      <c r="AR174" s="101" t="e">
        <f t="shared" si="81"/>
        <v>#DIV/0!</v>
      </c>
      <c r="AU174" s="102">
        <f t="shared" si="82"/>
        <v>0</v>
      </c>
      <c r="AV174" s="101" t="e">
        <f t="shared" si="83"/>
        <v>#DIV/0!</v>
      </c>
      <c r="AW174" s="101" t="e">
        <f t="shared" si="84"/>
        <v>#DIV/0!</v>
      </c>
      <c r="AX174" s="83" t="s">
        <v>255</v>
      </c>
      <c r="AY174" s="83" t="s">
        <v>256</v>
      </c>
      <c r="AZ174" s="91"/>
      <c r="BG174" s="103" t="e">
        <f t="shared" si="85"/>
        <v>#DIV/0!</v>
      </c>
      <c r="BK174" s="103" t="e">
        <f t="shared" si="86"/>
        <v>#DIV/0!</v>
      </c>
      <c r="BL174" s="83" t="s">
        <v>255</v>
      </c>
      <c r="BM174" s="83" t="s">
        <v>256</v>
      </c>
      <c r="BN174" s="106">
        <f t="shared" si="87"/>
        <v>0</v>
      </c>
      <c r="BO174" s="107">
        <f t="shared" si="88"/>
        <v>0</v>
      </c>
      <c r="BP174" s="107">
        <f t="shared" si="89"/>
        <v>0</v>
      </c>
      <c r="BQ174" s="107">
        <f t="shared" si="90"/>
        <v>0</v>
      </c>
      <c r="BR174" s="107">
        <f t="shared" si="91"/>
        <v>0</v>
      </c>
      <c r="BU174" s="94"/>
      <c r="BV174" s="108" t="str" cm="1">
        <f t="array" ref="BV174">IF(OR(($H174+(0.2*$I174))&lt;200, $K174="Not reporting this measure", ISBLANK($O174)),"N/A",
       IF(($O174/($H174+(0.2*$I174)))&lt;
                   (_xlfn.IFS($M174="CCO Medicaid only",Dashboard!$E$33,'Data Reporting Template'!$M174="All-payer",Dashboard!$F$33)),"Low","No Issue"))</f>
        <v>N/A</v>
      </c>
      <c r="BW174" s="109" t="str" cm="1">
        <f t="array" ref="BW174">IFERROR(
IF(OR($H174&lt;200, $U174="Not reporting this measure", ISBLANK($Y174),($I174/$J174)&gt;0.8),"N/A",
       IF(($Y174/$H174)&lt;
                   (_xlfn.IFS($W174="CCO Medicaid only",Dashboard!$E$34,'Data Reporting Template'!$W174="All-payer",Dashboard!$F$34)),"Low","No Issue")), "N/A")</f>
        <v>N/A</v>
      </c>
      <c r="BX174" s="110" t="str" cm="1">
        <f t="array" ref="BX174">IFERROR(
IF(OR($H174&lt;200, $AD174="Not reporting this measure", ISBLANK($AH174),($I174/$J174)&gt;0.8),"N/A",
       IF(($AH174/$H174)&lt;
                   (_xlfn.IFS($AF174="CCO Medicaid only",Dashboard!$E$35,'Data Reporting Template'!$AF174="All-payer",Dashboard!$F$35)),"Low","No Issue")), "N/A")</f>
        <v>N/A</v>
      </c>
      <c r="BY174" s="109" t="str">
        <f>IF(OR(($H174+(0.2*$I174))&lt;50, $AM174="Not reporting this measure", ISBLANK($AQ174)),"N/A",
       IF(($AQ174/($H174+(0.2*$I174)))&lt;Dashboard!$E$36,"Low", "No Issue"))</f>
        <v>N/A</v>
      </c>
      <c r="BZ174" s="110" t="str">
        <f>IF(OR(($H174+(0.2*$I174))&lt;200, $AZ174="Not reporting this measure", ISBLANK($BD174)),"N/A",
       IF(($BD174/($H174+(0.2*$I174)))&lt;Dashboard!$E$37,"Low", "No Issue"))</f>
        <v>N/A</v>
      </c>
      <c r="CA174" s="111" t="str">
        <f>IFERROR(
IF(OR(($H174+(0.2*$I174))&lt;200, $AZ174="Not reporting this measure", ISBLANK($BI174),($I174/$J174)&gt;0.8),"N/A",
       IF(($BI174/($H174+(0.2*$I174)))&lt;Dashboard!$E$38,"Low", "No Issue")),"N/A")</f>
        <v>N/A</v>
      </c>
      <c r="CB174" s="108" t="str" cm="1">
        <f t="array" ref="CB174">IF(OR(($H174+(0.2*$I174))&lt;200, $K174="Not reporting this measure", ISBLANK($O174)),"N/A",
IF(('Data Reporting Template'!$O174/($H174+(0.2*$I174)))&gt;
(_xlfn.IFS($M174="CCO Medicaid only",Dashboard!$E$44,'Data Reporting Template'!$M174="All-payer",Dashboard!$F$44)),"High","No Issue"))</f>
        <v>N/A</v>
      </c>
      <c r="CC174" s="109" t="str" cm="1">
        <f t="array" ref="CC174">IF(OR($H174&lt;200, $U174="Not reporting this measure", ISBLANK($Y174)),"N/A",
IF(('Data Reporting Template'!$Y174/$H174)&gt;
(_xlfn.IFS($W174="CCO Medicaid only",Dashboard!$E$44,'Data Reporting Template'!$W174="All-payer",Dashboard!$F$44)),"High","No Issue"))</f>
        <v>N/A</v>
      </c>
      <c r="CD174" s="110" t="str" cm="1">
        <f t="array" ref="CD174">IF(OR($H174&lt;200, $AD174="Not reporting this measure", ISBLANK($AH174)),"N/A",
       IF(('Data Reporting Template'!$AH174/$H174)&gt;
                   (_xlfn.IFS($AF174="CCO Medicaid only",Dashboard!$E$44,'Data Reporting Template'!$AF174="All-payer",Dashboard!$F$44)),"High","No Issue"))</f>
        <v>N/A</v>
      </c>
      <c r="CE174" s="109" t="str">
        <f>IF(OR(($H174+(0.2*$I174))&lt;50, $AM174="Not reporting this measure", ISBLANK($AQ174)),"N/A",
       IF(('Data Reporting Template'!$AQ174/($H174+(0.2*$I174)))&gt;Dashboard!$E$44,"High","No Issue"))</f>
        <v>N/A</v>
      </c>
      <c r="CF174" s="110" t="str">
        <f>IF(OR(($H174+(0.2*$I174))&lt;200, $AZ174="Not reporting this measure", ISBLANK($BD174)),"N/A",
       IF(('Data Reporting Template'!$BD174/($H174+(0.2*$I174)))&gt;Dashboard!$E$44,"High","No Issue"))</f>
        <v>N/A</v>
      </c>
      <c r="CG174" s="111" t="str">
        <f>IF(OR(($H174+(0.2*$I174))&lt;200, $AZ174="Not reporting this measure", ISBLANK($BI174)),"N/A",
       IF(('Data Reporting Template'!$BI174/($H174+(0.2*$I174)))&gt;Dashboard!$E$44,"High","No Issue"))</f>
        <v>N/A</v>
      </c>
      <c r="CH174" s="108" t="str">
        <f>IFERROR(
IF($O174 &lt; 30, "N/A",
IF((($P174+$Q174)/$O174)&gt; (Dashboard!$D$54), "High Exclusion/Exception Rate", "No Issue")),"N/A")</f>
        <v>N/A</v>
      </c>
      <c r="CI174" s="109" t="str">
        <f>IFERROR(
IF($Y174&lt;30,"N/A",
IF(($Z174/$Y174) &gt; (Dashboard!$D$55), "High Exclusion/Exception Rate", "No Issue")),"N/A")</f>
        <v>N/A</v>
      </c>
      <c r="CJ174" s="110" t="str">
        <f>IFERROR(
IF($AH174 &lt;30, "N/A",
IF(($AI174/$AH174)&gt; (Dashboard!$D$56), "High Exclusion/Exception Rate", "No Issue")),"N/A")</f>
        <v>N/A</v>
      </c>
      <c r="CK174" s="109" t="str">
        <f>IFERROR(
IF($BD174 &lt;30, "N/A",
IF((($BE174 + $BF174)/$BD174) &gt; (Dashboard!$D$58), "High Exclusion/Exception Rate", "No Issue")),"N/A")</f>
        <v>N/A</v>
      </c>
      <c r="CL174" s="112" t="str">
        <f>IFERROR(
IF($BI174 &lt;30, "N/A",
IF(($BJ174/$BI174) &gt; (Dashboard!$D$59), "High Exclusion/Exception Rate", "No Issue")),"N/A")</f>
        <v>N/A</v>
      </c>
      <c r="CM174" s="113" t="str">
        <f t="shared" si="92"/>
        <v>N/A</v>
      </c>
      <c r="CN174" s="110" t="str">
        <f t="shared" si="93"/>
        <v>N/A</v>
      </c>
      <c r="CO174" s="109" t="str">
        <f t="shared" si="94"/>
        <v>N/A</v>
      </c>
      <c r="CP174" s="110" t="str">
        <f t="shared" si="95"/>
        <v>N/A</v>
      </c>
      <c r="CQ174" s="109" t="str">
        <f t="shared" si="96"/>
        <v>N/A</v>
      </c>
      <c r="CR174" s="112" t="str">
        <f t="shared" si="97"/>
        <v>N/A</v>
      </c>
      <c r="CS174" s="113" t="str">
        <f t="shared" si="98"/>
        <v>N/A</v>
      </c>
      <c r="CT174" s="110" t="str">
        <f t="shared" si="99"/>
        <v>N/A</v>
      </c>
      <c r="CU174" s="109" t="str">
        <f t="shared" si="100"/>
        <v>N/A</v>
      </c>
      <c r="CV174" s="110" t="str">
        <f t="shared" si="101"/>
        <v>N/A</v>
      </c>
      <c r="CW174" s="109" t="str">
        <f t="shared" si="102"/>
        <v>N/A</v>
      </c>
      <c r="CX174" s="112" t="str">
        <f t="shared" si="103"/>
        <v>N/A</v>
      </c>
      <c r="CY174" s="113" t="str">
        <f t="shared" si="104"/>
        <v>N/A</v>
      </c>
      <c r="CZ174" s="110" t="str">
        <f t="shared" si="105"/>
        <v>N/A</v>
      </c>
      <c r="DA174" s="109" t="str">
        <f t="shared" si="106"/>
        <v>N/A</v>
      </c>
      <c r="DB174" s="115" t="str">
        <f t="shared" si="107"/>
        <v>N/A</v>
      </c>
      <c r="DC174" s="109" t="str">
        <f t="shared" si="108"/>
        <v>N/A</v>
      </c>
      <c r="DD174" s="114" t="str">
        <f t="shared" si="109"/>
        <v>N/A</v>
      </c>
      <c r="DE174" s="109" t="str">
        <f t="shared" si="110"/>
        <v>N/A</v>
      </c>
      <c r="DF174" s="114" t="str">
        <f t="shared" si="111"/>
        <v>N/A</v>
      </c>
      <c r="DG174" s="113" t="str">
        <f t="shared" si="112"/>
        <v>N/A</v>
      </c>
      <c r="DH174" s="114" t="str">
        <f t="shared" si="113"/>
        <v>N/A</v>
      </c>
      <c r="DI174" s="109" t="str">
        <f t="shared" si="114"/>
        <v>N/A</v>
      </c>
      <c r="DJ174" s="114" t="str">
        <f t="shared" si="115"/>
        <v>N/A</v>
      </c>
      <c r="DK174" s="111" t="str">
        <f t="shared" si="116"/>
        <v>N/A</v>
      </c>
    </row>
    <row r="175" spans="11:115" s="78" customFormat="1" x14ac:dyDescent="0.25">
      <c r="K175" s="90"/>
      <c r="R175" s="100" t="e">
        <f t="shared" si="78"/>
        <v>#DIV/0!</v>
      </c>
      <c r="S175" s="83" t="s">
        <v>255</v>
      </c>
      <c r="T175" s="83" t="s">
        <v>256</v>
      </c>
      <c r="U175" s="90"/>
      <c r="AA175" s="100" t="e">
        <f t="shared" si="79"/>
        <v>#DIV/0!</v>
      </c>
      <c r="AB175" s="83" t="s">
        <v>255</v>
      </c>
      <c r="AC175" s="83" t="s">
        <v>256</v>
      </c>
      <c r="AD175" s="91"/>
      <c r="AI175" s="92"/>
      <c r="AJ175" s="100" t="e">
        <f t="shared" si="80"/>
        <v>#DIV/0!</v>
      </c>
      <c r="AK175" s="83" t="s">
        <v>255</v>
      </c>
      <c r="AL175" s="83" t="s">
        <v>256</v>
      </c>
      <c r="AM175" s="91"/>
      <c r="AQ175" s="93"/>
      <c r="AR175" s="101" t="e">
        <f t="shared" si="81"/>
        <v>#DIV/0!</v>
      </c>
      <c r="AU175" s="102">
        <f t="shared" si="82"/>
        <v>0</v>
      </c>
      <c r="AV175" s="101" t="e">
        <f t="shared" si="83"/>
        <v>#DIV/0!</v>
      </c>
      <c r="AW175" s="101" t="e">
        <f t="shared" si="84"/>
        <v>#DIV/0!</v>
      </c>
      <c r="AX175" s="83" t="s">
        <v>255</v>
      </c>
      <c r="AY175" s="83" t="s">
        <v>256</v>
      </c>
      <c r="AZ175" s="91"/>
      <c r="BG175" s="103" t="e">
        <f t="shared" si="85"/>
        <v>#DIV/0!</v>
      </c>
      <c r="BK175" s="103" t="e">
        <f t="shared" si="86"/>
        <v>#DIV/0!</v>
      </c>
      <c r="BL175" s="83" t="s">
        <v>255</v>
      </c>
      <c r="BM175" s="83" t="s">
        <v>256</v>
      </c>
      <c r="BN175" s="106">
        <f t="shared" si="87"/>
        <v>0</v>
      </c>
      <c r="BO175" s="107">
        <f t="shared" si="88"/>
        <v>0</v>
      </c>
      <c r="BP175" s="107">
        <f t="shared" si="89"/>
        <v>0</v>
      </c>
      <c r="BQ175" s="107">
        <f t="shared" si="90"/>
        <v>0</v>
      </c>
      <c r="BR175" s="107">
        <f t="shared" si="91"/>
        <v>0</v>
      </c>
      <c r="BU175" s="94"/>
      <c r="BV175" s="108" t="str" cm="1">
        <f t="array" ref="BV175">IF(OR(($H175+(0.2*$I175))&lt;200, $K175="Not reporting this measure", ISBLANK($O175)),"N/A",
       IF(($O175/($H175+(0.2*$I175)))&lt;
                   (_xlfn.IFS($M175="CCO Medicaid only",Dashboard!$E$33,'Data Reporting Template'!$M175="All-payer",Dashboard!$F$33)),"Low","No Issue"))</f>
        <v>N/A</v>
      </c>
      <c r="BW175" s="109" t="str" cm="1">
        <f t="array" ref="BW175">IFERROR(
IF(OR($H175&lt;200, $U175="Not reporting this measure", ISBLANK($Y175),($I175/$J175)&gt;0.8),"N/A",
       IF(($Y175/$H175)&lt;
                   (_xlfn.IFS($W175="CCO Medicaid only",Dashboard!$E$34,'Data Reporting Template'!$W175="All-payer",Dashboard!$F$34)),"Low","No Issue")), "N/A")</f>
        <v>N/A</v>
      </c>
      <c r="BX175" s="110" t="str" cm="1">
        <f t="array" ref="BX175">IFERROR(
IF(OR($H175&lt;200, $AD175="Not reporting this measure", ISBLANK($AH175),($I175/$J175)&gt;0.8),"N/A",
       IF(($AH175/$H175)&lt;
                   (_xlfn.IFS($AF175="CCO Medicaid only",Dashboard!$E$35,'Data Reporting Template'!$AF175="All-payer",Dashboard!$F$35)),"Low","No Issue")), "N/A")</f>
        <v>N/A</v>
      </c>
      <c r="BY175" s="109" t="str">
        <f>IF(OR(($H175+(0.2*$I175))&lt;50, $AM175="Not reporting this measure", ISBLANK($AQ175)),"N/A",
       IF(($AQ175/($H175+(0.2*$I175)))&lt;Dashboard!$E$36,"Low", "No Issue"))</f>
        <v>N/A</v>
      </c>
      <c r="BZ175" s="110" t="str">
        <f>IF(OR(($H175+(0.2*$I175))&lt;200, $AZ175="Not reporting this measure", ISBLANK($BD175)),"N/A",
       IF(($BD175/($H175+(0.2*$I175)))&lt;Dashboard!$E$37,"Low", "No Issue"))</f>
        <v>N/A</v>
      </c>
      <c r="CA175" s="111" t="str">
        <f>IFERROR(
IF(OR(($H175+(0.2*$I175))&lt;200, $AZ175="Not reporting this measure", ISBLANK($BI175),($I175/$J175)&gt;0.8),"N/A",
       IF(($BI175/($H175+(0.2*$I175)))&lt;Dashboard!$E$38,"Low", "No Issue")),"N/A")</f>
        <v>N/A</v>
      </c>
      <c r="CB175" s="108" t="str" cm="1">
        <f t="array" ref="CB175">IF(OR(($H175+(0.2*$I175))&lt;200, $K175="Not reporting this measure", ISBLANK($O175)),"N/A",
IF(('Data Reporting Template'!$O175/($H175+(0.2*$I175)))&gt;
(_xlfn.IFS($M175="CCO Medicaid only",Dashboard!$E$44,'Data Reporting Template'!$M175="All-payer",Dashboard!$F$44)),"High","No Issue"))</f>
        <v>N/A</v>
      </c>
      <c r="CC175" s="109" t="str" cm="1">
        <f t="array" ref="CC175">IF(OR($H175&lt;200, $U175="Not reporting this measure", ISBLANK($Y175)),"N/A",
IF(('Data Reporting Template'!$Y175/$H175)&gt;
(_xlfn.IFS($W175="CCO Medicaid only",Dashboard!$E$44,'Data Reporting Template'!$W175="All-payer",Dashboard!$F$44)),"High","No Issue"))</f>
        <v>N/A</v>
      </c>
      <c r="CD175" s="110" t="str" cm="1">
        <f t="array" ref="CD175">IF(OR($H175&lt;200, $AD175="Not reporting this measure", ISBLANK($AH175)),"N/A",
       IF(('Data Reporting Template'!$AH175/$H175)&gt;
                   (_xlfn.IFS($AF175="CCO Medicaid only",Dashboard!$E$44,'Data Reporting Template'!$AF175="All-payer",Dashboard!$F$44)),"High","No Issue"))</f>
        <v>N/A</v>
      </c>
      <c r="CE175" s="109" t="str">
        <f>IF(OR(($H175+(0.2*$I175))&lt;50, $AM175="Not reporting this measure", ISBLANK($AQ175)),"N/A",
       IF(('Data Reporting Template'!$AQ175/($H175+(0.2*$I175)))&gt;Dashboard!$E$44,"High","No Issue"))</f>
        <v>N/A</v>
      </c>
      <c r="CF175" s="110" t="str">
        <f>IF(OR(($H175+(0.2*$I175))&lt;200, $AZ175="Not reporting this measure", ISBLANK($BD175)),"N/A",
       IF(('Data Reporting Template'!$BD175/($H175+(0.2*$I175)))&gt;Dashboard!$E$44,"High","No Issue"))</f>
        <v>N/A</v>
      </c>
      <c r="CG175" s="111" t="str">
        <f>IF(OR(($H175+(0.2*$I175))&lt;200, $AZ175="Not reporting this measure", ISBLANK($BI175)),"N/A",
       IF(('Data Reporting Template'!$BI175/($H175+(0.2*$I175)))&gt;Dashboard!$E$44,"High","No Issue"))</f>
        <v>N/A</v>
      </c>
      <c r="CH175" s="108" t="str">
        <f>IFERROR(
IF($O175 &lt; 30, "N/A",
IF((($P175+$Q175)/$O175)&gt; (Dashboard!$D$54), "High Exclusion/Exception Rate", "No Issue")),"N/A")</f>
        <v>N/A</v>
      </c>
      <c r="CI175" s="109" t="str">
        <f>IFERROR(
IF($Y175&lt;30,"N/A",
IF(($Z175/$Y175) &gt; (Dashboard!$D$55), "High Exclusion/Exception Rate", "No Issue")),"N/A")</f>
        <v>N/A</v>
      </c>
      <c r="CJ175" s="110" t="str">
        <f>IFERROR(
IF($AH175 &lt;30, "N/A",
IF(($AI175/$AH175)&gt; (Dashboard!$D$56), "High Exclusion/Exception Rate", "No Issue")),"N/A")</f>
        <v>N/A</v>
      </c>
      <c r="CK175" s="109" t="str">
        <f>IFERROR(
IF($BD175 &lt;30, "N/A",
IF((($BE175 + $BF175)/$BD175) &gt; (Dashboard!$D$58), "High Exclusion/Exception Rate", "No Issue")),"N/A")</f>
        <v>N/A</v>
      </c>
      <c r="CL175" s="112" t="str">
        <f>IFERROR(
IF($BI175 &lt;30, "N/A",
IF(($BJ175/$BI175) &gt; (Dashboard!$D$59), "High Exclusion/Exception Rate", "No Issue")),"N/A")</f>
        <v>N/A</v>
      </c>
      <c r="CM175" s="113" t="str">
        <f t="shared" si="92"/>
        <v>N/A</v>
      </c>
      <c r="CN175" s="110" t="str">
        <f t="shared" si="93"/>
        <v>N/A</v>
      </c>
      <c r="CO175" s="109" t="str">
        <f t="shared" si="94"/>
        <v>N/A</v>
      </c>
      <c r="CP175" s="110" t="str">
        <f t="shared" si="95"/>
        <v>N/A</v>
      </c>
      <c r="CQ175" s="109" t="str">
        <f t="shared" si="96"/>
        <v>N/A</v>
      </c>
      <c r="CR175" s="112" t="str">
        <f t="shared" si="97"/>
        <v>N/A</v>
      </c>
      <c r="CS175" s="113" t="str">
        <f t="shared" si="98"/>
        <v>N/A</v>
      </c>
      <c r="CT175" s="110" t="str">
        <f t="shared" si="99"/>
        <v>N/A</v>
      </c>
      <c r="CU175" s="109" t="str">
        <f t="shared" si="100"/>
        <v>N/A</v>
      </c>
      <c r="CV175" s="110" t="str">
        <f t="shared" si="101"/>
        <v>N/A</v>
      </c>
      <c r="CW175" s="109" t="str">
        <f t="shared" si="102"/>
        <v>N/A</v>
      </c>
      <c r="CX175" s="112" t="str">
        <f t="shared" si="103"/>
        <v>N/A</v>
      </c>
      <c r="CY175" s="113" t="str">
        <f t="shared" si="104"/>
        <v>N/A</v>
      </c>
      <c r="CZ175" s="110" t="str">
        <f t="shared" si="105"/>
        <v>N/A</v>
      </c>
      <c r="DA175" s="109" t="str">
        <f t="shared" si="106"/>
        <v>N/A</v>
      </c>
      <c r="DB175" s="115" t="str">
        <f t="shared" si="107"/>
        <v>N/A</v>
      </c>
      <c r="DC175" s="109" t="str">
        <f t="shared" si="108"/>
        <v>N/A</v>
      </c>
      <c r="DD175" s="114" t="str">
        <f t="shared" si="109"/>
        <v>N/A</v>
      </c>
      <c r="DE175" s="109" t="str">
        <f t="shared" si="110"/>
        <v>N/A</v>
      </c>
      <c r="DF175" s="114" t="str">
        <f t="shared" si="111"/>
        <v>N/A</v>
      </c>
      <c r="DG175" s="113" t="str">
        <f t="shared" si="112"/>
        <v>N/A</v>
      </c>
      <c r="DH175" s="114" t="str">
        <f t="shared" si="113"/>
        <v>N/A</v>
      </c>
      <c r="DI175" s="109" t="str">
        <f t="shared" si="114"/>
        <v>N/A</v>
      </c>
      <c r="DJ175" s="114" t="str">
        <f t="shared" si="115"/>
        <v>N/A</v>
      </c>
      <c r="DK175" s="111" t="str">
        <f t="shared" si="116"/>
        <v>N/A</v>
      </c>
    </row>
    <row r="176" spans="11:115" s="78" customFormat="1" x14ac:dyDescent="0.25">
      <c r="K176" s="90"/>
      <c r="R176" s="100" t="e">
        <f t="shared" si="78"/>
        <v>#DIV/0!</v>
      </c>
      <c r="S176" s="83" t="s">
        <v>255</v>
      </c>
      <c r="T176" s="83" t="s">
        <v>256</v>
      </c>
      <c r="U176" s="90"/>
      <c r="AA176" s="100" t="e">
        <f t="shared" si="79"/>
        <v>#DIV/0!</v>
      </c>
      <c r="AB176" s="83" t="s">
        <v>255</v>
      </c>
      <c r="AC176" s="83" t="s">
        <v>256</v>
      </c>
      <c r="AD176" s="91"/>
      <c r="AI176" s="92"/>
      <c r="AJ176" s="100" t="e">
        <f t="shared" si="80"/>
        <v>#DIV/0!</v>
      </c>
      <c r="AK176" s="83" t="s">
        <v>255</v>
      </c>
      <c r="AL176" s="83" t="s">
        <v>256</v>
      </c>
      <c r="AM176" s="91"/>
      <c r="AQ176" s="93"/>
      <c r="AR176" s="101" t="e">
        <f t="shared" si="81"/>
        <v>#DIV/0!</v>
      </c>
      <c r="AU176" s="102">
        <f t="shared" si="82"/>
        <v>0</v>
      </c>
      <c r="AV176" s="101" t="e">
        <f t="shared" si="83"/>
        <v>#DIV/0!</v>
      </c>
      <c r="AW176" s="101" t="e">
        <f t="shared" si="84"/>
        <v>#DIV/0!</v>
      </c>
      <c r="AX176" s="83" t="s">
        <v>255</v>
      </c>
      <c r="AY176" s="83" t="s">
        <v>256</v>
      </c>
      <c r="AZ176" s="91"/>
      <c r="BG176" s="103" t="e">
        <f t="shared" si="85"/>
        <v>#DIV/0!</v>
      </c>
      <c r="BK176" s="103" t="e">
        <f t="shared" si="86"/>
        <v>#DIV/0!</v>
      </c>
      <c r="BL176" s="83" t="s">
        <v>255</v>
      </c>
      <c r="BM176" s="83" t="s">
        <v>256</v>
      </c>
      <c r="BN176" s="106">
        <f t="shared" si="87"/>
        <v>0</v>
      </c>
      <c r="BO176" s="107">
        <f t="shared" si="88"/>
        <v>0</v>
      </c>
      <c r="BP176" s="107">
        <f t="shared" si="89"/>
        <v>0</v>
      </c>
      <c r="BQ176" s="107">
        <f t="shared" si="90"/>
        <v>0</v>
      </c>
      <c r="BR176" s="107">
        <f t="shared" si="91"/>
        <v>0</v>
      </c>
      <c r="BU176" s="94"/>
      <c r="BV176" s="108" t="str" cm="1">
        <f t="array" ref="BV176">IF(OR(($H176+(0.2*$I176))&lt;200, $K176="Not reporting this measure", ISBLANK($O176)),"N/A",
       IF(($O176/($H176+(0.2*$I176)))&lt;
                   (_xlfn.IFS($M176="CCO Medicaid only",Dashboard!$E$33,'Data Reporting Template'!$M176="All-payer",Dashboard!$F$33)),"Low","No Issue"))</f>
        <v>N/A</v>
      </c>
      <c r="BW176" s="109" t="str" cm="1">
        <f t="array" ref="BW176">IFERROR(
IF(OR($H176&lt;200, $U176="Not reporting this measure", ISBLANK($Y176),($I176/$J176)&gt;0.8),"N/A",
       IF(($Y176/$H176)&lt;
                   (_xlfn.IFS($W176="CCO Medicaid only",Dashboard!$E$34,'Data Reporting Template'!$W176="All-payer",Dashboard!$F$34)),"Low","No Issue")), "N/A")</f>
        <v>N/A</v>
      </c>
      <c r="BX176" s="110" t="str" cm="1">
        <f t="array" ref="BX176">IFERROR(
IF(OR($H176&lt;200, $AD176="Not reporting this measure", ISBLANK($AH176),($I176/$J176)&gt;0.8),"N/A",
       IF(($AH176/$H176)&lt;
                   (_xlfn.IFS($AF176="CCO Medicaid only",Dashboard!$E$35,'Data Reporting Template'!$AF176="All-payer",Dashboard!$F$35)),"Low","No Issue")), "N/A")</f>
        <v>N/A</v>
      </c>
      <c r="BY176" s="109" t="str">
        <f>IF(OR(($H176+(0.2*$I176))&lt;50, $AM176="Not reporting this measure", ISBLANK($AQ176)),"N/A",
       IF(($AQ176/($H176+(0.2*$I176)))&lt;Dashboard!$E$36,"Low", "No Issue"))</f>
        <v>N/A</v>
      </c>
      <c r="BZ176" s="110" t="str">
        <f>IF(OR(($H176+(0.2*$I176))&lt;200, $AZ176="Not reporting this measure", ISBLANK($BD176)),"N/A",
       IF(($BD176/($H176+(0.2*$I176)))&lt;Dashboard!$E$37,"Low", "No Issue"))</f>
        <v>N/A</v>
      </c>
      <c r="CA176" s="111" t="str">
        <f>IFERROR(
IF(OR(($H176+(0.2*$I176))&lt;200, $AZ176="Not reporting this measure", ISBLANK($BI176),($I176/$J176)&gt;0.8),"N/A",
       IF(($BI176/($H176+(0.2*$I176)))&lt;Dashboard!$E$38,"Low", "No Issue")),"N/A")</f>
        <v>N/A</v>
      </c>
      <c r="CB176" s="108" t="str" cm="1">
        <f t="array" ref="CB176">IF(OR(($H176+(0.2*$I176))&lt;200, $K176="Not reporting this measure", ISBLANK($O176)),"N/A",
IF(('Data Reporting Template'!$O176/($H176+(0.2*$I176)))&gt;
(_xlfn.IFS($M176="CCO Medicaid only",Dashboard!$E$44,'Data Reporting Template'!$M176="All-payer",Dashboard!$F$44)),"High","No Issue"))</f>
        <v>N/A</v>
      </c>
      <c r="CC176" s="109" t="str" cm="1">
        <f t="array" ref="CC176">IF(OR($H176&lt;200, $U176="Not reporting this measure", ISBLANK($Y176)),"N/A",
IF(('Data Reporting Template'!$Y176/$H176)&gt;
(_xlfn.IFS($W176="CCO Medicaid only",Dashboard!$E$44,'Data Reporting Template'!$W176="All-payer",Dashboard!$F$44)),"High","No Issue"))</f>
        <v>N/A</v>
      </c>
      <c r="CD176" s="110" t="str" cm="1">
        <f t="array" ref="CD176">IF(OR($H176&lt;200, $AD176="Not reporting this measure", ISBLANK($AH176)),"N/A",
       IF(('Data Reporting Template'!$AH176/$H176)&gt;
                   (_xlfn.IFS($AF176="CCO Medicaid only",Dashboard!$E$44,'Data Reporting Template'!$AF176="All-payer",Dashboard!$F$44)),"High","No Issue"))</f>
        <v>N/A</v>
      </c>
      <c r="CE176" s="109" t="str">
        <f>IF(OR(($H176+(0.2*$I176))&lt;50, $AM176="Not reporting this measure", ISBLANK($AQ176)),"N/A",
       IF(('Data Reporting Template'!$AQ176/($H176+(0.2*$I176)))&gt;Dashboard!$E$44,"High","No Issue"))</f>
        <v>N/A</v>
      </c>
      <c r="CF176" s="110" t="str">
        <f>IF(OR(($H176+(0.2*$I176))&lt;200, $AZ176="Not reporting this measure", ISBLANK($BD176)),"N/A",
       IF(('Data Reporting Template'!$BD176/($H176+(0.2*$I176)))&gt;Dashboard!$E$44,"High","No Issue"))</f>
        <v>N/A</v>
      </c>
      <c r="CG176" s="111" t="str">
        <f>IF(OR(($H176+(0.2*$I176))&lt;200, $AZ176="Not reporting this measure", ISBLANK($BI176)),"N/A",
       IF(('Data Reporting Template'!$BI176/($H176+(0.2*$I176)))&gt;Dashboard!$E$44,"High","No Issue"))</f>
        <v>N/A</v>
      </c>
      <c r="CH176" s="108" t="str">
        <f>IFERROR(
IF($O176 &lt; 30, "N/A",
IF((($P176+$Q176)/$O176)&gt; (Dashboard!$D$54), "High Exclusion/Exception Rate", "No Issue")),"N/A")</f>
        <v>N/A</v>
      </c>
      <c r="CI176" s="109" t="str">
        <f>IFERROR(
IF($Y176&lt;30,"N/A",
IF(($Z176/$Y176) &gt; (Dashboard!$D$55), "High Exclusion/Exception Rate", "No Issue")),"N/A")</f>
        <v>N/A</v>
      </c>
      <c r="CJ176" s="110" t="str">
        <f>IFERROR(
IF($AH176 &lt;30, "N/A",
IF(($AI176/$AH176)&gt; (Dashboard!$D$56), "High Exclusion/Exception Rate", "No Issue")),"N/A")</f>
        <v>N/A</v>
      </c>
      <c r="CK176" s="109" t="str">
        <f>IFERROR(
IF($BD176 &lt;30, "N/A",
IF((($BE176 + $BF176)/$BD176) &gt; (Dashboard!$D$58), "High Exclusion/Exception Rate", "No Issue")),"N/A")</f>
        <v>N/A</v>
      </c>
      <c r="CL176" s="112" t="str">
        <f>IFERROR(
IF($BI176 &lt;30, "N/A",
IF(($BJ176/$BI176) &gt; (Dashboard!$D$59), "High Exclusion/Exception Rate", "No Issue")),"N/A")</f>
        <v>N/A</v>
      </c>
      <c r="CM176" s="113" t="str">
        <f t="shared" si="92"/>
        <v>N/A</v>
      </c>
      <c r="CN176" s="110" t="str">
        <f t="shared" si="93"/>
        <v>N/A</v>
      </c>
      <c r="CO176" s="109" t="str">
        <f t="shared" si="94"/>
        <v>N/A</v>
      </c>
      <c r="CP176" s="110" t="str">
        <f t="shared" si="95"/>
        <v>N/A</v>
      </c>
      <c r="CQ176" s="109" t="str">
        <f t="shared" si="96"/>
        <v>N/A</v>
      </c>
      <c r="CR176" s="112" t="str">
        <f t="shared" si="97"/>
        <v>N/A</v>
      </c>
      <c r="CS176" s="113" t="str">
        <f t="shared" si="98"/>
        <v>N/A</v>
      </c>
      <c r="CT176" s="110" t="str">
        <f t="shared" si="99"/>
        <v>N/A</v>
      </c>
      <c r="CU176" s="109" t="str">
        <f t="shared" si="100"/>
        <v>N/A</v>
      </c>
      <c r="CV176" s="110" t="str">
        <f t="shared" si="101"/>
        <v>N/A</v>
      </c>
      <c r="CW176" s="109" t="str">
        <f t="shared" si="102"/>
        <v>N/A</v>
      </c>
      <c r="CX176" s="112" t="str">
        <f t="shared" si="103"/>
        <v>N/A</v>
      </c>
      <c r="CY176" s="113" t="str">
        <f t="shared" si="104"/>
        <v>N/A</v>
      </c>
      <c r="CZ176" s="110" t="str">
        <f t="shared" si="105"/>
        <v>N/A</v>
      </c>
      <c r="DA176" s="109" t="str">
        <f t="shared" si="106"/>
        <v>N/A</v>
      </c>
      <c r="DB176" s="115" t="str">
        <f t="shared" si="107"/>
        <v>N/A</v>
      </c>
      <c r="DC176" s="109" t="str">
        <f t="shared" si="108"/>
        <v>N/A</v>
      </c>
      <c r="DD176" s="114" t="str">
        <f t="shared" si="109"/>
        <v>N/A</v>
      </c>
      <c r="DE176" s="109" t="str">
        <f t="shared" si="110"/>
        <v>N/A</v>
      </c>
      <c r="DF176" s="114" t="str">
        <f t="shared" si="111"/>
        <v>N/A</v>
      </c>
      <c r="DG176" s="113" t="str">
        <f t="shared" si="112"/>
        <v>N/A</v>
      </c>
      <c r="DH176" s="114" t="str">
        <f t="shared" si="113"/>
        <v>N/A</v>
      </c>
      <c r="DI176" s="109" t="str">
        <f t="shared" si="114"/>
        <v>N/A</v>
      </c>
      <c r="DJ176" s="114" t="str">
        <f t="shared" si="115"/>
        <v>N/A</v>
      </c>
      <c r="DK176" s="111" t="str">
        <f t="shared" si="116"/>
        <v>N/A</v>
      </c>
    </row>
    <row r="177" spans="11:115" s="78" customFormat="1" x14ac:dyDescent="0.25">
      <c r="K177" s="90"/>
      <c r="R177" s="100" t="e">
        <f t="shared" si="78"/>
        <v>#DIV/0!</v>
      </c>
      <c r="S177" s="83" t="s">
        <v>255</v>
      </c>
      <c r="T177" s="83" t="s">
        <v>256</v>
      </c>
      <c r="U177" s="90"/>
      <c r="AA177" s="100" t="e">
        <f t="shared" si="79"/>
        <v>#DIV/0!</v>
      </c>
      <c r="AB177" s="83" t="s">
        <v>255</v>
      </c>
      <c r="AC177" s="83" t="s">
        <v>256</v>
      </c>
      <c r="AD177" s="91"/>
      <c r="AI177" s="92"/>
      <c r="AJ177" s="100" t="e">
        <f t="shared" si="80"/>
        <v>#DIV/0!</v>
      </c>
      <c r="AK177" s="83" t="s">
        <v>255</v>
      </c>
      <c r="AL177" s="83" t="s">
        <v>256</v>
      </c>
      <c r="AM177" s="91"/>
      <c r="AQ177" s="93"/>
      <c r="AR177" s="101" t="e">
        <f t="shared" si="81"/>
        <v>#DIV/0!</v>
      </c>
      <c r="AU177" s="102">
        <f t="shared" si="82"/>
        <v>0</v>
      </c>
      <c r="AV177" s="101" t="e">
        <f t="shared" si="83"/>
        <v>#DIV/0!</v>
      </c>
      <c r="AW177" s="101" t="e">
        <f t="shared" si="84"/>
        <v>#DIV/0!</v>
      </c>
      <c r="AX177" s="83" t="s">
        <v>255</v>
      </c>
      <c r="AY177" s="83" t="s">
        <v>256</v>
      </c>
      <c r="AZ177" s="91"/>
      <c r="BG177" s="103" t="e">
        <f t="shared" si="85"/>
        <v>#DIV/0!</v>
      </c>
      <c r="BK177" s="103" t="e">
        <f t="shared" si="86"/>
        <v>#DIV/0!</v>
      </c>
      <c r="BL177" s="83" t="s">
        <v>255</v>
      </c>
      <c r="BM177" s="83" t="s">
        <v>256</v>
      </c>
      <c r="BN177" s="106">
        <f t="shared" si="87"/>
        <v>0</v>
      </c>
      <c r="BO177" s="107">
        <f t="shared" si="88"/>
        <v>0</v>
      </c>
      <c r="BP177" s="107">
        <f t="shared" si="89"/>
        <v>0</v>
      </c>
      <c r="BQ177" s="107">
        <f t="shared" si="90"/>
        <v>0</v>
      </c>
      <c r="BR177" s="107">
        <f t="shared" si="91"/>
        <v>0</v>
      </c>
      <c r="BU177" s="94"/>
      <c r="BV177" s="108" t="str" cm="1">
        <f t="array" ref="BV177">IF(OR(($H177+(0.2*$I177))&lt;200, $K177="Not reporting this measure", ISBLANK($O177)),"N/A",
       IF(($O177/($H177+(0.2*$I177)))&lt;
                   (_xlfn.IFS($M177="CCO Medicaid only",Dashboard!$E$33,'Data Reporting Template'!$M177="All-payer",Dashboard!$F$33)),"Low","No Issue"))</f>
        <v>N/A</v>
      </c>
      <c r="BW177" s="109" t="str" cm="1">
        <f t="array" ref="BW177">IFERROR(
IF(OR($H177&lt;200, $U177="Not reporting this measure", ISBLANK($Y177),($I177/$J177)&gt;0.8),"N/A",
       IF(($Y177/$H177)&lt;
                   (_xlfn.IFS($W177="CCO Medicaid only",Dashboard!$E$34,'Data Reporting Template'!$W177="All-payer",Dashboard!$F$34)),"Low","No Issue")), "N/A")</f>
        <v>N/A</v>
      </c>
      <c r="BX177" s="110" t="str" cm="1">
        <f t="array" ref="BX177">IFERROR(
IF(OR($H177&lt;200, $AD177="Not reporting this measure", ISBLANK($AH177),($I177/$J177)&gt;0.8),"N/A",
       IF(($AH177/$H177)&lt;
                   (_xlfn.IFS($AF177="CCO Medicaid only",Dashboard!$E$35,'Data Reporting Template'!$AF177="All-payer",Dashboard!$F$35)),"Low","No Issue")), "N/A")</f>
        <v>N/A</v>
      </c>
      <c r="BY177" s="109" t="str">
        <f>IF(OR(($H177+(0.2*$I177))&lt;50, $AM177="Not reporting this measure", ISBLANK($AQ177)),"N/A",
       IF(($AQ177/($H177+(0.2*$I177)))&lt;Dashboard!$E$36,"Low", "No Issue"))</f>
        <v>N/A</v>
      </c>
      <c r="BZ177" s="110" t="str">
        <f>IF(OR(($H177+(0.2*$I177))&lt;200, $AZ177="Not reporting this measure", ISBLANK($BD177)),"N/A",
       IF(($BD177/($H177+(0.2*$I177)))&lt;Dashboard!$E$37,"Low", "No Issue"))</f>
        <v>N/A</v>
      </c>
      <c r="CA177" s="111" t="str">
        <f>IFERROR(
IF(OR(($H177+(0.2*$I177))&lt;200, $AZ177="Not reporting this measure", ISBLANK($BI177),($I177/$J177)&gt;0.8),"N/A",
       IF(($BI177/($H177+(0.2*$I177)))&lt;Dashboard!$E$38,"Low", "No Issue")),"N/A")</f>
        <v>N/A</v>
      </c>
      <c r="CB177" s="108" t="str" cm="1">
        <f t="array" ref="CB177">IF(OR(($H177+(0.2*$I177))&lt;200, $K177="Not reporting this measure", ISBLANK($O177)),"N/A",
IF(('Data Reporting Template'!$O177/($H177+(0.2*$I177)))&gt;
(_xlfn.IFS($M177="CCO Medicaid only",Dashboard!$E$44,'Data Reporting Template'!$M177="All-payer",Dashboard!$F$44)),"High","No Issue"))</f>
        <v>N/A</v>
      </c>
      <c r="CC177" s="109" t="str" cm="1">
        <f t="array" ref="CC177">IF(OR($H177&lt;200, $U177="Not reporting this measure", ISBLANK($Y177)),"N/A",
IF(('Data Reporting Template'!$Y177/$H177)&gt;
(_xlfn.IFS($W177="CCO Medicaid only",Dashboard!$E$44,'Data Reporting Template'!$W177="All-payer",Dashboard!$F$44)),"High","No Issue"))</f>
        <v>N/A</v>
      </c>
      <c r="CD177" s="110" t="str" cm="1">
        <f t="array" ref="CD177">IF(OR($H177&lt;200, $AD177="Not reporting this measure", ISBLANK($AH177)),"N/A",
       IF(('Data Reporting Template'!$AH177/$H177)&gt;
                   (_xlfn.IFS($AF177="CCO Medicaid only",Dashboard!$E$44,'Data Reporting Template'!$AF177="All-payer",Dashboard!$F$44)),"High","No Issue"))</f>
        <v>N/A</v>
      </c>
      <c r="CE177" s="109" t="str">
        <f>IF(OR(($H177+(0.2*$I177))&lt;50, $AM177="Not reporting this measure", ISBLANK($AQ177)),"N/A",
       IF(('Data Reporting Template'!$AQ177/($H177+(0.2*$I177)))&gt;Dashboard!$E$44,"High","No Issue"))</f>
        <v>N/A</v>
      </c>
      <c r="CF177" s="110" t="str">
        <f>IF(OR(($H177+(0.2*$I177))&lt;200, $AZ177="Not reporting this measure", ISBLANK($BD177)),"N/A",
       IF(('Data Reporting Template'!$BD177/($H177+(0.2*$I177)))&gt;Dashboard!$E$44,"High","No Issue"))</f>
        <v>N/A</v>
      </c>
      <c r="CG177" s="111" t="str">
        <f>IF(OR(($H177+(0.2*$I177))&lt;200, $AZ177="Not reporting this measure", ISBLANK($BI177)),"N/A",
       IF(('Data Reporting Template'!$BI177/($H177+(0.2*$I177)))&gt;Dashboard!$E$44,"High","No Issue"))</f>
        <v>N/A</v>
      </c>
      <c r="CH177" s="108" t="str">
        <f>IFERROR(
IF($O177 &lt; 30, "N/A",
IF((($P177+$Q177)/$O177)&gt; (Dashboard!$D$54), "High Exclusion/Exception Rate", "No Issue")),"N/A")</f>
        <v>N/A</v>
      </c>
      <c r="CI177" s="109" t="str">
        <f>IFERROR(
IF($Y177&lt;30,"N/A",
IF(($Z177/$Y177) &gt; (Dashboard!$D$55), "High Exclusion/Exception Rate", "No Issue")),"N/A")</f>
        <v>N/A</v>
      </c>
      <c r="CJ177" s="110" t="str">
        <f>IFERROR(
IF($AH177 &lt;30, "N/A",
IF(($AI177/$AH177)&gt; (Dashboard!$D$56), "High Exclusion/Exception Rate", "No Issue")),"N/A")</f>
        <v>N/A</v>
      </c>
      <c r="CK177" s="109" t="str">
        <f>IFERROR(
IF($BD177 &lt;30, "N/A",
IF((($BE177 + $BF177)/$BD177) &gt; (Dashboard!$D$58), "High Exclusion/Exception Rate", "No Issue")),"N/A")</f>
        <v>N/A</v>
      </c>
      <c r="CL177" s="112" t="str">
        <f>IFERROR(
IF($BI177 &lt;30, "N/A",
IF(($BJ177/$BI177) &gt; (Dashboard!$D$59), "High Exclusion/Exception Rate", "No Issue")),"N/A")</f>
        <v>N/A</v>
      </c>
      <c r="CM177" s="113" t="str">
        <f t="shared" si="92"/>
        <v>N/A</v>
      </c>
      <c r="CN177" s="110" t="str">
        <f t="shared" si="93"/>
        <v>N/A</v>
      </c>
      <c r="CO177" s="109" t="str">
        <f t="shared" si="94"/>
        <v>N/A</v>
      </c>
      <c r="CP177" s="110" t="str">
        <f t="shared" si="95"/>
        <v>N/A</v>
      </c>
      <c r="CQ177" s="109" t="str">
        <f t="shared" si="96"/>
        <v>N/A</v>
      </c>
      <c r="CR177" s="112" t="str">
        <f t="shared" si="97"/>
        <v>N/A</v>
      </c>
      <c r="CS177" s="113" t="str">
        <f t="shared" si="98"/>
        <v>N/A</v>
      </c>
      <c r="CT177" s="110" t="str">
        <f t="shared" si="99"/>
        <v>N/A</v>
      </c>
      <c r="CU177" s="109" t="str">
        <f t="shared" si="100"/>
        <v>N/A</v>
      </c>
      <c r="CV177" s="110" t="str">
        <f t="shared" si="101"/>
        <v>N/A</v>
      </c>
      <c r="CW177" s="109" t="str">
        <f t="shared" si="102"/>
        <v>N/A</v>
      </c>
      <c r="CX177" s="112" t="str">
        <f t="shared" si="103"/>
        <v>N/A</v>
      </c>
      <c r="CY177" s="113" t="str">
        <f t="shared" si="104"/>
        <v>N/A</v>
      </c>
      <c r="CZ177" s="110" t="str">
        <f t="shared" si="105"/>
        <v>N/A</v>
      </c>
      <c r="DA177" s="109" t="str">
        <f t="shared" si="106"/>
        <v>N/A</v>
      </c>
      <c r="DB177" s="115" t="str">
        <f t="shared" si="107"/>
        <v>N/A</v>
      </c>
      <c r="DC177" s="109" t="str">
        <f t="shared" si="108"/>
        <v>N/A</v>
      </c>
      <c r="DD177" s="114" t="str">
        <f t="shared" si="109"/>
        <v>N/A</v>
      </c>
      <c r="DE177" s="109" t="str">
        <f t="shared" si="110"/>
        <v>N/A</v>
      </c>
      <c r="DF177" s="114" t="str">
        <f t="shared" si="111"/>
        <v>N/A</v>
      </c>
      <c r="DG177" s="113" t="str">
        <f t="shared" si="112"/>
        <v>N/A</v>
      </c>
      <c r="DH177" s="114" t="str">
        <f t="shared" si="113"/>
        <v>N/A</v>
      </c>
      <c r="DI177" s="109" t="str">
        <f t="shared" si="114"/>
        <v>N/A</v>
      </c>
      <c r="DJ177" s="114" t="str">
        <f t="shared" si="115"/>
        <v>N/A</v>
      </c>
      <c r="DK177" s="111" t="str">
        <f t="shared" si="116"/>
        <v>N/A</v>
      </c>
    </row>
    <row r="178" spans="11:115" s="78" customFormat="1" x14ac:dyDescent="0.25">
      <c r="K178" s="90"/>
      <c r="R178" s="100" t="e">
        <f t="shared" si="78"/>
        <v>#DIV/0!</v>
      </c>
      <c r="S178" s="83" t="s">
        <v>255</v>
      </c>
      <c r="T178" s="83" t="s">
        <v>256</v>
      </c>
      <c r="U178" s="90"/>
      <c r="AA178" s="100" t="e">
        <f t="shared" si="79"/>
        <v>#DIV/0!</v>
      </c>
      <c r="AB178" s="83" t="s">
        <v>255</v>
      </c>
      <c r="AC178" s="83" t="s">
        <v>256</v>
      </c>
      <c r="AD178" s="91"/>
      <c r="AI178" s="92"/>
      <c r="AJ178" s="100" t="e">
        <f t="shared" si="80"/>
        <v>#DIV/0!</v>
      </c>
      <c r="AK178" s="83" t="s">
        <v>255</v>
      </c>
      <c r="AL178" s="83" t="s">
        <v>256</v>
      </c>
      <c r="AM178" s="91"/>
      <c r="AQ178" s="93"/>
      <c r="AR178" s="101" t="e">
        <f t="shared" si="81"/>
        <v>#DIV/0!</v>
      </c>
      <c r="AU178" s="102">
        <f t="shared" si="82"/>
        <v>0</v>
      </c>
      <c r="AV178" s="101" t="e">
        <f t="shared" si="83"/>
        <v>#DIV/0!</v>
      </c>
      <c r="AW178" s="101" t="e">
        <f t="shared" si="84"/>
        <v>#DIV/0!</v>
      </c>
      <c r="AX178" s="83" t="s">
        <v>255</v>
      </c>
      <c r="AY178" s="83" t="s">
        <v>256</v>
      </c>
      <c r="AZ178" s="91"/>
      <c r="BG178" s="103" t="e">
        <f t="shared" si="85"/>
        <v>#DIV/0!</v>
      </c>
      <c r="BK178" s="103" t="e">
        <f t="shared" si="86"/>
        <v>#DIV/0!</v>
      </c>
      <c r="BL178" s="83" t="s">
        <v>255</v>
      </c>
      <c r="BM178" s="83" t="s">
        <v>256</v>
      </c>
      <c r="BN178" s="106">
        <f t="shared" si="87"/>
        <v>0</v>
      </c>
      <c r="BO178" s="107">
        <f t="shared" si="88"/>
        <v>0</v>
      </c>
      <c r="BP178" s="107">
        <f t="shared" si="89"/>
        <v>0</v>
      </c>
      <c r="BQ178" s="107">
        <f t="shared" si="90"/>
        <v>0</v>
      </c>
      <c r="BR178" s="107">
        <f t="shared" si="91"/>
        <v>0</v>
      </c>
      <c r="BU178" s="94"/>
      <c r="BV178" s="108" t="str" cm="1">
        <f t="array" ref="BV178">IF(OR(($H178+(0.2*$I178))&lt;200, $K178="Not reporting this measure", ISBLANK($O178)),"N/A",
       IF(($O178/($H178+(0.2*$I178)))&lt;
                   (_xlfn.IFS($M178="CCO Medicaid only",Dashboard!$E$33,'Data Reporting Template'!$M178="All-payer",Dashboard!$F$33)),"Low","No Issue"))</f>
        <v>N/A</v>
      </c>
      <c r="BW178" s="109" t="str" cm="1">
        <f t="array" ref="BW178">IFERROR(
IF(OR($H178&lt;200, $U178="Not reporting this measure", ISBLANK($Y178),($I178/$J178)&gt;0.8),"N/A",
       IF(($Y178/$H178)&lt;
                   (_xlfn.IFS($W178="CCO Medicaid only",Dashboard!$E$34,'Data Reporting Template'!$W178="All-payer",Dashboard!$F$34)),"Low","No Issue")), "N/A")</f>
        <v>N/A</v>
      </c>
      <c r="BX178" s="110" t="str" cm="1">
        <f t="array" ref="BX178">IFERROR(
IF(OR($H178&lt;200, $AD178="Not reporting this measure", ISBLANK($AH178),($I178/$J178)&gt;0.8),"N/A",
       IF(($AH178/$H178)&lt;
                   (_xlfn.IFS($AF178="CCO Medicaid only",Dashboard!$E$35,'Data Reporting Template'!$AF178="All-payer",Dashboard!$F$35)),"Low","No Issue")), "N/A")</f>
        <v>N/A</v>
      </c>
      <c r="BY178" s="109" t="str">
        <f>IF(OR(($H178+(0.2*$I178))&lt;50, $AM178="Not reporting this measure", ISBLANK($AQ178)),"N/A",
       IF(($AQ178/($H178+(0.2*$I178)))&lt;Dashboard!$E$36,"Low", "No Issue"))</f>
        <v>N/A</v>
      </c>
      <c r="BZ178" s="110" t="str">
        <f>IF(OR(($H178+(0.2*$I178))&lt;200, $AZ178="Not reporting this measure", ISBLANK($BD178)),"N/A",
       IF(($BD178/($H178+(0.2*$I178)))&lt;Dashboard!$E$37,"Low", "No Issue"))</f>
        <v>N/A</v>
      </c>
      <c r="CA178" s="111" t="str">
        <f>IFERROR(
IF(OR(($H178+(0.2*$I178))&lt;200, $AZ178="Not reporting this measure", ISBLANK($BI178),($I178/$J178)&gt;0.8),"N/A",
       IF(($BI178/($H178+(0.2*$I178)))&lt;Dashboard!$E$38,"Low", "No Issue")),"N/A")</f>
        <v>N/A</v>
      </c>
      <c r="CB178" s="108" t="str" cm="1">
        <f t="array" ref="CB178">IF(OR(($H178+(0.2*$I178))&lt;200, $K178="Not reporting this measure", ISBLANK($O178)),"N/A",
IF(('Data Reporting Template'!$O178/($H178+(0.2*$I178)))&gt;
(_xlfn.IFS($M178="CCO Medicaid only",Dashboard!$E$44,'Data Reporting Template'!$M178="All-payer",Dashboard!$F$44)),"High","No Issue"))</f>
        <v>N/A</v>
      </c>
      <c r="CC178" s="109" t="str" cm="1">
        <f t="array" ref="CC178">IF(OR($H178&lt;200, $U178="Not reporting this measure", ISBLANK($Y178)),"N/A",
IF(('Data Reporting Template'!$Y178/$H178)&gt;
(_xlfn.IFS($W178="CCO Medicaid only",Dashboard!$E$44,'Data Reporting Template'!$W178="All-payer",Dashboard!$F$44)),"High","No Issue"))</f>
        <v>N/A</v>
      </c>
      <c r="CD178" s="110" t="str" cm="1">
        <f t="array" ref="CD178">IF(OR($H178&lt;200, $AD178="Not reporting this measure", ISBLANK($AH178)),"N/A",
       IF(('Data Reporting Template'!$AH178/$H178)&gt;
                   (_xlfn.IFS($AF178="CCO Medicaid only",Dashboard!$E$44,'Data Reporting Template'!$AF178="All-payer",Dashboard!$F$44)),"High","No Issue"))</f>
        <v>N/A</v>
      </c>
      <c r="CE178" s="109" t="str">
        <f>IF(OR(($H178+(0.2*$I178))&lt;50, $AM178="Not reporting this measure", ISBLANK($AQ178)),"N/A",
       IF(('Data Reporting Template'!$AQ178/($H178+(0.2*$I178)))&gt;Dashboard!$E$44,"High","No Issue"))</f>
        <v>N/A</v>
      </c>
      <c r="CF178" s="110" t="str">
        <f>IF(OR(($H178+(0.2*$I178))&lt;200, $AZ178="Not reporting this measure", ISBLANK($BD178)),"N/A",
       IF(('Data Reporting Template'!$BD178/($H178+(0.2*$I178)))&gt;Dashboard!$E$44,"High","No Issue"))</f>
        <v>N/A</v>
      </c>
      <c r="CG178" s="111" t="str">
        <f>IF(OR(($H178+(0.2*$I178))&lt;200, $AZ178="Not reporting this measure", ISBLANK($BI178)),"N/A",
       IF(('Data Reporting Template'!$BI178/($H178+(0.2*$I178)))&gt;Dashboard!$E$44,"High","No Issue"))</f>
        <v>N/A</v>
      </c>
      <c r="CH178" s="108" t="str">
        <f>IFERROR(
IF($O178 &lt; 30, "N/A",
IF((($P178+$Q178)/$O178)&gt; (Dashboard!$D$54), "High Exclusion/Exception Rate", "No Issue")),"N/A")</f>
        <v>N/A</v>
      </c>
      <c r="CI178" s="109" t="str">
        <f>IFERROR(
IF($Y178&lt;30,"N/A",
IF(($Z178/$Y178) &gt; (Dashboard!$D$55), "High Exclusion/Exception Rate", "No Issue")),"N/A")</f>
        <v>N/A</v>
      </c>
      <c r="CJ178" s="110" t="str">
        <f>IFERROR(
IF($AH178 &lt;30, "N/A",
IF(($AI178/$AH178)&gt; (Dashboard!$D$56), "High Exclusion/Exception Rate", "No Issue")),"N/A")</f>
        <v>N/A</v>
      </c>
      <c r="CK178" s="109" t="str">
        <f>IFERROR(
IF($BD178 &lt;30, "N/A",
IF((($BE178 + $BF178)/$BD178) &gt; (Dashboard!$D$58), "High Exclusion/Exception Rate", "No Issue")),"N/A")</f>
        <v>N/A</v>
      </c>
      <c r="CL178" s="112" t="str">
        <f>IFERROR(
IF($BI178 &lt;30, "N/A",
IF(($BJ178/$BI178) &gt; (Dashboard!$D$59), "High Exclusion/Exception Rate", "No Issue")),"N/A")</f>
        <v>N/A</v>
      </c>
      <c r="CM178" s="113" t="str">
        <f t="shared" si="92"/>
        <v>N/A</v>
      </c>
      <c r="CN178" s="110" t="str">
        <f t="shared" si="93"/>
        <v>N/A</v>
      </c>
      <c r="CO178" s="109" t="str">
        <f t="shared" si="94"/>
        <v>N/A</v>
      </c>
      <c r="CP178" s="110" t="str">
        <f t="shared" si="95"/>
        <v>N/A</v>
      </c>
      <c r="CQ178" s="109" t="str">
        <f t="shared" si="96"/>
        <v>N/A</v>
      </c>
      <c r="CR178" s="112" t="str">
        <f t="shared" si="97"/>
        <v>N/A</v>
      </c>
      <c r="CS178" s="113" t="str">
        <f t="shared" si="98"/>
        <v>N/A</v>
      </c>
      <c r="CT178" s="110" t="str">
        <f t="shared" si="99"/>
        <v>N/A</v>
      </c>
      <c r="CU178" s="109" t="str">
        <f t="shared" si="100"/>
        <v>N/A</v>
      </c>
      <c r="CV178" s="110" t="str">
        <f t="shared" si="101"/>
        <v>N/A</v>
      </c>
      <c r="CW178" s="109" t="str">
        <f t="shared" si="102"/>
        <v>N/A</v>
      </c>
      <c r="CX178" s="112" t="str">
        <f t="shared" si="103"/>
        <v>N/A</v>
      </c>
      <c r="CY178" s="113" t="str">
        <f t="shared" si="104"/>
        <v>N/A</v>
      </c>
      <c r="CZ178" s="110" t="str">
        <f t="shared" si="105"/>
        <v>N/A</v>
      </c>
      <c r="DA178" s="109" t="str">
        <f t="shared" si="106"/>
        <v>N/A</v>
      </c>
      <c r="DB178" s="115" t="str">
        <f t="shared" si="107"/>
        <v>N/A</v>
      </c>
      <c r="DC178" s="109" t="str">
        <f t="shared" si="108"/>
        <v>N/A</v>
      </c>
      <c r="DD178" s="114" t="str">
        <f t="shared" si="109"/>
        <v>N/A</v>
      </c>
      <c r="DE178" s="109" t="str">
        <f t="shared" si="110"/>
        <v>N/A</v>
      </c>
      <c r="DF178" s="114" t="str">
        <f t="shared" si="111"/>
        <v>N/A</v>
      </c>
      <c r="DG178" s="113" t="str">
        <f t="shared" si="112"/>
        <v>N/A</v>
      </c>
      <c r="DH178" s="114" t="str">
        <f t="shared" si="113"/>
        <v>N/A</v>
      </c>
      <c r="DI178" s="109" t="str">
        <f t="shared" si="114"/>
        <v>N/A</v>
      </c>
      <c r="DJ178" s="114" t="str">
        <f t="shared" si="115"/>
        <v>N/A</v>
      </c>
      <c r="DK178" s="111" t="str">
        <f t="shared" si="116"/>
        <v>N/A</v>
      </c>
    </row>
    <row r="179" spans="11:115" s="78" customFormat="1" x14ac:dyDescent="0.25">
      <c r="K179" s="90"/>
      <c r="R179" s="100" t="e">
        <f t="shared" si="78"/>
        <v>#DIV/0!</v>
      </c>
      <c r="S179" s="83" t="s">
        <v>255</v>
      </c>
      <c r="T179" s="83" t="s">
        <v>256</v>
      </c>
      <c r="U179" s="90"/>
      <c r="AA179" s="100" t="e">
        <f t="shared" si="79"/>
        <v>#DIV/0!</v>
      </c>
      <c r="AB179" s="83" t="s">
        <v>255</v>
      </c>
      <c r="AC179" s="83" t="s">
        <v>256</v>
      </c>
      <c r="AD179" s="91"/>
      <c r="AI179" s="92"/>
      <c r="AJ179" s="100" t="e">
        <f t="shared" si="80"/>
        <v>#DIV/0!</v>
      </c>
      <c r="AK179" s="83" t="s">
        <v>255</v>
      </c>
      <c r="AL179" s="83" t="s">
        <v>256</v>
      </c>
      <c r="AM179" s="91"/>
      <c r="AQ179" s="93"/>
      <c r="AR179" s="101" t="e">
        <f t="shared" si="81"/>
        <v>#DIV/0!</v>
      </c>
      <c r="AU179" s="102">
        <f t="shared" si="82"/>
        <v>0</v>
      </c>
      <c r="AV179" s="101" t="e">
        <f t="shared" si="83"/>
        <v>#DIV/0!</v>
      </c>
      <c r="AW179" s="101" t="e">
        <f t="shared" si="84"/>
        <v>#DIV/0!</v>
      </c>
      <c r="AX179" s="83" t="s">
        <v>255</v>
      </c>
      <c r="AY179" s="83" t="s">
        <v>256</v>
      </c>
      <c r="AZ179" s="91"/>
      <c r="BG179" s="103" t="e">
        <f t="shared" si="85"/>
        <v>#DIV/0!</v>
      </c>
      <c r="BK179" s="103" t="e">
        <f t="shared" si="86"/>
        <v>#DIV/0!</v>
      </c>
      <c r="BL179" s="83" t="s">
        <v>255</v>
      </c>
      <c r="BM179" s="83" t="s">
        <v>256</v>
      </c>
      <c r="BN179" s="106">
        <f t="shared" si="87"/>
        <v>0</v>
      </c>
      <c r="BO179" s="107">
        <f t="shared" si="88"/>
        <v>0</v>
      </c>
      <c r="BP179" s="107">
        <f t="shared" si="89"/>
        <v>0</v>
      </c>
      <c r="BQ179" s="107">
        <f t="shared" si="90"/>
        <v>0</v>
      </c>
      <c r="BR179" s="107">
        <f t="shared" si="91"/>
        <v>0</v>
      </c>
      <c r="BU179" s="94"/>
      <c r="BV179" s="108" t="str" cm="1">
        <f t="array" ref="BV179">IF(OR(($H179+(0.2*$I179))&lt;200, $K179="Not reporting this measure", ISBLANK($O179)),"N/A",
       IF(($O179/($H179+(0.2*$I179)))&lt;
                   (_xlfn.IFS($M179="CCO Medicaid only",Dashboard!$E$33,'Data Reporting Template'!$M179="All-payer",Dashboard!$F$33)),"Low","No Issue"))</f>
        <v>N/A</v>
      </c>
      <c r="BW179" s="109" t="str" cm="1">
        <f t="array" ref="BW179">IFERROR(
IF(OR($H179&lt;200, $U179="Not reporting this measure", ISBLANK($Y179),($I179/$J179)&gt;0.8),"N/A",
       IF(($Y179/$H179)&lt;
                   (_xlfn.IFS($W179="CCO Medicaid only",Dashboard!$E$34,'Data Reporting Template'!$W179="All-payer",Dashboard!$F$34)),"Low","No Issue")), "N/A")</f>
        <v>N/A</v>
      </c>
      <c r="BX179" s="110" t="str" cm="1">
        <f t="array" ref="BX179">IFERROR(
IF(OR($H179&lt;200, $AD179="Not reporting this measure", ISBLANK($AH179),($I179/$J179)&gt;0.8),"N/A",
       IF(($AH179/$H179)&lt;
                   (_xlfn.IFS($AF179="CCO Medicaid only",Dashboard!$E$35,'Data Reporting Template'!$AF179="All-payer",Dashboard!$F$35)),"Low","No Issue")), "N/A")</f>
        <v>N/A</v>
      </c>
      <c r="BY179" s="109" t="str">
        <f>IF(OR(($H179+(0.2*$I179))&lt;50, $AM179="Not reporting this measure", ISBLANK($AQ179)),"N/A",
       IF(($AQ179/($H179+(0.2*$I179)))&lt;Dashboard!$E$36,"Low", "No Issue"))</f>
        <v>N/A</v>
      </c>
      <c r="BZ179" s="110" t="str">
        <f>IF(OR(($H179+(0.2*$I179))&lt;200, $AZ179="Not reporting this measure", ISBLANK($BD179)),"N/A",
       IF(($BD179/($H179+(0.2*$I179)))&lt;Dashboard!$E$37,"Low", "No Issue"))</f>
        <v>N/A</v>
      </c>
      <c r="CA179" s="111" t="str">
        <f>IFERROR(
IF(OR(($H179+(0.2*$I179))&lt;200, $AZ179="Not reporting this measure", ISBLANK($BI179),($I179/$J179)&gt;0.8),"N/A",
       IF(($BI179/($H179+(0.2*$I179)))&lt;Dashboard!$E$38,"Low", "No Issue")),"N/A")</f>
        <v>N/A</v>
      </c>
      <c r="CB179" s="108" t="str" cm="1">
        <f t="array" ref="CB179">IF(OR(($H179+(0.2*$I179))&lt;200, $K179="Not reporting this measure", ISBLANK($O179)),"N/A",
IF(('Data Reporting Template'!$O179/($H179+(0.2*$I179)))&gt;
(_xlfn.IFS($M179="CCO Medicaid only",Dashboard!$E$44,'Data Reporting Template'!$M179="All-payer",Dashboard!$F$44)),"High","No Issue"))</f>
        <v>N/A</v>
      </c>
      <c r="CC179" s="109" t="str" cm="1">
        <f t="array" ref="CC179">IF(OR($H179&lt;200, $U179="Not reporting this measure", ISBLANK($Y179)),"N/A",
IF(('Data Reporting Template'!$Y179/$H179)&gt;
(_xlfn.IFS($W179="CCO Medicaid only",Dashboard!$E$44,'Data Reporting Template'!$W179="All-payer",Dashboard!$F$44)),"High","No Issue"))</f>
        <v>N/A</v>
      </c>
      <c r="CD179" s="110" t="str" cm="1">
        <f t="array" ref="CD179">IF(OR($H179&lt;200, $AD179="Not reporting this measure", ISBLANK($AH179)),"N/A",
       IF(('Data Reporting Template'!$AH179/$H179)&gt;
                   (_xlfn.IFS($AF179="CCO Medicaid only",Dashboard!$E$44,'Data Reporting Template'!$AF179="All-payer",Dashboard!$F$44)),"High","No Issue"))</f>
        <v>N/A</v>
      </c>
      <c r="CE179" s="109" t="str">
        <f>IF(OR(($H179+(0.2*$I179))&lt;50, $AM179="Not reporting this measure", ISBLANK($AQ179)),"N/A",
       IF(('Data Reporting Template'!$AQ179/($H179+(0.2*$I179)))&gt;Dashboard!$E$44,"High","No Issue"))</f>
        <v>N/A</v>
      </c>
      <c r="CF179" s="110" t="str">
        <f>IF(OR(($H179+(0.2*$I179))&lt;200, $AZ179="Not reporting this measure", ISBLANK($BD179)),"N/A",
       IF(('Data Reporting Template'!$BD179/($H179+(0.2*$I179)))&gt;Dashboard!$E$44,"High","No Issue"))</f>
        <v>N/A</v>
      </c>
      <c r="CG179" s="111" t="str">
        <f>IF(OR(($H179+(0.2*$I179))&lt;200, $AZ179="Not reporting this measure", ISBLANK($BI179)),"N/A",
       IF(('Data Reporting Template'!$BI179/($H179+(0.2*$I179)))&gt;Dashboard!$E$44,"High","No Issue"))</f>
        <v>N/A</v>
      </c>
      <c r="CH179" s="108" t="str">
        <f>IFERROR(
IF($O179 &lt; 30, "N/A",
IF((($P179+$Q179)/$O179)&gt; (Dashboard!$D$54), "High Exclusion/Exception Rate", "No Issue")),"N/A")</f>
        <v>N/A</v>
      </c>
      <c r="CI179" s="109" t="str">
        <f>IFERROR(
IF($Y179&lt;30,"N/A",
IF(($Z179/$Y179) &gt; (Dashboard!$D$55), "High Exclusion/Exception Rate", "No Issue")),"N/A")</f>
        <v>N/A</v>
      </c>
      <c r="CJ179" s="110" t="str">
        <f>IFERROR(
IF($AH179 &lt;30, "N/A",
IF(($AI179/$AH179)&gt; (Dashboard!$D$56), "High Exclusion/Exception Rate", "No Issue")),"N/A")</f>
        <v>N/A</v>
      </c>
      <c r="CK179" s="109" t="str">
        <f>IFERROR(
IF($BD179 &lt;30, "N/A",
IF((($BE179 + $BF179)/$BD179) &gt; (Dashboard!$D$58), "High Exclusion/Exception Rate", "No Issue")),"N/A")</f>
        <v>N/A</v>
      </c>
      <c r="CL179" s="112" t="str">
        <f>IFERROR(
IF($BI179 &lt;30, "N/A",
IF(($BJ179/$BI179) &gt; (Dashboard!$D$59), "High Exclusion/Exception Rate", "No Issue")),"N/A")</f>
        <v>N/A</v>
      </c>
      <c r="CM179" s="113" t="str">
        <f t="shared" si="92"/>
        <v>N/A</v>
      </c>
      <c r="CN179" s="110" t="str">
        <f t="shared" si="93"/>
        <v>N/A</v>
      </c>
      <c r="CO179" s="109" t="str">
        <f t="shared" si="94"/>
        <v>N/A</v>
      </c>
      <c r="CP179" s="110" t="str">
        <f t="shared" si="95"/>
        <v>N/A</v>
      </c>
      <c r="CQ179" s="109" t="str">
        <f t="shared" si="96"/>
        <v>N/A</v>
      </c>
      <c r="CR179" s="112" t="str">
        <f t="shared" si="97"/>
        <v>N/A</v>
      </c>
      <c r="CS179" s="113" t="str">
        <f t="shared" si="98"/>
        <v>N/A</v>
      </c>
      <c r="CT179" s="110" t="str">
        <f t="shared" si="99"/>
        <v>N/A</v>
      </c>
      <c r="CU179" s="109" t="str">
        <f t="shared" si="100"/>
        <v>N/A</v>
      </c>
      <c r="CV179" s="110" t="str">
        <f t="shared" si="101"/>
        <v>N/A</v>
      </c>
      <c r="CW179" s="109" t="str">
        <f t="shared" si="102"/>
        <v>N/A</v>
      </c>
      <c r="CX179" s="112" t="str">
        <f t="shared" si="103"/>
        <v>N/A</v>
      </c>
      <c r="CY179" s="113" t="str">
        <f t="shared" si="104"/>
        <v>N/A</v>
      </c>
      <c r="CZ179" s="110" t="str">
        <f t="shared" si="105"/>
        <v>N/A</v>
      </c>
      <c r="DA179" s="109" t="str">
        <f t="shared" si="106"/>
        <v>N/A</v>
      </c>
      <c r="DB179" s="115" t="str">
        <f t="shared" si="107"/>
        <v>N/A</v>
      </c>
      <c r="DC179" s="109" t="str">
        <f t="shared" si="108"/>
        <v>N/A</v>
      </c>
      <c r="DD179" s="114" t="str">
        <f t="shared" si="109"/>
        <v>N/A</v>
      </c>
      <c r="DE179" s="109" t="str">
        <f t="shared" si="110"/>
        <v>N/A</v>
      </c>
      <c r="DF179" s="114" t="str">
        <f t="shared" si="111"/>
        <v>N/A</v>
      </c>
      <c r="DG179" s="113" t="str">
        <f t="shared" si="112"/>
        <v>N/A</v>
      </c>
      <c r="DH179" s="114" t="str">
        <f t="shared" si="113"/>
        <v>N/A</v>
      </c>
      <c r="DI179" s="109" t="str">
        <f t="shared" si="114"/>
        <v>N/A</v>
      </c>
      <c r="DJ179" s="114" t="str">
        <f t="shared" si="115"/>
        <v>N/A</v>
      </c>
      <c r="DK179" s="111" t="str">
        <f t="shared" si="116"/>
        <v>N/A</v>
      </c>
    </row>
    <row r="180" spans="11:115" s="78" customFormat="1" x14ac:dyDescent="0.25">
      <c r="K180" s="90"/>
      <c r="R180" s="100" t="e">
        <f t="shared" si="78"/>
        <v>#DIV/0!</v>
      </c>
      <c r="S180" s="83" t="s">
        <v>255</v>
      </c>
      <c r="T180" s="83" t="s">
        <v>256</v>
      </c>
      <c r="U180" s="90"/>
      <c r="AA180" s="100" t="e">
        <f t="shared" si="79"/>
        <v>#DIV/0!</v>
      </c>
      <c r="AB180" s="83" t="s">
        <v>255</v>
      </c>
      <c r="AC180" s="83" t="s">
        <v>256</v>
      </c>
      <c r="AD180" s="91"/>
      <c r="AI180" s="92"/>
      <c r="AJ180" s="100" t="e">
        <f t="shared" si="80"/>
        <v>#DIV/0!</v>
      </c>
      <c r="AK180" s="83" t="s">
        <v>255</v>
      </c>
      <c r="AL180" s="83" t="s">
        <v>256</v>
      </c>
      <c r="AM180" s="91"/>
      <c r="AQ180" s="93"/>
      <c r="AR180" s="101" t="e">
        <f t="shared" si="81"/>
        <v>#DIV/0!</v>
      </c>
      <c r="AU180" s="102">
        <f t="shared" si="82"/>
        <v>0</v>
      </c>
      <c r="AV180" s="101" t="e">
        <f t="shared" si="83"/>
        <v>#DIV/0!</v>
      </c>
      <c r="AW180" s="101" t="e">
        <f t="shared" si="84"/>
        <v>#DIV/0!</v>
      </c>
      <c r="AX180" s="83" t="s">
        <v>255</v>
      </c>
      <c r="AY180" s="83" t="s">
        <v>256</v>
      </c>
      <c r="AZ180" s="91"/>
      <c r="BG180" s="103" t="e">
        <f t="shared" si="85"/>
        <v>#DIV/0!</v>
      </c>
      <c r="BK180" s="103" t="e">
        <f t="shared" si="86"/>
        <v>#DIV/0!</v>
      </c>
      <c r="BL180" s="83" t="s">
        <v>255</v>
      </c>
      <c r="BM180" s="83" t="s">
        <v>256</v>
      </c>
      <c r="BN180" s="106">
        <f t="shared" si="87"/>
        <v>0</v>
      </c>
      <c r="BO180" s="107">
        <f t="shared" si="88"/>
        <v>0</v>
      </c>
      <c r="BP180" s="107">
        <f t="shared" si="89"/>
        <v>0</v>
      </c>
      <c r="BQ180" s="107">
        <f t="shared" si="90"/>
        <v>0</v>
      </c>
      <c r="BR180" s="107">
        <f t="shared" si="91"/>
        <v>0</v>
      </c>
      <c r="BU180" s="94"/>
      <c r="BV180" s="108" t="str" cm="1">
        <f t="array" ref="BV180">IF(OR(($H180+(0.2*$I180))&lt;200, $K180="Not reporting this measure", ISBLANK($O180)),"N/A",
       IF(($O180/($H180+(0.2*$I180)))&lt;
                   (_xlfn.IFS($M180="CCO Medicaid only",Dashboard!$E$33,'Data Reporting Template'!$M180="All-payer",Dashboard!$F$33)),"Low","No Issue"))</f>
        <v>N/A</v>
      </c>
      <c r="BW180" s="109" t="str" cm="1">
        <f t="array" ref="BW180">IFERROR(
IF(OR($H180&lt;200, $U180="Not reporting this measure", ISBLANK($Y180),($I180/$J180)&gt;0.8),"N/A",
       IF(($Y180/$H180)&lt;
                   (_xlfn.IFS($W180="CCO Medicaid only",Dashboard!$E$34,'Data Reporting Template'!$W180="All-payer",Dashboard!$F$34)),"Low","No Issue")), "N/A")</f>
        <v>N/A</v>
      </c>
      <c r="BX180" s="110" t="str" cm="1">
        <f t="array" ref="BX180">IFERROR(
IF(OR($H180&lt;200, $AD180="Not reporting this measure", ISBLANK($AH180),($I180/$J180)&gt;0.8),"N/A",
       IF(($AH180/$H180)&lt;
                   (_xlfn.IFS($AF180="CCO Medicaid only",Dashboard!$E$35,'Data Reporting Template'!$AF180="All-payer",Dashboard!$F$35)),"Low","No Issue")), "N/A")</f>
        <v>N/A</v>
      </c>
      <c r="BY180" s="109" t="str">
        <f>IF(OR(($H180+(0.2*$I180))&lt;50, $AM180="Not reporting this measure", ISBLANK($AQ180)),"N/A",
       IF(($AQ180/($H180+(0.2*$I180)))&lt;Dashboard!$E$36,"Low", "No Issue"))</f>
        <v>N/A</v>
      </c>
      <c r="BZ180" s="110" t="str">
        <f>IF(OR(($H180+(0.2*$I180))&lt;200, $AZ180="Not reporting this measure", ISBLANK($BD180)),"N/A",
       IF(($BD180/($H180+(0.2*$I180)))&lt;Dashboard!$E$37,"Low", "No Issue"))</f>
        <v>N/A</v>
      </c>
      <c r="CA180" s="111" t="str">
        <f>IFERROR(
IF(OR(($H180+(0.2*$I180))&lt;200, $AZ180="Not reporting this measure", ISBLANK($BI180),($I180/$J180)&gt;0.8),"N/A",
       IF(($BI180/($H180+(0.2*$I180)))&lt;Dashboard!$E$38,"Low", "No Issue")),"N/A")</f>
        <v>N/A</v>
      </c>
      <c r="CB180" s="108" t="str" cm="1">
        <f t="array" ref="CB180">IF(OR(($H180+(0.2*$I180))&lt;200, $K180="Not reporting this measure", ISBLANK($O180)),"N/A",
IF(('Data Reporting Template'!$O180/($H180+(0.2*$I180)))&gt;
(_xlfn.IFS($M180="CCO Medicaid only",Dashboard!$E$44,'Data Reporting Template'!$M180="All-payer",Dashboard!$F$44)),"High","No Issue"))</f>
        <v>N/A</v>
      </c>
      <c r="CC180" s="109" t="str" cm="1">
        <f t="array" ref="CC180">IF(OR($H180&lt;200, $U180="Not reporting this measure", ISBLANK($Y180)),"N/A",
IF(('Data Reporting Template'!$Y180/$H180)&gt;
(_xlfn.IFS($W180="CCO Medicaid only",Dashboard!$E$44,'Data Reporting Template'!$W180="All-payer",Dashboard!$F$44)),"High","No Issue"))</f>
        <v>N/A</v>
      </c>
      <c r="CD180" s="110" t="str" cm="1">
        <f t="array" ref="CD180">IF(OR($H180&lt;200, $AD180="Not reporting this measure", ISBLANK($AH180)),"N/A",
       IF(('Data Reporting Template'!$AH180/$H180)&gt;
                   (_xlfn.IFS($AF180="CCO Medicaid only",Dashboard!$E$44,'Data Reporting Template'!$AF180="All-payer",Dashboard!$F$44)),"High","No Issue"))</f>
        <v>N/A</v>
      </c>
      <c r="CE180" s="109" t="str">
        <f>IF(OR(($H180+(0.2*$I180))&lt;50, $AM180="Not reporting this measure", ISBLANK($AQ180)),"N/A",
       IF(('Data Reporting Template'!$AQ180/($H180+(0.2*$I180)))&gt;Dashboard!$E$44,"High","No Issue"))</f>
        <v>N/A</v>
      </c>
      <c r="CF180" s="110" t="str">
        <f>IF(OR(($H180+(0.2*$I180))&lt;200, $AZ180="Not reporting this measure", ISBLANK($BD180)),"N/A",
       IF(('Data Reporting Template'!$BD180/($H180+(0.2*$I180)))&gt;Dashboard!$E$44,"High","No Issue"))</f>
        <v>N/A</v>
      </c>
      <c r="CG180" s="111" t="str">
        <f>IF(OR(($H180+(0.2*$I180))&lt;200, $AZ180="Not reporting this measure", ISBLANK($BI180)),"N/A",
       IF(('Data Reporting Template'!$BI180/($H180+(0.2*$I180)))&gt;Dashboard!$E$44,"High","No Issue"))</f>
        <v>N/A</v>
      </c>
      <c r="CH180" s="108" t="str">
        <f>IFERROR(
IF($O180 &lt; 30, "N/A",
IF((($P180+$Q180)/$O180)&gt; (Dashboard!$D$54), "High Exclusion/Exception Rate", "No Issue")),"N/A")</f>
        <v>N/A</v>
      </c>
      <c r="CI180" s="109" t="str">
        <f>IFERROR(
IF($Y180&lt;30,"N/A",
IF(($Z180/$Y180) &gt; (Dashboard!$D$55), "High Exclusion/Exception Rate", "No Issue")),"N/A")</f>
        <v>N/A</v>
      </c>
      <c r="CJ180" s="110" t="str">
        <f>IFERROR(
IF($AH180 &lt;30, "N/A",
IF(($AI180/$AH180)&gt; (Dashboard!$D$56), "High Exclusion/Exception Rate", "No Issue")),"N/A")</f>
        <v>N/A</v>
      </c>
      <c r="CK180" s="109" t="str">
        <f>IFERROR(
IF($BD180 &lt;30, "N/A",
IF((($BE180 + $BF180)/$BD180) &gt; (Dashboard!$D$58), "High Exclusion/Exception Rate", "No Issue")),"N/A")</f>
        <v>N/A</v>
      </c>
      <c r="CL180" s="112" t="str">
        <f>IFERROR(
IF($BI180 &lt;30, "N/A",
IF(($BJ180/$BI180) &gt; (Dashboard!$D$59), "High Exclusion/Exception Rate", "No Issue")),"N/A")</f>
        <v>N/A</v>
      </c>
      <c r="CM180" s="113" t="str">
        <f t="shared" si="92"/>
        <v>N/A</v>
      </c>
      <c r="CN180" s="110" t="str">
        <f t="shared" si="93"/>
        <v>N/A</v>
      </c>
      <c r="CO180" s="109" t="str">
        <f t="shared" si="94"/>
        <v>N/A</v>
      </c>
      <c r="CP180" s="110" t="str">
        <f t="shared" si="95"/>
        <v>N/A</v>
      </c>
      <c r="CQ180" s="109" t="str">
        <f t="shared" si="96"/>
        <v>N/A</v>
      </c>
      <c r="CR180" s="112" t="str">
        <f t="shared" si="97"/>
        <v>N/A</v>
      </c>
      <c r="CS180" s="113" t="str">
        <f t="shared" si="98"/>
        <v>N/A</v>
      </c>
      <c r="CT180" s="110" t="str">
        <f t="shared" si="99"/>
        <v>N/A</v>
      </c>
      <c r="CU180" s="109" t="str">
        <f t="shared" si="100"/>
        <v>N/A</v>
      </c>
      <c r="CV180" s="110" t="str">
        <f t="shared" si="101"/>
        <v>N/A</v>
      </c>
      <c r="CW180" s="109" t="str">
        <f t="shared" si="102"/>
        <v>N/A</v>
      </c>
      <c r="CX180" s="112" t="str">
        <f t="shared" si="103"/>
        <v>N/A</v>
      </c>
      <c r="CY180" s="113" t="str">
        <f t="shared" si="104"/>
        <v>N/A</v>
      </c>
      <c r="CZ180" s="110" t="str">
        <f t="shared" si="105"/>
        <v>N/A</v>
      </c>
      <c r="DA180" s="109" t="str">
        <f t="shared" si="106"/>
        <v>N/A</v>
      </c>
      <c r="DB180" s="115" t="str">
        <f t="shared" si="107"/>
        <v>N/A</v>
      </c>
      <c r="DC180" s="109" t="str">
        <f t="shared" si="108"/>
        <v>N/A</v>
      </c>
      <c r="DD180" s="114" t="str">
        <f t="shared" si="109"/>
        <v>N/A</v>
      </c>
      <c r="DE180" s="109" t="str">
        <f t="shared" si="110"/>
        <v>N/A</v>
      </c>
      <c r="DF180" s="114" t="str">
        <f t="shared" si="111"/>
        <v>N/A</v>
      </c>
      <c r="DG180" s="113" t="str">
        <f t="shared" si="112"/>
        <v>N/A</v>
      </c>
      <c r="DH180" s="114" t="str">
        <f t="shared" si="113"/>
        <v>N/A</v>
      </c>
      <c r="DI180" s="109" t="str">
        <f t="shared" si="114"/>
        <v>N/A</v>
      </c>
      <c r="DJ180" s="114" t="str">
        <f t="shared" si="115"/>
        <v>N/A</v>
      </c>
      <c r="DK180" s="111" t="str">
        <f t="shared" si="116"/>
        <v>N/A</v>
      </c>
    </row>
    <row r="181" spans="11:115" s="78" customFormat="1" x14ac:dyDescent="0.25">
      <c r="K181" s="90"/>
      <c r="R181" s="100" t="e">
        <f t="shared" si="78"/>
        <v>#DIV/0!</v>
      </c>
      <c r="S181" s="83" t="s">
        <v>255</v>
      </c>
      <c r="T181" s="83" t="s">
        <v>256</v>
      </c>
      <c r="U181" s="90"/>
      <c r="AA181" s="100" t="e">
        <f t="shared" si="79"/>
        <v>#DIV/0!</v>
      </c>
      <c r="AB181" s="83" t="s">
        <v>255</v>
      </c>
      <c r="AC181" s="83" t="s">
        <v>256</v>
      </c>
      <c r="AD181" s="91"/>
      <c r="AI181" s="92"/>
      <c r="AJ181" s="100" t="e">
        <f t="shared" si="80"/>
        <v>#DIV/0!</v>
      </c>
      <c r="AK181" s="83" t="s">
        <v>255</v>
      </c>
      <c r="AL181" s="83" t="s">
        <v>256</v>
      </c>
      <c r="AM181" s="91"/>
      <c r="AQ181" s="93"/>
      <c r="AR181" s="101" t="e">
        <f t="shared" si="81"/>
        <v>#DIV/0!</v>
      </c>
      <c r="AU181" s="102">
        <f t="shared" si="82"/>
        <v>0</v>
      </c>
      <c r="AV181" s="101" t="e">
        <f t="shared" si="83"/>
        <v>#DIV/0!</v>
      </c>
      <c r="AW181" s="101" t="e">
        <f t="shared" si="84"/>
        <v>#DIV/0!</v>
      </c>
      <c r="AX181" s="83" t="s">
        <v>255</v>
      </c>
      <c r="AY181" s="83" t="s">
        <v>256</v>
      </c>
      <c r="AZ181" s="91"/>
      <c r="BG181" s="103" t="e">
        <f t="shared" si="85"/>
        <v>#DIV/0!</v>
      </c>
      <c r="BK181" s="103" t="e">
        <f t="shared" si="86"/>
        <v>#DIV/0!</v>
      </c>
      <c r="BL181" s="83" t="s">
        <v>255</v>
      </c>
      <c r="BM181" s="83" t="s">
        <v>256</v>
      </c>
      <c r="BN181" s="106">
        <f t="shared" si="87"/>
        <v>0</v>
      </c>
      <c r="BO181" s="107">
        <f t="shared" si="88"/>
        <v>0</v>
      </c>
      <c r="BP181" s="107">
        <f t="shared" si="89"/>
        <v>0</v>
      </c>
      <c r="BQ181" s="107">
        <f t="shared" si="90"/>
        <v>0</v>
      </c>
      <c r="BR181" s="107">
        <f t="shared" si="91"/>
        <v>0</v>
      </c>
      <c r="BU181" s="94"/>
      <c r="BV181" s="108" t="str" cm="1">
        <f t="array" ref="BV181">IF(OR(($H181+(0.2*$I181))&lt;200, $K181="Not reporting this measure", ISBLANK($O181)),"N/A",
       IF(($O181/($H181+(0.2*$I181)))&lt;
                   (_xlfn.IFS($M181="CCO Medicaid only",Dashboard!$E$33,'Data Reporting Template'!$M181="All-payer",Dashboard!$F$33)),"Low","No Issue"))</f>
        <v>N/A</v>
      </c>
      <c r="BW181" s="109" t="str" cm="1">
        <f t="array" ref="BW181">IFERROR(
IF(OR($H181&lt;200, $U181="Not reporting this measure", ISBLANK($Y181),($I181/$J181)&gt;0.8),"N/A",
       IF(($Y181/$H181)&lt;
                   (_xlfn.IFS($W181="CCO Medicaid only",Dashboard!$E$34,'Data Reporting Template'!$W181="All-payer",Dashboard!$F$34)),"Low","No Issue")), "N/A")</f>
        <v>N/A</v>
      </c>
      <c r="BX181" s="110" t="str" cm="1">
        <f t="array" ref="BX181">IFERROR(
IF(OR($H181&lt;200, $AD181="Not reporting this measure", ISBLANK($AH181),($I181/$J181)&gt;0.8),"N/A",
       IF(($AH181/$H181)&lt;
                   (_xlfn.IFS($AF181="CCO Medicaid only",Dashboard!$E$35,'Data Reporting Template'!$AF181="All-payer",Dashboard!$F$35)),"Low","No Issue")), "N/A")</f>
        <v>N/A</v>
      </c>
      <c r="BY181" s="109" t="str">
        <f>IF(OR(($H181+(0.2*$I181))&lt;50, $AM181="Not reporting this measure", ISBLANK($AQ181)),"N/A",
       IF(($AQ181/($H181+(0.2*$I181)))&lt;Dashboard!$E$36,"Low", "No Issue"))</f>
        <v>N/A</v>
      </c>
      <c r="BZ181" s="110" t="str">
        <f>IF(OR(($H181+(0.2*$I181))&lt;200, $AZ181="Not reporting this measure", ISBLANK($BD181)),"N/A",
       IF(($BD181/($H181+(0.2*$I181)))&lt;Dashboard!$E$37,"Low", "No Issue"))</f>
        <v>N/A</v>
      </c>
      <c r="CA181" s="111" t="str">
        <f>IFERROR(
IF(OR(($H181+(0.2*$I181))&lt;200, $AZ181="Not reporting this measure", ISBLANK($BI181),($I181/$J181)&gt;0.8),"N/A",
       IF(($BI181/($H181+(0.2*$I181)))&lt;Dashboard!$E$38,"Low", "No Issue")),"N/A")</f>
        <v>N/A</v>
      </c>
      <c r="CB181" s="108" t="str" cm="1">
        <f t="array" ref="CB181">IF(OR(($H181+(0.2*$I181))&lt;200, $K181="Not reporting this measure", ISBLANK($O181)),"N/A",
IF(('Data Reporting Template'!$O181/($H181+(0.2*$I181)))&gt;
(_xlfn.IFS($M181="CCO Medicaid only",Dashboard!$E$44,'Data Reporting Template'!$M181="All-payer",Dashboard!$F$44)),"High","No Issue"))</f>
        <v>N/A</v>
      </c>
      <c r="CC181" s="109" t="str" cm="1">
        <f t="array" ref="CC181">IF(OR($H181&lt;200, $U181="Not reporting this measure", ISBLANK($Y181)),"N/A",
IF(('Data Reporting Template'!$Y181/$H181)&gt;
(_xlfn.IFS($W181="CCO Medicaid only",Dashboard!$E$44,'Data Reporting Template'!$W181="All-payer",Dashboard!$F$44)),"High","No Issue"))</f>
        <v>N/A</v>
      </c>
      <c r="CD181" s="110" t="str" cm="1">
        <f t="array" ref="CD181">IF(OR($H181&lt;200, $AD181="Not reporting this measure", ISBLANK($AH181)),"N/A",
       IF(('Data Reporting Template'!$AH181/$H181)&gt;
                   (_xlfn.IFS($AF181="CCO Medicaid only",Dashboard!$E$44,'Data Reporting Template'!$AF181="All-payer",Dashboard!$F$44)),"High","No Issue"))</f>
        <v>N/A</v>
      </c>
      <c r="CE181" s="109" t="str">
        <f>IF(OR(($H181+(0.2*$I181))&lt;50, $AM181="Not reporting this measure", ISBLANK($AQ181)),"N/A",
       IF(('Data Reporting Template'!$AQ181/($H181+(0.2*$I181)))&gt;Dashboard!$E$44,"High","No Issue"))</f>
        <v>N/A</v>
      </c>
      <c r="CF181" s="110" t="str">
        <f>IF(OR(($H181+(0.2*$I181))&lt;200, $AZ181="Not reporting this measure", ISBLANK($BD181)),"N/A",
       IF(('Data Reporting Template'!$BD181/($H181+(0.2*$I181)))&gt;Dashboard!$E$44,"High","No Issue"))</f>
        <v>N/A</v>
      </c>
      <c r="CG181" s="111" t="str">
        <f>IF(OR(($H181+(0.2*$I181))&lt;200, $AZ181="Not reporting this measure", ISBLANK($BI181)),"N/A",
       IF(('Data Reporting Template'!$BI181/($H181+(0.2*$I181)))&gt;Dashboard!$E$44,"High","No Issue"))</f>
        <v>N/A</v>
      </c>
      <c r="CH181" s="108" t="str">
        <f>IFERROR(
IF($O181 &lt; 30, "N/A",
IF((($P181+$Q181)/$O181)&gt; (Dashboard!$D$54), "High Exclusion/Exception Rate", "No Issue")),"N/A")</f>
        <v>N/A</v>
      </c>
      <c r="CI181" s="109" t="str">
        <f>IFERROR(
IF($Y181&lt;30,"N/A",
IF(($Z181/$Y181) &gt; (Dashboard!$D$55), "High Exclusion/Exception Rate", "No Issue")),"N/A")</f>
        <v>N/A</v>
      </c>
      <c r="CJ181" s="110" t="str">
        <f>IFERROR(
IF($AH181 &lt;30, "N/A",
IF(($AI181/$AH181)&gt; (Dashboard!$D$56), "High Exclusion/Exception Rate", "No Issue")),"N/A")</f>
        <v>N/A</v>
      </c>
      <c r="CK181" s="109" t="str">
        <f>IFERROR(
IF($BD181 &lt;30, "N/A",
IF((($BE181 + $BF181)/$BD181) &gt; (Dashboard!$D$58), "High Exclusion/Exception Rate", "No Issue")),"N/A")</f>
        <v>N/A</v>
      </c>
      <c r="CL181" s="112" t="str">
        <f>IFERROR(
IF($BI181 &lt;30, "N/A",
IF(($BJ181/$BI181) &gt; (Dashboard!$D$59), "High Exclusion/Exception Rate", "No Issue")),"N/A")</f>
        <v>N/A</v>
      </c>
      <c r="CM181" s="113" t="str">
        <f t="shared" si="92"/>
        <v>N/A</v>
      </c>
      <c r="CN181" s="110" t="str">
        <f t="shared" si="93"/>
        <v>N/A</v>
      </c>
      <c r="CO181" s="109" t="str">
        <f t="shared" si="94"/>
        <v>N/A</v>
      </c>
      <c r="CP181" s="110" t="str">
        <f t="shared" si="95"/>
        <v>N/A</v>
      </c>
      <c r="CQ181" s="109" t="str">
        <f t="shared" si="96"/>
        <v>N/A</v>
      </c>
      <c r="CR181" s="112" t="str">
        <f t="shared" si="97"/>
        <v>N/A</v>
      </c>
      <c r="CS181" s="113" t="str">
        <f t="shared" si="98"/>
        <v>N/A</v>
      </c>
      <c r="CT181" s="110" t="str">
        <f t="shared" si="99"/>
        <v>N/A</v>
      </c>
      <c r="CU181" s="109" t="str">
        <f t="shared" si="100"/>
        <v>N/A</v>
      </c>
      <c r="CV181" s="110" t="str">
        <f t="shared" si="101"/>
        <v>N/A</v>
      </c>
      <c r="CW181" s="109" t="str">
        <f t="shared" si="102"/>
        <v>N/A</v>
      </c>
      <c r="CX181" s="112" t="str">
        <f t="shared" si="103"/>
        <v>N/A</v>
      </c>
      <c r="CY181" s="113" t="str">
        <f t="shared" si="104"/>
        <v>N/A</v>
      </c>
      <c r="CZ181" s="110" t="str">
        <f t="shared" si="105"/>
        <v>N/A</v>
      </c>
      <c r="DA181" s="109" t="str">
        <f t="shared" si="106"/>
        <v>N/A</v>
      </c>
      <c r="DB181" s="115" t="str">
        <f t="shared" si="107"/>
        <v>N/A</v>
      </c>
      <c r="DC181" s="109" t="str">
        <f t="shared" si="108"/>
        <v>N/A</v>
      </c>
      <c r="DD181" s="114" t="str">
        <f t="shared" si="109"/>
        <v>N/A</v>
      </c>
      <c r="DE181" s="109" t="str">
        <f t="shared" si="110"/>
        <v>N/A</v>
      </c>
      <c r="DF181" s="114" t="str">
        <f t="shared" si="111"/>
        <v>N/A</v>
      </c>
      <c r="DG181" s="113" t="str">
        <f t="shared" si="112"/>
        <v>N/A</v>
      </c>
      <c r="DH181" s="114" t="str">
        <f t="shared" si="113"/>
        <v>N/A</v>
      </c>
      <c r="DI181" s="109" t="str">
        <f t="shared" si="114"/>
        <v>N/A</v>
      </c>
      <c r="DJ181" s="114" t="str">
        <f t="shared" si="115"/>
        <v>N/A</v>
      </c>
      <c r="DK181" s="111" t="str">
        <f t="shared" si="116"/>
        <v>N/A</v>
      </c>
    </row>
    <row r="182" spans="11:115" s="78" customFormat="1" x14ac:dyDescent="0.25">
      <c r="K182" s="90"/>
      <c r="R182" s="100" t="e">
        <f t="shared" si="78"/>
        <v>#DIV/0!</v>
      </c>
      <c r="S182" s="83" t="s">
        <v>255</v>
      </c>
      <c r="T182" s="83" t="s">
        <v>256</v>
      </c>
      <c r="U182" s="90"/>
      <c r="AA182" s="100" t="e">
        <f t="shared" si="79"/>
        <v>#DIV/0!</v>
      </c>
      <c r="AB182" s="83" t="s">
        <v>255</v>
      </c>
      <c r="AC182" s="83" t="s">
        <v>256</v>
      </c>
      <c r="AD182" s="91"/>
      <c r="AI182" s="92"/>
      <c r="AJ182" s="100" t="e">
        <f t="shared" si="80"/>
        <v>#DIV/0!</v>
      </c>
      <c r="AK182" s="83" t="s">
        <v>255</v>
      </c>
      <c r="AL182" s="83" t="s">
        <v>256</v>
      </c>
      <c r="AM182" s="91"/>
      <c r="AQ182" s="93"/>
      <c r="AR182" s="101" t="e">
        <f t="shared" si="81"/>
        <v>#DIV/0!</v>
      </c>
      <c r="AU182" s="102">
        <f t="shared" si="82"/>
        <v>0</v>
      </c>
      <c r="AV182" s="101" t="e">
        <f t="shared" si="83"/>
        <v>#DIV/0!</v>
      </c>
      <c r="AW182" s="101" t="e">
        <f t="shared" si="84"/>
        <v>#DIV/0!</v>
      </c>
      <c r="AX182" s="83" t="s">
        <v>255</v>
      </c>
      <c r="AY182" s="83" t="s">
        <v>256</v>
      </c>
      <c r="AZ182" s="91"/>
      <c r="BG182" s="103" t="e">
        <f t="shared" si="85"/>
        <v>#DIV/0!</v>
      </c>
      <c r="BK182" s="103" t="e">
        <f t="shared" si="86"/>
        <v>#DIV/0!</v>
      </c>
      <c r="BL182" s="83" t="s">
        <v>255</v>
      </c>
      <c r="BM182" s="83" t="s">
        <v>256</v>
      </c>
      <c r="BN182" s="106">
        <f t="shared" si="87"/>
        <v>0</v>
      </c>
      <c r="BO182" s="107">
        <f t="shared" si="88"/>
        <v>0</v>
      </c>
      <c r="BP182" s="107">
        <f t="shared" si="89"/>
        <v>0</v>
      </c>
      <c r="BQ182" s="107">
        <f t="shared" si="90"/>
        <v>0</v>
      </c>
      <c r="BR182" s="107">
        <f t="shared" si="91"/>
        <v>0</v>
      </c>
      <c r="BU182" s="94"/>
      <c r="BV182" s="108" t="str" cm="1">
        <f t="array" ref="BV182">IF(OR(($H182+(0.2*$I182))&lt;200, $K182="Not reporting this measure", ISBLANK($O182)),"N/A",
       IF(($O182/($H182+(0.2*$I182)))&lt;
                   (_xlfn.IFS($M182="CCO Medicaid only",Dashboard!$E$33,'Data Reporting Template'!$M182="All-payer",Dashboard!$F$33)),"Low","No Issue"))</f>
        <v>N/A</v>
      </c>
      <c r="BW182" s="109" t="str" cm="1">
        <f t="array" ref="BW182">IFERROR(
IF(OR($H182&lt;200, $U182="Not reporting this measure", ISBLANK($Y182),($I182/$J182)&gt;0.8),"N/A",
       IF(($Y182/$H182)&lt;
                   (_xlfn.IFS($W182="CCO Medicaid only",Dashboard!$E$34,'Data Reporting Template'!$W182="All-payer",Dashboard!$F$34)),"Low","No Issue")), "N/A")</f>
        <v>N/A</v>
      </c>
      <c r="BX182" s="110" t="str" cm="1">
        <f t="array" ref="BX182">IFERROR(
IF(OR($H182&lt;200, $AD182="Not reporting this measure", ISBLANK($AH182),($I182/$J182)&gt;0.8),"N/A",
       IF(($AH182/$H182)&lt;
                   (_xlfn.IFS($AF182="CCO Medicaid only",Dashboard!$E$35,'Data Reporting Template'!$AF182="All-payer",Dashboard!$F$35)),"Low","No Issue")), "N/A")</f>
        <v>N/A</v>
      </c>
      <c r="BY182" s="109" t="str">
        <f>IF(OR(($H182+(0.2*$I182))&lt;50, $AM182="Not reporting this measure", ISBLANK($AQ182)),"N/A",
       IF(($AQ182/($H182+(0.2*$I182)))&lt;Dashboard!$E$36,"Low", "No Issue"))</f>
        <v>N/A</v>
      </c>
      <c r="BZ182" s="110" t="str">
        <f>IF(OR(($H182+(0.2*$I182))&lt;200, $AZ182="Not reporting this measure", ISBLANK($BD182)),"N/A",
       IF(($BD182/($H182+(0.2*$I182)))&lt;Dashboard!$E$37,"Low", "No Issue"))</f>
        <v>N/A</v>
      </c>
      <c r="CA182" s="111" t="str">
        <f>IFERROR(
IF(OR(($H182+(0.2*$I182))&lt;200, $AZ182="Not reporting this measure", ISBLANK($BI182),($I182/$J182)&gt;0.8),"N/A",
       IF(($BI182/($H182+(0.2*$I182)))&lt;Dashboard!$E$38,"Low", "No Issue")),"N/A")</f>
        <v>N/A</v>
      </c>
      <c r="CB182" s="108" t="str" cm="1">
        <f t="array" ref="CB182">IF(OR(($H182+(0.2*$I182))&lt;200, $K182="Not reporting this measure", ISBLANK($O182)),"N/A",
IF(('Data Reporting Template'!$O182/($H182+(0.2*$I182)))&gt;
(_xlfn.IFS($M182="CCO Medicaid only",Dashboard!$E$44,'Data Reporting Template'!$M182="All-payer",Dashboard!$F$44)),"High","No Issue"))</f>
        <v>N/A</v>
      </c>
      <c r="CC182" s="109" t="str" cm="1">
        <f t="array" ref="CC182">IF(OR($H182&lt;200, $U182="Not reporting this measure", ISBLANK($Y182)),"N/A",
IF(('Data Reporting Template'!$Y182/$H182)&gt;
(_xlfn.IFS($W182="CCO Medicaid only",Dashboard!$E$44,'Data Reporting Template'!$W182="All-payer",Dashboard!$F$44)),"High","No Issue"))</f>
        <v>N/A</v>
      </c>
      <c r="CD182" s="110" t="str" cm="1">
        <f t="array" ref="CD182">IF(OR($H182&lt;200, $AD182="Not reporting this measure", ISBLANK($AH182)),"N/A",
       IF(('Data Reporting Template'!$AH182/$H182)&gt;
                   (_xlfn.IFS($AF182="CCO Medicaid only",Dashboard!$E$44,'Data Reporting Template'!$AF182="All-payer",Dashboard!$F$44)),"High","No Issue"))</f>
        <v>N/A</v>
      </c>
      <c r="CE182" s="109" t="str">
        <f>IF(OR(($H182+(0.2*$I182))&lt;50, $AM182="Not reporting this measure", ISBLANK($AQ182)),"N/A",
       IF(('Data Reporting Template'!$AQ182/($H182+(0.2*$I182)))&gt;Dashboard!$E$44,"High","No Issue"))</f>
        <v>N/A</v>
      </c>
      <c r="CF182" s="110" t="str">
        <f>IF(OR(($H182+(0.2*$I182))&lt;200, $AZ182="Not reporting this measure", ISBLANK($BD182)),"N/A",
       IF(('Data Reporting Template'!$BD182/($H182+(0.2*$I182)))&gt;Dashboard!$E$44,"High","No Issue"))</f>
        <v>N/A</v>
      </c>
      <c r="CG182" s="111" t="str">
        <f>IF(OR(($H182+(0.2*$I182))&lt;200, $AZ182="Not reporting this measure", ISBLANK($BI182)),"N/A",
       IF(('Data Reporting Template'!$BI182/($H182+(0.2*$I182)))&gt;Dashboard!$E$44,"High","No Issue"))</f>
        <v>N/A</v>
      </c>
      <c r="CH182" s="108" t="str">
        <f>IFERROR(
IF($O182 &lt; 30, "N/A",
IF((($P182+$Q182)/$O182)&gt; (Dashboard!$D$54), "High Exclusion/Exception Rate", "No Issue")),"N/A")</f>
        <v>N/A</v>
      </c>
      <c r="CI182" s="109" t="str">
        <f>IFERROR(
IF($Y182&lt;30,"N/A",
IF(($Z182/$Y182) &gt; (Dashboard!$D$55), "High Exclusion/Exception Rate", "No Issue")),"N/A")</f>
        <v>N/A</v>
      </c>
      <c r="CJ182" s="110" t="str">
        <f>IFERROR(
IF($AH182 &lt;30, "N/A",
IF(($AI182/$AH182)&gt; (Dashboard!$D$56), "High Exclusion/Exception Rate", "No Issue")),"N/A")</f>
        <v>N/A</v>
      </c>
      <c r="CK182" s="109" t="str">
        <f>IFERROR(
IF($BD182 &lt;30, "N/A",
IF((($BE182 + $BF182)/$BD182) &gt; (Dashboard!$D$58), "High Exclusion/Exception Rate", "No Issue")),"N/A")</f>
        <v>N/A</v>
      </c>
      <c r="CL182" s="112" t="str">
        <f>IFERROR(
IF($BI182 &lt;30, "N/A",
IF(($BJ182/$BI182) &gt; (Dashboard!$D$59), "High Exclusion/Exception Rate", "No Issue")),"N/A")</f>
        <v>N/A</v>
      </c>
      <c r="CM182" s="113" t="str">
        <f t="shared" si="92"/>
        <v>N/A</v>
      </c>
      <c r="CN182" s="110" t="str">
        <f t="shared" si="93"/>
        <v>N/A</v>
      </c>
      <c r="CO182" s="109" t="str">
        <f t="shared" si="94"/>
        <v>N/A</v>
      </c>
      <c r="CP182" s="110" t="str">
        <f t="shared" si="95"/>
        <v>N/A</v>
      </c>
      <c r="CQ182" s="109" t="str">
        <f t="shared" si="96"/>
        <v>N/A</v>
      </c>
      <c r="CR182" s="112" t="str">
        <f t="shared" si="97"/>
        <v>N/A</v>
      </c>
      <c r="CS182" s="113" t="str">
        <f t="shared" si="98"/>
        <v>N/A</v>
      </c>
      <c r="CT182" s="110" t="str">
        <f t="shared" si="99"/>
        <v>N/A</v>
      </c>
      <c r="CU182" s="109" t="str">
        <f t="shared" si="100"/>
        <v>N/A</v>
      </c>
      <c r="CV182" s="110" t="str">
        <f t="shared" si="101"/>
        <v>N/A</v>
      </c>
      <c r="CW182" s="109" t="str">
        <f t="shared" si="102"/>
        <v>N/A</v>
      </c>
      <c r="CX182" s="112" t="str">
        <f t="shared" si="103"/>
        <v>N/A</v>
      </c>
      <c r="CY182" s="113" t="str">
        <f t="shared" si="104"/>
        <v>N/A</v>
      </c>
      <c r="CZ182" s="110" t="str">
        <f t="shared" si="105"/>
        <v>N/A</v>
      </c>
      <c r="DA182" s="109" t="str">
        <f t="shared" si="106"/>
        <v>N/A</v>
      </c>
      <c r="DB182" s="115" t="str">
        <f t="shared" si="107"/>
        <v>N/A</v>
      </c>
      <c r="DC182" s="109" t="str">
        <f t="shared" si="108"/>
        <v>N/A</v>
      </c>
      <c r="DD182" s="114" t="str">
        <f t="shared" si="109"/>
        <v>N/A</v>
      </c>
      <c r="DE182" s="109" t="str">
        <f t="shared" si="110"/>
        <v>N/A</v>
      </c>
      <c r="DF182" s="114" t="str">
        <f t="shared" si="111"/>
        <v>N/A</v>
      </c>
      <c r="DG182" s="113" t="str">
        <f t="shared" si="112"/>
        <v>N/A</v>
      </c>
      <c r="DH182" s="114" t="str">
        <f t="shared" si="113"/>
        <v>N/A</v>
      </c>
      <c r="DI182" s="109" t="str">
        <f t="shared" si="114"/>
        <v>N/A</v>
      </c>
      <c r="DJ182" s="114" t="str">
        <f t="shared" si="115"/>
        <v>N/A</v>
      </c>
      <c r="DK182" s="111" t="str">
        <f t="shared" si="116"/>
        <v>N/A</v>
      </c>
    </row>
    <row r="183" spans="11:115" s="78" customFormat="1" x14ac:dyDescent="0.25">
      <c r="K183" s="90"/>
      <c r="R183" s="100" t="e">
        <f t="shared" si="78"/>
        <v>#DIV/0!</v>
      </c>
      <c r="S183" s="83" t="s">
        <v>255</v>
      </c>
      <c r="T183" s="83" t="s">
        <v>256</v>
      </c>
      <c r="U183" s="90"/>
      <c r="AA183" s="100" t="e">
        <f t="shared" si="79"/>
        <v>#DIV/0!</v>
      </c>
      <c r="AB183" s="83" t="s">
        <v>255</v>
      </c>
      <c r="AC183" s="83" t="s">
        <v>256</v>
      </c>
      <c r="AD183" s="91"/>
      <c r="AI183" s="92"/>
      <c r="AJ183" s="100" t="e">
        <f t="shared" si="80"/>
        <v>#DIV/0!</v>
      </c>
      <c r="AK183" s="83" t="s">
        <v>255</v>
      </c>
      <c r="AL183" s="83" t="s">
        <v>256</v>
      </c>
      <c r="AM183" s="91"/>
      <c r="AQ183" s="93"/>
      <c r="AR183" s="101" t="e">
        <f t="shared" si="81"/>
        <v>#DIV/0!</v>
      </c>
      <c r="AU183" s="102">
        <f t="shared" si="82"/>
        <v>0</v>
      </c>
      <c r="AV183" s="101" t="e">
        <f t="shared" si="83"/>
        <v>#DIV/0!</v>
      </c>
      <c r="AW183" s="101" t="e">
        <f t="shared" si="84"/>
        <v>#DIV/0!</v>
      </c>
      <c r="AX183" s="83" t="s">
        <v>255</v>
      </c>
      <c r="AY183" s="83" t="s">
        <v>256</v>
      </c>
      <c r="AZ183" s="91"/>
      <c r="BG183" s="103" t="e">
        <f t="shared" si="85"/>
        <v>#DIV/0!</v>
      </c>
      <c r="BK183" s="103" t="e">
        <f t="shared" si="86"/>
        <v>#DIV/0!</v>
      </c>
      <c r="BL183" s="83" t="s">
        <v>255</v>
      </c>
      <c r="BM183" s="83" t="s">
        <v>256</v>
      </c>
      <c r="BN183" s="106">
        <f t="shared" si="87"/>
        <v>0</v>
      </c>
      <c r="BO183" s="107">
        <f t="shared" si="88"/>
        <v>0</v>
      </c>
      <c r="BP183" s="107">
        <f t="shared" si="89"/>
        <v>0</v>
      </c>
      <c r="BQ183" s="107">
        <f t="shared" si="90"/>
        <v>0</v>
      </c>
      <c r="BR183" s="107">
        <f t="shared" si="91"/>
        <v>0</v>
      </c>
      <c r="BU183" s="94"/>
      <c r="BV183" s="108" t="str" cm="1">
        <f t="array" ref="BV183">IF(OR(($H183+(0.2*$I183))&lt;200, $K183="Not reporting this measure", ISBLANK($O183)),"N/A",
       IF(($O183/($H183+(0.2*$I183)))&lt;
                   (_xlfn.IFS($M183="CCO Medicaid only",Dashboard!$E$33,'Data Reporting Template'!$M183="All-payer",Dashboard!$F$33)),"Low","No Issue"))</f>
        <v>N/A</v>
      </c>
      <c r="BW183" s="109" t="str" cm="1">
        <f t="array" ref="BW183">IFERROR(
IF(OR($H183&lt;200, $U183="Not reporting this measure", ISBLANK($Y183),($I183/$J183)&gt;0.8),"N/A",
       IF(($Y183/$H183)&lt;
                   (_xlfn.IFS($W183="CCO Medicaid only",Dashboard!$E$34,'Data Reporting Template'!$W183="All-payer",Dashboard!$F$34)),"Low","No Issue")), "N/A")</f>
        <v>N/A</v>
      </c>
      <c r="BX183" s="110" t="str" cm="1">
        <f t="array" ref="BX183">IFERROR(
IF(OR($H183&lt;200, $AD183="Not reporting this measure", ISBLANK($AH183),($I183/$J183)&gt;0.8),"N/A",
       IF(($AH183/$H183)&lt;
                   (_xlfn.IFS($AF183="CCO Medicaid only",Dashboard!$E$35,'Data Reporting Template'!$AF183="All-payer",Dashboard!$F$35)),"Low","No Issue")), "N/A")</f>
        <v>N/A</v>
      </c>
      <c r="BY183" s="109" t="str">
        <f>IF(OR(($H183+(0.2*$I183))&lt;50, $AM183="Not reporting this measure", ISBLANK($AQ183)),"N/A",
       IF(($AQ183/($H183+(0.2*$I183)))&lt;Dashboard!$E$36,"Low", "No Issue"))</f>
        <v>N/A</v>
      </c>
      <c r="BZ183" s="110" t="str">
        <f>IF(OR(($H183+(0.2*$I183))&lt;200, $AZ183="Not reporting this measure", ISBLANK($BD183)),"N/A",
       IF(($BD183/($H183+(0.2*$I183)))&lt;Dashboard!$E$37,"Low", "No Issue"))</f>
        <v>N/A</v>
      </c>
      <c r="CA183" s="111" t="str">
        <f>IFERROR(
IF(OR(($H183+(0.2*$I183))&lt;200, $AZ183="Not reporting this measure", ISBLANK($BI183),($I183/$J183)&gt;0.8),"N/A",
       IF(($BI183/($H183+(0.2*$I183)))&lt;Dashboard!$E$38,"Low", "No Issue")),"N/A")</f>
        <v>N/A</v>
      </c>
      <c r="CB183" s="108" t="str" cm="1">
        <f t="array" ref="CB183">IF(OR(($H183+(0.2*$I183))&lt;200, $K183="Not reporting this measure", ISBLANK($O183)),"N/A",
IF(('Data Reporting Template'!$O183/($H183+(0.2*$I183)))&gt;
(_xlfn.IFS($M183="CCO Medicaid only",Dashboard!$E$44,'Data Reporting Template'!$M183="All-payer",Dashboard!$F$44)),"High","No Issue"))</f>
        <v>N/A</v>
      </c>
      <c r="CC183" s="109" t="str" cm="1">
        <f t="array" ref="CC183">IF(OR($H183&lt;200, $U183="Not reporting this measure", ISBLANK($Y183)),"N/A",
IF(('Data Reporting Template'!$Y183/$H183)&gt;
(_xlfn.IFS($W183="CCO Medicaid only",Dashboard!$E$44,'Data Reporting Template'!$W183="All-payer",Dashboard!$F$44)),"High","No Issue"))</f>
        <v>N/A</v>
      </c>
      <c r="CD183" s="110" t="str" cm="1">
        <f t="array" ref="CD183">IF(OR($H183&lt;200, $AD183="Not reporting this measure", ISBLANK($AH183)),"N/A",
       IF(('Data Reporting Template'!$AH183/$H183)&gt;
                   (_xlfn.IFS($AF183="CCO Medicaid only",Dashboard!$E$44,'Data Reporting Template'!$AF183="All-payer",Dashboard!$F$44)),"High","No Issue"))</f>
        <v>N/A</v>
      </c>
      <c r="CE183" s="109" t="str">
        <f>IF(OR(($H183+(0.2*$I183))&lt;50, $AM183="Not reporting this measure", ISBLANK($AQ183)),"N/A",
       IF(('Data Reporting Template'!$AQ183/($H183+(0.2*$I183)))&gt;Dashboard!$E$44,"High","No Issue"))</f>
        <v>N/A</v>
      </c>
      <c r="CF183" s="110" t="str">
        <f>IF(OR(($H183+(0.2*$I183))&lt;200, $AZ183="Not reporting this measure", ISBLANK($BD183)),"N/A",
       IF(('Data Reporting Template'!$BD183/($H183+(0.2*$I183)))&gt;Dashboard!$E$44,"High","No Issue"))</f>
        <v>N/A</v>
      </c>
      <c r="CG183" s="111" t="str">
        <f>IF(OR(($H183+(0.2*$I183))&lt;200, $AZ183="Not reporting this measure", ISBLANK($BI183)),"N/A",
       IF(('Data Reporting Template'!$BI183/($H183+(0.2*$I183)))&gt;Dashboard!$E$44,"High","No Issue"))</f>
        <v>N/A</v>
      </c>
      <c r="CH183" s="108" t="str">
        <f>IFERROR(
IF($O183 &lt; 30, "N/A",
IF((($P183+$Q183)/$O183)&gt; (Dashboard!$D$54), "High Exclusion/Exception Rate", "No Issue")),"N/A")</f>
        <v>N/A</v>
      </c>
      <c r="CI183" s="109" t="str">
        <f>IFERROR(
IF($Y183&lt;30,"N/A",
IF(($Z183/$Y183) &gt; (Dashboard!$D$55), "High Exclusion/Exception Rate", "No Issue")),"N/A")</f>
        <v>N/A</v>
      </c>
      <c r="CJ183" s="110" t="str">
        <f>IFERROR(
IF($AH183 &lt;30, "N/A",
IF(($AI183/$AH183)&gt; (Dashboard!$D$56), "High Exclusion/Exception Rate", "No Issue")),"N/A")</f>
        <v>N/A</v>
      </c>
      <c r="CK183" s="109" t="str">
        <f>IFERROR(
IF($BD183 &lt;30, "N/A",
IF((($BE183 + $BF183)/$BD183) &gt; (Dashboard!$D$58), "High Exclusion/Exception Rate", "No Issue")),"N/A")</f>
        <v>N/A</v>
      </c>
      <c r="CL183" s="112" t="str">
        <f>IFERROR(
IF($BI183 &lt;30, "N/A",
IF(($BJ183/$BI183) &gt; (Dashboard!$D$59), "High Exclusion/Exception Rate", "No Issue")),"N/A")</f>
        <v>N/A</v>
      </c>
      <c r="CM183" s="113" t="str">
        <f t="shared" si="92"/>
        <v>N/A</v>
      </c>
      <c r="CN183" s="110" t="str">
        <f t="shared" si="93"/>
        <v>N/A</v>
      </c>
      <c r="CO183" s="109" t="str">
        <f t="shared" si="94"/>
        <v>N/A</v>
      </c>
      <c r="CP183" s="110" t="str">
        <f t="shared" si="95"/>
        <v>N/A</v>
      </c>
      <c r="CQ183" s="109" t="str">
        <f t="shared" si="96"/>
        <v>N/A</v>
      </c>
      <c r="CR183" s="112" t="str">
        <f t="shared" si="97"/>
        <v>N/A</v>
      </c>
      <c r="CS183" s="113" t="str">
        <f t="shared" si="98"/>
        <v>N/A</v>
      </c>
      <c r="CT183" s="110" t="str">
        <f t="shared" si="99"/>
        <v>N/A</v>
      </c>
      <c r="CU183" s="109" t="str">
        <f t="shared" si="100"/>
        <v>N/A</v>
      </c>
      <c r="CV183" s="110" t="str">
        <f t="shared" si="101"/>
        <v>N/A</v>
      </c>
      <c r="CW183" s="109" t="str">
        <f t="shared" si="102"/>
        <v>N/A</v>
      </c>
      <c r="CX183" s="112" t="str">
        <f t="shared" si="103"/>
        <v>N/A</v>
      </c>
      <c r="CY183" s="113" t="str">
        <f t="shared" si="104"/>
        <v>N/A</v>
      </c>
      <c r="CZ183" s="110" t="str">
        <f t="shared" si="105"/>
        <v>N/A</v>
      </c>
      <c r="DA183" s="109" t="str">
        <f t="shared" si="106"/>
        <v>N/A</v>
      </c>
      <c r="DB183" s="115" t="str">
        <f t="shared" si="107"/>
        <v>N/A</v>
      </c>
      <c r="DC183" s="109" t="str">
        <f t="shared" si="108"/>
        <v>N/A</v>
      </c>
      <c r="DD183" s="114" t="str">
        <f t="shared" si="109"/>
        <v>N/A</v>
      </c>
      <c r="DE183" s="109" t="str">
        <f t="shared" si="110"/>
        <v>N/A</v>
      </c>
      <c r="DF183" s="114" t="str">
        <f t="shared" si="111"/>
        <v>N/A</v>
      </c>
      <c r="DG183" s="113" t="str">
        <f t="shared" si="112"/>
        <v>N/A</v>
      </c>
      <c r="DH183" s="114" t="str">
        <f t="shared" si="113"/>
        <v>N/A</v>
      </c>
      <c r="DI183" s="109" t="str">
        <f t="shared" si="114"/>
        <v>N/A</v>
      </c>
      <c r="DJ183" s="114" t="str">
        <f t="shared" si="115"/>
        <v>N/A</v>
      </c>
      <c r="DK183" s="111" t="str">
        <f t="shared" si="116"/>
        <v>N/A</v>
      </c>
    </row>
    <row r="184" spans="11:115" s="78" customFormat="1" x14ac:dyDescent="0.25">
      <c r="K184" s="90"/>
      <c r="R184" s="100" t="e">
        <f t="shared" si="78"/>
        <v>#DIV/0!</v>
      </c>
      <c r="S184" s="83" t="s">
        <v>255</v>
      </c>
      <c r="T184" s="83" t="s">
        <v>256</v>
      </c>
      <c r="U184" s="90"/>
      <c r="AA184" s="100" t="e">
        <f t="shared" si="79"/>
        <v>#DIV/0!</v>
      </c>
      <c r="AB184" s="83" t="s">
        <v>255</v>
      </c>
      <c r="AC184" s="83" t="s">
        <v>256</v>
      </c>
      <c r="AD184" s="91"/>
      <c r="AI184" s="92"/>
      <c r="AJ184" s="100" t="e">
        <f t="shared" si="80"/>
        <v>#DIV/0!</v>
      </c>
      <c r="AK184" s="83" t="s">
        <v>255</v>
      </c>
      <c r="AL184" s="83" t="s">
        <v>256</v>
      </c>
      <c r="AM184" s="91"/>
      <c r="AQ184" s="93"/>
      <c r="AR184" s="101" t="e">
        <f t="shared" si="81"/>
        <v>#DIV/0!</v>
      </c>
      <c r="AU184" s="102">
        <f t="shared" si="82"/>
        <v>0</v>
      </c>
      <c r="AV184" s="101" t="e">
        <f t="shared" si="83"/>
        <v>#DIV/0!</v>
      </c>
      <c r="AW184" s="101" t="e">
        <f t="shared" si="84"/>
        <v>#DIV/0!</v>
      </c>
      <c r="AX184" s="83" t="s">
        <v>255</v>
      </c>
      <c r="AY184" s="83" t="s">
        <v>256</v>
      </c>
      <c r="AZ184" s="91"/>
      <c r="BG184" s="103" t="e">
        <f t="shared" si="85"/>
        <v>#DIV/0!</v>
      </c>
      <c r="BK184" s="103" t="e">
        <f t="shared" si="86"/>
        <v>#DIV/0!</v>
      </c>
      <c r="BL184" s="83" t="s">
        <v>255</v>
      </c>
      <c r="BM184" s="83" t="s">
        <v>256</v>
      </c>
      <c r="BN184" s="106">
        <f t="shared" si="87"/>
        <v>0</v>
      </c>
      <c r="BO184" s="107">
        <f t="shared" si="88"/>
        <v>0</v>
      </c>
      <c r="BP184" s="107">
        <f t="shared" si="89"/>
        <v>0</v>
      </c>
      <c r="BQ184" s="107">
        <f t="shared" si="90"/>
        <v>0</v>
      </c>
      <c r="BR184" s="107">
        <f t="shared" si="91"/>
        <v>0</v>
      </c>
      <c r="BU184" s="94"/>
      <c r="BV184" s="108" t="str" cm="1">
        <f t="array" ref="BV184">IF(OR(($H184+(0.2*$I184))&lt;200, $K184="Not reporting this measure", ISBLANK($O184)),"N/A",
       IF(($O184/($H184+(0.2*$I184)))&lt;
                   (_xlfn.IFS($M184="CCO Medicaid only",Dashboard!$E$33,'Data Reporting Template'!$M184="All-payer",Dashboard!$F$33)),"Low","No Issue"))</f>
        <v>N/A</v>
      </c>
      <c r="BW184" s="109" t="str" cm="1">
        <f t="array" ref="BW184">IFERROR(
IF(OR($H184&lt;200, $U184="Not reporting this measure", ISBLANK($Y184),($I184/$J184)&gt;0.8),"N/A",
       IF(($Y184/$H184)&lt;
                   (_xlfn.IFS($W184="CCO Medicaid only",Dashboard!$E$34,'Data Reporting Template'!$W184="All-payer",Dashboard!$F$34)),"Low","No Issue")), "N/A")</f>
        <v>N/A</v>
      </c>
      <c r="BX184" s="110" t="str" cm="1">
        <f t="array" ref="BX184">IFERROR(
IF(OR($H184&lt;200, $AD184="Not reporting this measure", ISBLANK($AH184),($I184/$J184)&gt;0.8),"N/A",
       IF(($AH184/$H184)&lt;
                   (_xlfn.IFS($AF184="CCO Medicaid only",Dashboard!$E$35,'Data Reporting Template'!$AF184="All-payer",Dashboard!$F$35)),"Low","No Issue")), "N/A")</f>
        <v>N/A</v>
      </c>
      <c r="BY184" s="109" t="str">
        <f>IF(OR(($H184+(0.2*$I184))&lt;50, $AM184="Not reporting this measure", ISBLANK($AQ184)),"N/A",
       IF(($AQ184/($H184+(0.2*$I184)))&lt;Dashboard!$E$36,"Low", "No Issue"))</f>
        <v>N/A</v>
      </c>
      <c r="BZ184" s="110" t="str">
        <f>IF(OR(($H184+(0.2*$I184))&lt;200, $AZ184="Not reporting this measure", ISBLANK($BD184)),"N/A",
       IF(($BD184/($H184+(0.2*$I184)))&lt;Dashboard!$E$37,"Low", "No Issue"))</f>
        <v>N/A</v>
      </c>
      <c r="CA184" s="111" t="str">
        <f>IFERROR(
IF(OR(($H184+(0.2*$I184))&lt;200, $AZ184="Not reporting this measure", ISBLANK($BI184),($I184/$J184)&gt;0.8),"N/A",
       IF(($BI184/($H184+(0.2*$I184)))&lt;Dashboard!$E$38,"Low", "No Issue")),"N/A")</f>
        <v>N/A</v>
      </c>
      <c r="CB184" s="108" t="str" cm="1">
        <f t="array" ref="CB184">IF(OR(($H184+(0.2*$I184))&lt;200, $K184="Not reporting this measure", ISBLANK($O184)),"N/A",
IF(('Data Reporting Template'!$O184/($H184+(0.2*$I184)))&gt;
(_xlfn.IFS($M184="CCO Medicaid only",Dashboard!$E$44,'Data Reporting Template'!$M184="All-payer",Dashboard!$F$44)),"High","No Issue"))</f>
        <v>N/A</v>
      </c>
      <c r="CC184" s="109" t="str" cm="1">
        <f t="array" ref="CC184">IF(OR($H184&lt;200, $U184="Not reporting this measure", ISBLANK($Y184)),"N/A",
IF(('Data Reporting Template'!$Y184/$H184)&gt;
(_xlfn.IFS($W184="CCO Medicaid only",Dashboard!$E$44,'Data Reporting Template'!$W184="All-payer",Dashboard!$F$44)),"High","No Issue"))</f>
        <v>N/A</v>
      </c>
      <c r="CD184" s="110" t="str" cm="1">
        <f t="array" ref="CD184">IF(OR($H184&lt;200, $AD184="Not reporting this measure", ISBLANK($AH184)),"N/A",
       IF(('Data Reporting Template'!$AH184/$H184)&gt;
                   (_xlfn.IFS($AF184="CCO Medicaid only",Dashboard!$E$44,'Data Reporting Template'!$AF184="All-payer",Dashboard!$F$44)),"High","No Issue"))</f>
        <v>N/A</v>
      </c>
      <c r="CE184" s="109" t="str">
        <f>IF(OR(($H184+(0.2*$I184))&lt;50, $AM184="Not reporting this measure", ISBLANK($AQ184)),"N/A",
       IF(('Data Reporting Template'!$AQ184/($H184+(0.2*$I184)))&gt;Dashboard!$E$44,"High","No Issue"))</f>
        <v>N/A</v>
      </c>
      <c r="CF184" s="110" t="str">
        <f>IF(OR(($H184+(0.2*$I184))&lt;200, $AZ184="Not reporting this measure", ISBLANK($BD184)),"N/A",
       IF(('Data Reporting Template'!$BD184/($H184+(0.2*$I184)))&gt;Dashboard!$E$44,"High","No Issue"))</f>
        <v>N/A</v>
      </c>
      <c r="CG184" s="111" t="str">
        <f>IF(OR(($H184+(0.2*$I184))&lt;200, $AZ184="Not reporting this measure", ISBLANK($BI184)),"N/A",
       IF(('Data Reporting Template'!$BI184/($H184+(0.2*$I184)))&gt;Dashboard!$E$44,"High","No Issue"))</f>
        <v>N/A</v>
      </c>
      <c r="CH184" s="108" t="str">
        <f>IFERROR(
IF($O184 &lt; 30, "N/A",
IF((($P184+$Q184)/$O184)&gt; (Dashboard!$D$54), "High Exclusion/Exception Rate", "No Issue")),"N/A")</f>
        <v>N/A</v>
      </c>
      <c r="CI184" s="109" t="str">
        <f>IFERROR(
IF($Y184&lt;30,"N/A",
IF(($Z184/$Y184) &gt; (Dashboard!$D$55), "High Exclusion/Exception Rate", "No Issue")),"N/A")</f>
        <v>N/A</v>
      </c>
      <c r="CJ184" s="110" t="str">
        <f>IFERROR(
IF($AH184 &lt;30, "N/A",
IF(($AI184/$AH184)&gt; (Dashboard!$D$56), "High Exclusion/Exception Rate", "No Issue")),"N/A")</f>
        <v>N/A</v>
      </c>
      <c r="CK184" s="109" t="str">
        <f>IFERROR(
IF($BD184 &lt;30, "N/A",
IF((($BE184 + $BF184)/$BD184) &gt; (Dashboard!$D$58), "High Exclusion/Exception Rate", "No Issue")),"N/A")</f>
        <v>N/A</v>
      </c>
      <c r="CL184" s="112" t="str">
        <f>IFERROR(
IF($BI184 &lt;30, "N/A",
IF(($BJ184/$BI184) &gt; (Dashboard!$D$59), "High Exclusion/Exception Rate", "No Issue")),"N/A")</f>
        <v>N/A</v>
      </c>
      <c r="CM184" s="113" t="str">
        <f t="shared" si="92"/>
        <v>N/A</v>
      </c>
      <c r="CN184" s="110" t="str">
        <f t="shared" si="93"/>
        <v>N/A</v>
      </c>
      <c r="CO184" s="109" t="str">
        <f t="shared" si="94"/>
        <v>N/A</v>
      </c>
      <c r="CP184" s="110" t="str">
        <f t="shared" si="95"/>
        <v>N/A</v>
      </c>
      <c r="CQ184" s="109" t="str">
        <f t="shared" si="96"/>
        <v>N/A</v>
      </c>
      <c r="CR184" s="112" t="str">
        <f t="shared" si="97"/>
        <v>N/A</v>
      </c>
      <c r="CS184" s="113" t="str">
        <f t="shared" si="98"/>
        <v>N/A</v>
      </c>
      <c r="CT184" s="110" t="str">
        <f t="shared" si="99"/>
        <v>N/A</v>
      </c>
      <c r="CU184" s="109" t="str">
        <f t="shared" si="100"/>
        <v>N/A</v>
      </c>
      <c r="CV184" s="110" t="str">
        <f t="shared" si="101"/>
        <v>N/A</v>
      </c>
      <c r="CW184" s="109" t="str">
        <f t="shared" si="102"/>
        <v>N/A</v>
      </c>
      <c r="CX184" s="112" t="str">
        <f t="shared" si="103"/>
        <v>N/A</v>
      </c>
      <c r="CY184" s="113" t="str">
        <f t="shared" si="104"/>
        <v>N/A</v>
      </c>
      <c r="CZ184" s="110" t="str">
        <f t="shared" si="105"/>
        <v>N/A</v>
      </c>
      <c r="DA184" s="109" t="str">
        <f t="shared" si="106"/>
        <v>N/A</v>
      </c>
      <c r="DB184" s="115" t="str">
        <f t="shared" si="107"/>
        <v>N/A</v>
      </c>
      <c r="DC184" s="109" t="str">
        <f t="shared" si="108"/>
        <v>N/A</v>
      </c>
      <c r="DD184" s="114" t="str">
        <f t="shared" si="109"/>
        <v>N/A</v>
      </c>
      <c r="DE184" s="109" t="str">
        <f t="shared" si="110"/>
        <v>N/A</v>
      </c>
      <c r="DF184" s="114" t="str">
        <f t="shared" si="111"/>
        <v>N/A</v>
      </c>
      <c r="DG184" s="113" t="str">
        <f t="shared" si="112"/>
        <v>N/A</v>
      </c>
      <c r="DH184" s="114" t="str">
        <f t="shared" si="113"/>
        <v>N/A</v>
      </c>
      <c r="DI184" s="109" t="str">
        <f t="shared" si="114"/>
        <v>N/A</v>
      </c>
      <c r="DJ184" s="114" t="str">
        <f t="shared" si="115"/>
        <v>N/A</v>
      </c>
      <c r="DK184" s="111" t="str">
        <f t="shared" si="116"/>
        <v>N/A</v>
      </c>
    </row>
    <row r="185" spans="11:115" s="78" customFormat="1" x14ac:dyDescent="0.25">
      <c r="K185" s="90"/>
      <c r="R185" s="100" t="e">
        <f t="shared" si="78"/>
        <v>#DIV/0!</v>
      </c>
      <c r="S185" s="83" t="s">
        <v>255</v>
      </c>
      <c r="T185" s="83" t="s">
        <v>256</v>
      </c>
      <c r="U185" s="90"/>
      <c r="AA185" s="100" t="e">
        <f t="shared" si="79"/>
        <v>#DIV/0!</v>
      </c>
      <c r="AB185" s="83" t="s">
        <v>255</v>
      </c>
      <c r="AC185" s="83" t="s">
        <v>256</v>
      </c>
      <c r="AD185" s="91"/>
      <c r="AI185" s="92"/>
      <c r="AJ185" s="100" t="e">
        <f t="shared" si="80"/>
        <v>#DIV/0!</v>
      </c>
      <c r="AK185" s="83" t="s">
        <v>255</v>
      </c>
      <c r="AL185" s="83" t="s">
        <v>256</v>
      </c>
      <c r="AM185" s="91"/>
      <c r="AQ185" s="93"/>
      <c r="AR185" s="101" t="e">
        <f t="shared" si="81"/>
        <v>#DIV/0!</v>
      </c>
      <c r="AU185" s="102">
        <f t="shared" si="82"/>
        <v>0</v>
      </c>
      <c r="AV185" s="101" t="e">
        <f t="shared" si="83"/>
        <v>#DIV/0!</v>
      </c>
      <c r="AW185" s="101" t="e">
        <f t="shared" si="84"/>
        <v>#DIV/0!</v>
      </c>
      <c r="AX185" s="83" t="s">
        <v>255</v>
      </c>
      <c r="AY185" s="83" t="s">
        <v>256</v>
      </c>
      <c r="AZ185" s="91"/>
      <c r="BG185" s="103" t="e">
        <f t="shared" si="85"/>
        <v>#DIV/0!</v>
      </c>
      <c r="BK185" s="103" t="e">
        <f t="shared" si="86"/>
        <v>#DIV/0!</v>
      </c>
      <c r="BL185" s="83" t="s">
        <v>255</v>
      </c>
      <c r="BM185" s="83" t="s">
        <v>256</v>
      </c>
      <c r="BN185" s="106">
        <f t="shared" si="87"/>
        <v>0</v>
      </c>
      <c r="BO185" s="107">
        <f t="shared" si="88"/>
        <v>0</v>
      </c>
      <c r="BP185" s="107">
        <f t="shared" si="89"/>
        <v>0</v>
      </c>
      <c r="BQ185" s="107">
        <f t="shared" si="90"/>
        <v>0</v>
      </c>
      <c r="BR185" s="107">
        <f t="shared" si="91"/>
        <v>0</v>
      </c>
      <c r="BU185" s="94"/>
      <c r="BV185" s="108" t="str" cm="1">
        <f t="array" ref="BV185">IF(OR(($H185+(0.2*$I185))&lt;200, $K185="Not reporting this measure", ISBLANK($O185)),"N/A",
       IF(($O185/($H185+(0.2*$I185)))&lt;
                   (_xlfn.IFS($M185="CCO Medicaid only",Dashboard!$E$33,'Data Reporting Template'!$M185="All-payer",Dashboard!$F$33)),"Low","No Issue"))</f>
        <v>N/A</v>
      </c>
      <c r="BW185" s="109" t="str" cm="1">
        <f t="array" ref="BW185">IFERROR(
IF(OR($H185&lt;200, $U185="Not reporting this measure", ISBLANK($Y185),($I185/$J185)&gt;0.8),"N/A",
       IF(($Y185/$H185)&lt;
                   (_xlfn.IFS($W185="CCO Medicaid only",Dashboard!$E$34,'Data Reporting Template'!$W185="All-payer",Dashboard!$F$34)),"Low","No Issue")), "N/A")</f>
        <v>N/A</v>
      </c>
      <c r="BX185" s="110" t="str" cm="1">
        <f t="array" ref="BX185">IFERROR(
IF(OR($H185&lt;200, $AD185="Not reporting this measure", ISBLANK($AH185),($I185/$J185)&gt;0.8),"N/A",
       IF(($AH185/$H185)&lt;
                   (_xlfn.IFS($AF185="CCO Medicaid only",Dashboard!$E$35,'Data Reporting Template'!$AF185="All-payer",Dashboard!$F$35)),"Low","No Issue")), "N/A")</f>
        <v>N/A</v>
      </c>
      <c r="BY185" s="109" t="str">
        <f>IF(OR(($H185+(0.2*$I185))&lt;50, $AM185="Not reporting this measure", ISBLANK($AQ185)),"N/A",
       IF(($AQ185/($H185+(0.2*$I185)))&lt;Dashboard!$E$36,"Low", "No Issue"))</f>
        <v>N/A</v>
      </c>
      <c r="BZ185" s="110" t="str">
        <f>IF(OR(($H185+(0.2*$I185))&lt;200, $AZ185="Not reporting this measure", ISBLANK($BD185)),"N/A",
       IF(($BD185/($H185+(0.2*$I185)))&lt;Dashboard!$E$37,"Low", "No Issue"))</f>
        <v>N/A</v>
      </c>
      <c r="CA185" s="111" t="str">
        <f>IFERROR(
IF(OR(($H185+(0.2*$I185))&lt;200, $AZ185="Not reporting this measure", ISBLANK($BI185),($I185/$J185)&gt;0.8),"N/A",
       IF(($BI185/($H185+(0.2*$I185)))&lt;Dashboard!$E$38,"Low", "No Issue")),"N/A")</f>
        <v>N/A</v>
      </c>
      <c r="CB185" s="108" t="str" cm="1">
        <f t="array" ref="CB185">IF(OR(($H185+(0.2*$I185))&lt;200, $K185="Not reporting this measure", ISBLANK($O185)),"N/A",
IF(('Data Reporting Template'!$O185/($H185+(0.2*$I185)))&gt;
(_xlfn.IFS($M185="CCO Medicaid only",Dashboard!$E$44,'Data Reporting Template'!$M185="All-payer",Dashboard!$F$44)),"High","No Issue"))</f>
        <v>N/A</v>
      </c>
      <c r="CC185" s="109" t="str" cm="1">
        <f t="array" ref="CC185">IF(OR($H185&lt;200, $U185="Not reporting this measure", ISBLANK($Y185)),"N/A",
IF(('Data Reporting Template'!$Y185/$H185)&gt;
(_xlfn.IFS($W185="CCO Medicaid only",Dashboard!$E$44,'Data Reporting Template'!$W185="All-payer",Dashboard!$F$44)),"High","No Issue"))</f>
        <v>N/A</v>
      </c>
      <c r="CD185" s="110" t="str" cm="1">
        <f t="array" ref="CD185">IF(OR($H185&lt;200, $AD185="Not reporting this measure", ISBLANK($AH185)),"N/A",
       IF(('Data Reporting Template'!$AH185/$H185)&gt;
                   (_xlfn.IFS($AF185="CCO Medicaid only",Dashboard!$E$44,'Data Reporting Template'!$AF185="All-payer",Dashboard!$F$44)),"High","No Issue"))</f>
        <v>N/A</v>
      </c>
      <c r="CE185" s="109" t="str">
        <f>IF(OR(($H185+(0.2*$I185))&lt;50, $AM185="Not reporting this measure", ISBLANK($AQ185)),"N/A",
       IF(('Data Reporting Template'!$AQ185/($H185+(0.2*$I185)))&gt;Dashboard!$E$44,"High","No Issue"))</f>
        <v>N/A</v>
      </c>
      <c r="CF185" s="110" t="str">
        <f>IF(OR(($H185+(0.2*$I185))&lt;200, $AZ185="Not reporting this measure", ISBLANK($BD185)),"N/A",
       IF(('Data Reporting Template'!$BD185/($H185+(0.2*$I185)))&gt;Dashboard!$E$44,"High","No Issue"))</f>
        <v>N/A</v>
      </c>
      <c r="CG185" s="111" t="str">
        <f>IF(OR(($H185+(0.2*$I185))&lt;200, $AZ185="Not reporting this measure", ISBLANK($BI185)),"N/A",
       IF(('Data Reporting Template'!$BI185/($H185+(0.2*$I185)))&gt;Dashboard!$E$44,"High","No Issue"))</f>
        <v>N/A</v>
      </c>
      <c r="CH185" s="108" t="str">
        <f>IFERROR(
IF($O185 &lt; 30, "N/A",
IF((($P185+$Q185)/$O185)&gt; (Dashboard!$D$54), "High Exclusion/Exception Rate", "No Issue")),"N/A")</f>
        <v>N/A</v>
      </c>
      <c r="CI185" s="109" t="str">
        <f>IFERROR(
IF($Y185&lt;30,"N/A",
IF(($Z185/$Y185) &gt; (Dashboard!$D$55), "High Exclusion/Exception Rate", "No Issue")),"N/A")</f>
        <v>N/A</v>
      </c>
      <c r="CJ185" s="110" t="str">
        <f>IFERROR(
IF($AH185 &lt;30, "N/A",
IF(($AI185/$AH185)&gt; (Dashboard!$D$56), "High Exclusion/Exception Rate", "No Issue")),"N/A")</f>
        <v>N/A</v>
      </c>
      <c r="CK185" s="109" t="str">
        <f>IFERROR(
IF($BD185 &lt;30, "N/A",
IF((($BE185 + $BF185)/$BD185) &gt; (Dashboard!$D$58), "High Exclusion/Exception Rate", "No Issue")),"N/A")</f>
        <v>N/A</v>
      </c>
      <c r="CL185" s="112" t="str">
        <f>IFERROR(
IF($BI185 &lt;30, "N/A",
IF(($BJ185/$BI185) &gt; (Dashboard!$D$59), "High Exclusion/Exception Rate", "No Issue")),"N/A")</f>
        <v>N/A</v>
      </c>
      <c r="CM185" s="113" t="str">
        <f t="shared" si="92"/>
        <v>N/A</v>
      </c>
      <c r="CN185" s="110" t="str">
        <f t="shared" si="93"/>
        <v>N/A</v>
      </c>
      <c r="CO185" s="109" t="str">
        <f t="shared" si="94"/>
        <v>N/A</v>
      </c>
      <c r="CP185" s="110" t="str">
        <f t="shared" si="95"/>
        <v>N/A</v>
      </c>
      <c r="CQ185" s="109" t="str">
        <f t="shared" si="96"/>
        <v>N/A</v>
      </c>
      <c r="CR185" s="112" t="str">
        <f t="shared" si="97"/>
        <v>N/A</v>
      </c>
      <c r="CS185" s="113" t="str">
        <f t="shared" si="98"/>
        <v>N/A</v>
      </c>
      <c r="CT185" s="110" t="str">
        <f t="shared" si="99"/>
        <v>N/A</v>
      </c>
      <c r="CU185" s="109" t="str">
        <f t="shared" si="100"/>
        <v>N/A</v>
      </c>
      <c r="CV185" s="110" t="str">
        <f t="shared" si="101"/>
        <v>N/A</v>
      </c>
      <c r="CW185" s="109" t="str">
        <f t="shared" si="102"/>
        <v>N/A</v>
      </c>
      <c r="CX185" s="112" t="str">
        <f t="shared" si="103"/>
        <v>N/A</v>
      </c>
      <c r="CY185" s="113" t="str">
        <f t="shared" si="104"/>
        <v>N/A</v>
      </c>
      <c r="CZ185" s="110" t="str">
        <f t="shared" si="105"/>
        <v>N/A</v>
      </c>
      <c r="DA185" s="109" t="str">
        <f t="shared" si="106"/>
        <v>N/A</v>
      </c>
      <c r="DB185" s="115" t="str">
        <f t="shared" si="107"/>
        <v>N/A</v>
      </c>
      <c r="DC185" s="109" t="str">
        <f t="shared" si="108"/>
        <v>N/A</v>
      </c>
      <c r="DD185" s="114" t="str">
        <f t="shared" si="109"/>
        <v>N/A</v>
      </c>
      <c r="DE185" s="109" t="str">
        <f t="shared" si="110"/>
        <v>N/A</v>
      </c>
      <c r="DF185" s="114" t="str">
        <f t="shared" si="111"/>
        <v>N/A</v>
      </c>
      <c r="DG185" s="113" t="str">
        <f t="shared" si="112"/>
        <v>N/A</v>
      </c>
      <c r="DH185" s="114" t="str">
        <f t="shared" si="113"/>
        <v>N/A</v>
      </c>
      <c r="DI185" s="109" t="str">
        <f t="shared" si="114"/>
        <v>N/A</v>
      </c>
      <c r="DJ185" s="114" t="str">
        <f t="shared" si="115"/>
        <v>N/A</v>
      </c>
      <c r="DK185" s="111" t="str">
        <f t="shared" si="116"/>
        <v>N/A</v>
      </c>
    </row>
    <row r="186" spans="11:115" s="78" customFormat="1" x14ac:dyDescent="0.25">
      <c r="K186" s="90"/>
      <c r="R186" s="100" t="e">
        <f t="shared" si="78"/>
        <v>#DIV/0!</v>
      </c>
      <c r="S186" s="83" t="s">
        <v>255</v>
      </c>
      <c r="T186" s="83" t="s">
        <v>256</v>
      </c>
      <c r="U186" s="90"/>
      <c r="AA186" s="100" t="e">
        <f t="shared" si="79"/>
        <v>#DIV/0!</v>
      </c>
      <c r="AB186" s="83" t="s">
        <v>255</v>
      </c>
      <c r="AC186" s="83" t="s">
        <v>256</v>
      </c>
      <c r="AD186" s="91"/>
      <c r="AI186" s="92"/>
      <c r="AJ186" s="100" t="e">
        <f t="shared" si="80"/>
        <v>#DIV/0!</v>
      </c>
      <c r="AK186" s="83" t="s">
        <v>255</v>
      </c>
      <c r="AL186" s="83" t="s">
        <v>256</v>
      </c>
      <c r="AM186" s="91"/>
      <c r="AQ186" s="93"/>
      <c r="AR186" s="101" t="e">
        <f>AP186/AQ186</f>
        <v>#DIV/0!</v>
      </c>
      <c r="AU186" s="102">
        <f t="shared" si="82"/>
        <v>0</v>
      </c>
      <c r="AV186" s="101" t="e">
        <f t="shared" si="83"/>
        <v>#DIV/0!</v>
      </c>
      <c r="AW186" s="101" t="e">
        <f t="shared" si="84"/>
        <v>#DIV/0!</v>
      </c>
      <c r="AX186" s="83" t="s">
        <v>255</v>
      </c>
      <c r="AY186" s="83" t="s">
        <v>256</v>
      </c>
      <c r="AZ186" s="91"/>
      <c r="BG186" s="103" t="e">
        <f t="shared" si="85"/>
        <v>#DIV/0!</v>
      </c>
      <c r="BK186" s="103" t="e">
        <f t="shared" si="86"/>
        <v>#DIV/0!</v>
      </c>
      <c r="BL186" s="83" t="s">
        <v>255</v>
      </c>
      <c r="BM186" s="83" t="s">
        <v>256</v>
      </c>
      <c r="BN186" s="106">
        <f t="shared" si="87"/>
        <v>0</v>
      </c>
      <c r="BO186" s="107">
        <f t="shared" si="88"/>
        <v>0</v>
      </c>
      <c r="BP186" s="107">
        <f t="shared" si="89"/>
        <v>0</v>
      </c>
      <c r="BQ186" s="107">
        <f t="shared" si="90"/>
        <v>0</v>
      </c>
      <c r="BR186" s="107">
        <f t="shared" si="91"/>
        <v>0</v>
      </c>
      <c r="BU186" s="94"/>
      <c r="BV186" s="108" t="str" cm="1">
        <f t="array" ref="BV186">IF(OR(($H186+(0.2*$I186))&lt;200, $K186="Not reporting this measure", ISBLANK($O186)),"N/A",
       IF(($O186/($H186+(0.2*$I186)))&lt;
                   (_xlfn.IFS($M186="CCO Medicaid only",Dashboard!$E$33,'Data Reporting Template'!$M186="All-payer",Dashboard!$F$33)),"Low","No Issue"))</f>
        <v>N/A</v>
      </c>
      <c r="BW186" s="109" t="str" cm="1">
        <f t="array" ref="BW186">IFERROR(
IF(OR($H186&lt;200, $U186="Not reporting this measure", ISBLANK($Y186),($I186/$J186)&gt;0.8),"N/A",
       IF(($Y186/$H186)&lt;
                   (_xlfn.IFS($W186="CCO Medicaid only",Dashboard!$E$34,'Data Reporting Template'!$W186="All-payer",Dashboard!$F$34)),"Low","No Issue")), "N/A")</f>
        <v>N/A</v>
      </c>
      <c r="BX186" s="110" t="str" cm="1">
        <f t="array" ref="BX186">IFERROR(
IF(OR($H186&lt;200, $AD186="Not reporting this measure", ISBLANK($AH186),($I186/$J186)&gt;0.8),"N/A",
       IF(($AH186/$H186)&lt;
                   (_xlfn.IFS($AF186="CCO Medicaid only",Dashboard!$E$35,'Data Reporting Template'!$AF186="All-payer",Dashboard!$F$35)),"Low","No Issue")), "N/A")</f>
        <v>N/A</v>
      </c>
      <c r="BY186" s="109" t="str">
        <f>IF(OR(($H186+(0.2*$I186))&lt;50, $AM186="Not reporting this measure", ISBLANK($AQ186)),"N/A",
       IF(($AQ186/($H186+(0.2*$I186)))&lt;Dashboard!$E$36,"Low", "No Issue"))</f>
        <v>N/A</v>
      </c>
      <c r="BZ186" s="110" t="str">
        <f>IF(OR(($H186+(0.2*$I186))&lt;200, $AZ186="Not reporting this measure", ISBLANK($BD186)),"N/A",
       IF(($BD186/($H186+(0.2*$I186)))&lt;Dashboard!$E$37,"Low", "No Issue"))</f>
        <v>N/A</v>
      </c>
      <c r="CA186" s="111" t="str">
        <f>IFERROR(
IF(OR(($H186+(0.2*$I186))&lt;200, $AZ186="Not reporting this measure", ISBLANK($BI186),($I186/$J186)&gt;0.8),"N/A",
       IF(($BI186/($H186+(0.2*$I186)))&lt;Dashboard!$E$38,"Low", "No Issue")),"N/A")</f>
        <v>N/A</v>
      </c>
      <c r="CB186" s="108" t="str" cm="1">
        <f t="array" ref="CB186">IF(OR(($H186+(0.2*$I186))&lt;200, $K186="Not reporting this measure", ISBLANK($O186)),"N/A",
IF(('Data Reporting Template'!$O186/($H186+(0.2*$I186)))&gt;
(_xlfn.IFS($M186="CCO Medicaid only",Dashboard!$E$44,'Data Reporting Template'!$M186="All-payer",Dashboard!$F$44)),"High","No Issue"))</f>
        <v>N/A</v>
      </c>
      <c r="CC186" s="109" t="str" cm="1">
        <f t="array" ref="CC186">IF(OR($H186&lt;200, $U186="Not reporting this measure", ISBLANK($Y186)),"N/A",
IF(('Data Reporting Template'!$Y186/$H186)&gt;
(_xlfn.IFS($W186="CCO Medicaid only",Dashboard!$E$44,'Data Reporting Template'!$W186="All-payer",Dashboard!$F$44)),"High","No Issue"))</f>
        <v>N/A</v>
      </c>
      <c r="CD186" s="110" t="str" cm="1">
        <f t="array" ref="CD186">IF(OR($H186&lt;200, $AD186="Not reporting this measure", ISBLANK($AH186)),"N/A",
       IF(('Data Reporting Template'!$AH186/$H186)&gt;
                   (_xlfn.IFS($AF186="CCO Medicaid only",Dashboard!$E$44,'Data Reporting Template'!$AF186="All-payer",Dashboard!$F$44)),"High","No Issue"))</f>
        <v>N/A</v>
      </c>
      <c r="CE186" s="109" t="str">
        <f>IF(OR(($H186+(0.2*$I186))&lt;50, $AM186="Not reporting this measure", ISBLANK($AQ186)),"N/A",
       IF(('Data Reporting Template'!$AQ186/($H186+(0.2*$I186)))&gt;Dashboard!$E$44,"High","No Issue"))</f>
        <v>N/A</v>
      </c>
      <c r="CF186" s="110" t="str">
        <f>IF(OR(($H186+(0.2*$I186))&lt;200, $AZ186="Not reporting this measure", ISBLANK($BD186)),"N/A",
       IF(('Data Reporting Template'!$BD186/($H186+(0.2*$I186)))&gt;Dashboard!$E$44,"High","No Issue"))</f>
        <v>N/A</v>
      </c>
      <c r="CG186" s="111" t="str">
        <f>IF(OR(($H186+(0.2*$I186))&lt;200, $AZ186="Not reporting this measure", ISBLANK($BI186)),"N/A",
       IF(('Data Reporting Template'!$BI186/($H186+(0.2*$I186)))&gt;Dashboard!$E$44,"High","No Issue"))</f>
        <v>N/A</v>
      </c>
      <c r="CH186" s="108" t="str">
        <f>IFERROR(
IF($O186 &lt; 30, "N/A",
IF((($P186+$Q186)/$O186)&gt; (Dashboard!$D$54), "High Exclusion/Exception Rate", "No Issue")),"N/A")</f>
        <v>N/A</v>
      </c>
      <c r="CI186" s="109" t="str">
        <f>IFERROR(
IF($Y186&lt;30,"N/A",
IF(($Z186/$Y186) &gt; (Dashboard!$D$55), "High Exclusion/Exception Rate", "No Issue")),"N/A")</f>
        <v>N/A</v>
      </c>
      <c r="CJ186" s="110" t="str">
        <f>IFERROR(
IF($AH186 &lt;30, "N/A",
IF(($AI186/$AH186)&gt; (Dashboard!$D$56), "High Exclusion/Exception Rate", "No Issue")),"N/A")</f>
        <v>N/A</v>
      </c>
      <c r="CK186" s="109" t="str">
        <f>IFERROR(
IF($BD186 &lt;30, "N/A",
IF((($BE186 + $BF186)/$BD186) &gt; (Dashboard!$D$58), "High Exclusion/Exception Rate", "No Issue")),"N/A")</f>
        <v>N/A</v>
      </c>
      <c r="CL186" s="112" t="str">
        <f>IFERROR(
IF($BI186 &lt;30, "N/A",
IF(($BJ186/$BI186) &gt; (Dashboard!$D$59), "High Exclusion/Exception Rate", "No Issue")),"N/A")</f>
        <v>N/A</v>
      </c>
      <c r="CM186" s="113" t="str">
        <f t="shared" si="92"/>
        <v>N/A</v>
      </c>
      <c r="CN186" s="110" t="str">
        <f t="shared" si="93"/>
        <v>N/A</v>
      </c>
      <c r="CO186" s="109" t="str">
        <f t="shared" si="94"/>
        <v>N/A</v>
      </c>
      <c r="CP186" s="110" t="str">
        <f t="shared" si="95"/>
        <v>N/A</v>
      </c>
      <c r="CQ186" s="109" t="str">
        <f t="shared" si="96"/>
        <v>N/A</v>
      </c>
      <c r="CR186" s="112" t="str">
        <f t="shared" si="97"/>
        <v>N/A</v>
      </c>
      <c r="CS186" s="113" t="str">
        <f t="shared" si="98"/>
        <v>N/A</v>
      </c>
      <c r="CT186" s="110" t="str">
        <f t="shared" si="99"/>
        <v>N/A</v>
      </c>
      <c r="CU186" s="109" t="str">
        <f t="shared" si="100"/>
        <v>N/A</v>
      </c>
      <c r="CV186" s="110" t="str">
        <f t="shared" si="101"/>
        <v>N/A</v>
      </c>
      <c r="CW186" s="109" t="str">
        <f t="shared" si="102"/>
        <v>N/A</v>
      </c>
      <c r="CX186" s="112" t="str">
        <f t="shared" si="103"/>
        <v>N/A</v>
      </c>
      <c r="CY186" s="113" t="str">
        <f t="shared" si="104"/>
        <v>N/A</v>
      </c>
      <c r="CZ186" s="110" t="str">
        <f t="shared" si="105"/>
        <v>N/A</v>
      </c>
      <c r="DA186" s="109" t="str">
        <f t="shared" si="106"/>
        <v>N/A</v>
      </c>
      <c r="DB186" s="115" t="str">
        <f t="shared" si="107"/>
        <v>N/A</v>
      </c>
      <c r="DC186" s="109" t="str">
        <f t="shared" si="108"/>
        <v>N/A</v>
      </c>
      <c r="DD186" s="114" t="str">
        <f t="shared" si="109"/>
        <v>N/A</v>
      </c>
      <c r="DE186" s="109" t="str">
        <f t="shared" si="110"/>
        <v>N/A</v>
      </c>
      <c r="DF186" s="114" t="str">
        <f t="shared" si="111"/>
        <v>N/A</v>
      </c>
      <c r="DG186" s="113" t="str">
        <f t="shared" si="112"/>
        <v>N/A</v>
      </c>
      <c r="DH186" s="114" t="str">
        <f t="shared" si="113"/>
        <v>N/A</v>
      </c>
      <c r="DI186" s="109" t="str">
        <f t="shared" si="114"/>
        <v>N/A</v>
      </c>
      <c r="DJ186" s="114" t="str">
        <f t="shared" si="115"/>
        <v>N/A</v>
      </c>
      <c r="DK186" s="111" t="str">
        <f t="shared" si="116"/>
        <v>N/A</v>
      </c>
    </row>
    <row r="187" spans="11:115" s="78" customFormat="1" x14ac:dyDescent="0.25">
      <c r="K187" s="90"/>
      <c r="R187" s="100" t="e">
        <f t="shared" si="78"/>
        <v>#DIV/0!</v>
      </c>
      <c r="S187" s="83" t="s">
        <v>255</v>
      </c>
      <c r="T187" s="83" t="s">
        <v>256</v>
      </c>
      <c r="U187" s="90"/>
      <c r="AA187" s="100" t="e">
        <f t="shared" si="79"/>
        <v>#DIV/0!</v>
      </c>
      <c r="AB187" s="83" t="s">
        <v>255</v>
      </c>
      <c r="AC187" s="83" t="s">
        <v>256</v>
      </c>
      <c r="AD187" s="91"/>
      <c r="AI187" s="92"/>
      <c r="AJ187" s="100" t="e">
        <f t="shared" si="80"/>
        <v>#DIV/0!</v>
      </c>
      <c r="AK187" s="83" t="s">
        <v>255</v>
      </c>
      <c r="AL187" s="83" t="s">
        <v>256</v>
      </c>
      <c r="AM187" s="91"/>
      <c r="AQ187" s="93"/>
      <c r="AR187" s="101" t="e">
        <f t="shared" si="81"/>
        <v>#DIV/0!</v>
      </c>
      <c r="AU187" s="102">
        <f t="shared" si="82"/>
        <v>0</v>
      </c>
      <c r="AV187" s="101" t="e">
        <f t="shared" si="83"/>
        <v>#DIV/0!</v>
      </c>
      <c r="AW187" s="101" t="e">
        <f t="shared" si="84"/>
        <v>#DIV/0!</v>
      </c>
      <c r="AX187" s="83" t="s">
        <v>255</v>
      </c>
      <c r="AY187" s="83" t="s">
        <v>256</v>
      </c>
      <c r="AZ187" s="91"/>
      <c r="BG187" s="103" t="e">
        <f t="shared" si="85"/>
        <v>#DIV/0!</v>
      </c>
      <c r="BK187" s="103" t="e">
        <f t="shared" si="86"/>
        <v>#DIV/0!</v>
      </c>
      <c r="BL187" s="83" t="s">
        <v>255</v>
      </c>
      <c r="BM187" s="83" t="s">
        <v>256</v>
      </c>
      <c r="BN187" s="106">
        <f t="shared" si="87"/>
        <v>0</v>
      </c>
      <c r="BO187" s="107">
        <f t="shared" si="88"/>
        <v>0</v>
      </c>
      <c r="BP187" s="107">
        <f t="shared" si="89"/>
        <v>0</v>
      </c>
      <c r="BQ187" s="107">
        <f t="shared" si="90"/>
        <v>0</v>
      </c>
      <c r="BR187" s="107">
        <f t="shared" si="91"/>
        <v>0</v>
      </c>
      <c r="BU187" s="94"/>
      <c r="BV187" s="108" t="str" cm="1">
        <f t="array" ref="BV187">IF(OR(($H187+(0.2*$I187))&lt;200, $K187="Not reporting this measure", ISBLANK($O187)),"N/A",
       IF(($O187/($H187+(0.2*$I187)))&lt;
                   (_xlfn.IFS($M187="CCO Medicaid only",Dashboard!$E$33,'Data Reporting Template'!$M187="All-payer",Dashboard!$F$33)),"Low","No Issue"))</f>
        <v>N/A</v>
      </c>
      <c r="BW187" s="109" t="str" cm="1">
        <f t="array" ref="BW187">IFERROR(
IF(OR($H187&lt;200, $U187="Not reporting this measure", ISBLANK($Y187),($I187/$J187)&gt;0.8),"N/A",
       IF(($Y187/$H187)&lt;
                   (_xlfn.IFS($W187="CCO Medicaid only",Dashboard!$E$34,'Data Reporting Template'!$W187="All-payer",Dashboard!$F$34)),"Low","No Issue")), "N/A")</f>
        <v>N/A</v>
      </c>
      <c r="BX187" s="110" t="str" cm="1">
        <f t="array" ref="BX187">IFERROR(
IF(OR($H187&lt;200, $AD187="Not reporting this measure", ISBLANK($AH187),($I187/$J187)&gt;0.8),"N/A",
       IF(($AH187/$H187)&lt;
                   (_xlfn.IFS($AF187="CCO Medicaid only",Dashboard!$E$35,'Data Reporting Template'!$AF187="All-payer",Dashboard!$F$35)),"Low","No Issue")), "N/A")</f>
        <v>N/A</v>
      </c>
      <c r="BY187" s="109" t="str">
        <f>IF(OR(($H187+(0.2*$I187))&lt;50, $AM187="Not reporting this measure", ISBLANK($AQ187)),"N/A",
       IF(($AQ187/($H187+(0.2*$I187)))&lt;Dashboard!$E$36,"Low", "No Issue"))</f>
        <v>N/A</v>
      </c>
      <c r="BZ187" s="110" t="str">
        <f>IF(OR(($H187+(0.2*$I187))&lt;200, $AZ187="Not reporting this measure", ISBLANK($BD187)),"N/A",
       IF(($BD187/($H187+(0.2*$I187)))&lt;Dashboard!$E$37,"Low", "No Issue"))</f>
        <v>N/A</v>
      </c>
      <c r="CA187" s="111" t="str">
        <f>IFERROR(
IF(OR(($H187+(0.2*$I187))&lt;200, $AZ187="Not reporting this measure", ISBLANK($BI187),($I187/$J187)&gt;0.8),"N/A",
       IF(($BI187/($H187+(0.2*$I187)))&lt;Dashboard!$E$38,"Low", "No Issue")),"N/A")</f>
        <v>N/A</v>
      </c>
      <c r="CB187" s="108" t="str" cm="1">
        <f t="array" ref="CB187">IF(OR(($H187+(0.2*$I187))&lt;200, $K187="Not reporting this measure", ISBLANK($O187)),"N/A",
IF(('Data Reporting Template'!$O187/($H187+(0.2*$I187)))&gt;
(_xlfn.IFS($M187="CCO Medicaid only",Dashboard!$E$44,'Data Reporting Template'!$M187="All-payer",Dashboard!$F$44)),"High","No Issue"))</f>
        <v>N/A</v>
      </c>
      <c r="CC187" s="109" t="str" cm="1">
        <f t="array" ref="CC187">IF(OR($H187&lt;200, $U187="Not reporting this measure", ISBLANK($Y187)),"N/A",
IF(('Data Reporting Template'!$Y187/$H187)&gt;
(_xlfn.IFS($W187="CCO Medicaid only",Dashboard!$E$44,'Data Reporting Template'!$W187="All-payer",Dashboard!$F$44)),"High","No Issue"))</f>
        <v>N/A</v>
      </c>
      <c r="CD187" s="110" t="str" cm="1">
        <f t="array" ref="CD187">IF(OR($H187&lt;200, $AD187="Not reporting this measure", ISBLANK($AH187)),"N/A",
       IF(('Data Reporting Template'!$AH187/$H187)&gt;
                   (_xlfn.IFS($AF187="CCO Medicaid only",Dashboard!$E$44,'Data Reporting Template'!$AF187="All-payer",Dashboard!$F$44)),"High","No Issue"))</f>
        <v>N/A</v>
      </c>
      <c r="CE187" s="109" t="str">
        <f>IF(OR(($H187+(0.2*$I187))&lt;50, $AM187="Not reporting this measure", ISBLANK($AQ187)),"N/A",
       IF(('Data Reporting Template'!$AQ187/($H187+(0.2*$I187)))&gt;Dashboard!$E$44,"High","No Issue"))</f>
        <v>N/A</v>
      </c>
      <c r="CF187" s="110" t="str">
        <f>IF(OR(($H187+(0.2*$I187))&lt;200, $AZ187="Not reporting this measure", ISBLANK($BD187)),"N/A",
       IF(('Data Reporting Template'!$BD187/($H187+(0.2*$I187)))&gt;Dashboard!$E$44,"High","No Issue"))</f>
        <v>N/A</v>
      </c>
      <c r="CG187" s="111" t="str">
        <f>IF(OR(($H187+(0.2*$I187))&lt;200, $AZ187="Not reporting this measure", ISBLANK($BI187)),"N/A",
       IF(('Data Reporting Template'!$BI187/($H187+(0.2*$I187)))&gt;Dashboard!$E$44,"High","No Issue"))</f>
        <v>N/A</v>
      </c>
      <c r="CH187" s="108" t="str">
        <f>IFERROR(
IF($O187 &lt; 30, "N/A",
IF((($P187+$Q187)/$O187)&gt; (Dashboard!$D$54), "High Exclusion/Exception Rate", "No Issue")),"N/A")</f>
        <v>N/A</v>
      </c>
      <c r="CI187" s="109" t="str">
        <f>IFERROR(
IF($Y187&lt;30,"N/A",
IF(($Z187/$Y187) &gt; (Dashboard!$D$55), "High Exclusion/Exception Rate", "No Issue")),"N/A")</f>
        <v>N/A</v>
      </c>
      <c r="CJ187" s="110" t="str">
        <f>IFERROR(
IF($AH187 &lt;30, "N/A",
IF(($AI187/$AH187)&gt; (Dashboard!$D$56), "High Exclusion/Exception Rate", "No Issue")),"N/A")</f>
        <v>N/A</v>
      </c>
      <c r="CK187" s="109" t="str">
        <f>IFERROR(
IF($BD187 &lt;30, "N/A",
IF((($BE187 + $BF187)/$BD187) &gt; (Dashboard!$D$58), "High Exclusion/Exception Rate", "No Issue")),"N/A")</f>
        <v>N/A</v>
      </c>
      <c r="CL187" s="112" t="str">
        <f>IFERROR(
IF($BI187 &lt;30, "N/A",
IF(($BJ187/$BI187) &gt; (Dashboard!$D$59), "High Exclusion/Exception Rate", "No Issue")),"N/A")</f>
        <v>N/A</v>
      </c>
      <c r="CM187" s="113" t="str">
        <f t="shared" si="92"/>
        <v>N/A</v>
      </c>
      <c r="CN187" s="110" t="str">
        <f t="shared" si="93"/>
        <v>N/A</v>
      </c>
      <c r="CO187" s="109" t="str">
        <f t="shared" si="94"/>
        <v>N/A</v>
      </c>
      <c r="CP187" s="110" t="str">
        <f t="shared" si="95"/>
        <v>N/A</v>
      </c>
      <c r="CQ187" s="109" t="str">
        <f t="shared" si="96"/>
        <v>N/A</v>
      </c>
      <c r="CR187" s="112" t="str">
        <f t="shared" si="97"/>
        <v>N/A</v>
      </c>
      <c r="CS187" s="113" t="str">
        <f t="shared" si="98"/>
        <v>N/A</v>
      </c>
      <c r="CT187" s="110" t="str">
        <f t="shared" si="99"/>
        <v>N/A</v>
      </c>
      <c r="CU187" s="109" t="str">
        <f t="shared" si="100"/>
        <v>N/A</v>
      </c>
      <c r="CV187" s="110" t="str">
        <f t="shared" si="101"/>
        <v>N/A</v>
      </c>
      <c r="CW187" s="109" t="str">
        <f t="shared" si="102"/>
        <v>N/A</v>
      </c>
      <c r="CX187" s="112" t="str">
        <f t="shared" si="103"/>
        <v>N/A</v>
      </c>
      <c r="CY187" s="113" t="str">
        <f t="shared" si="104"/>
        <v>N/A</v>
      </c>
      <c r="CZ187" s="110" t="str">
        <f t="shared" si="105"/>
        <v>N/A</v>
      </c>
      <c r="DA187" s="109" t="str">
        <f t="shared" si="106"/>
        <v>N/A</v>
      </c>
      <c r="DB187" s="115" t="str">
        <f t="shared" si="107"/>
        <v>N/A</v>
      </c>
      <c r="DC187" s="109" t="str">
        <f t="shared" si="108"/>
        <v>N/A</v>
      </c>
      <c r="DD187" s="114" t="str">
        <f t="shared" si="109"/>
        <v>N/A</v>
      </c>
      <c r="DE187" s="109" t="str">
        <f t="shared" si="110"/>
        <v>N/A</v>
      </c>
      <c r="DF187" s="114" t="str">
        <f t="shared" si="111"/>
        <v>N/A</v>
      </c>
      <c r="DG187" s="113" t="str">
        <f t="shared" si="112"/>
        <v>N/A</v>
      </c>
      <c r="DH187" s="114" t="str">
        <f t="shared" si="113"/>
        <v>N/A</v>
      </c>
      <c r="DI187" s="109" t="str">
        <f t="shared" si="114"/>
        <v>N/A</v>
      </c>
      <c r="DJ187" s="114" t="str">
        <f t="shared" si="115"/>
        <v>N/A</v>
      </c>
      <c r="DK187" s="111" t="str">
        <f t="shared" si="116"/>
        <v>N/A</v>
      </c>
    </row>
    <row r="188" spans="11:115" s="78" customFormat="1" x14ac:dyDescent="0.25">
      <c r="K188" s="90"/>
      <c r="R188" s="100" t="e">
        <f t="shared" si="78"/>
        <v>#DIV/0!</v>
      </c>
      <c r="S188" s="83" t="s">
        <v>255</v>
      </c>
      <c r="T188" s="83" t="s">
        <v>256</v>
      </c>
      <c r="U188" s="90"/>
      <c r="AA188" s="100" t="e">
        <f t="shared" si="79"/>
        <v>#DIV/0!</v>
      </c>
      <c r="AB188" s="83" t="s">
        <v>255</v>
      </c>
      <c r="AC188" s="83" t="s">
        <v>256</v>
      </c>
      <c r="AD188" s="91"/>
      <c r="AI188" s="92"/>
      <c r="AJ188" s="100" t="e">
        <f t="shared" si="80"/>
        <v>#DIV/0!</v>
      </c>
      <c r="AK188" s="83" t="s">
        <v>255</v>
      </c>
      <c r="AL188" s="83" t="s">
        <v>256</v>
      </c>
      <c r="AM188" s="91"/>
      <c r="AQ188" s="93"/>
      <c r="AR188" s="101" t="e">
        <f t="shared" si="81"/>
        <v>#DIV/0!</v>
      </c>
      <c r="AU188" s="102">
        <f t="shared" si="82"/>
        <v>0</v>
      </c>
      <c r="AV188" s="101" t="e">
        <f t="shared" si="83"/>
        <v>#DIV/0!</v>
      </c>
      <c r="AW188" s="101" t="e">
        <f t="shared" si="84"/>
        <v>#DIV/0!</v>
      </c>
      <c r="AX188" s="83" t="s">
        <v>255</v>
      </c>
      <c r="AY188" s="83" t="s">
        <v>256</v>
      </c>
      <c r="AZ188" s="91"/>
      <c r="BG188" s="103" t="e">
        <f t="shared" si="85"/>
        <v>#DIV/0!</v>
      </c>
      <c r="BK188" s="103" t="e">
        <f t="shared" si="86"/>
        <v>#DIV/0!</v>
      </c>
      <c r="BL188" s="83" t="s">
        <v>255</v>
      </c>
      <c r="BM188" s="83" t="s">
        <v>256</v>
      </c>
      <c r="BN188" s="106">
        <f t="shared" si="87"/>
        <v>0</v>
      </c>
      <c r="BO188" s="107">
        <f t="shared" si="88"/>
        <v>0</v>
      </c>
      <c r="BP188" s="107">
        <f t="shared" si="89"/>
        <v>0</v>
      </c>
      <c r="BQ188" s="107">
        <f t="shared" si="90"/>
        <v>0</v>
      </c>
      <c r="BR188" s="107">
        <f t="shared" si="91"/>
        <v>0</v>
      </c>
      <c r="BU188" s="94"/>
      <c r="BV188" s="108" t="str" cm="1">
        <f t="array" ref="BV188">IF(OR(($H188+(0.2*$I188))&lt;200, $K188="Not reporting this measure", ISBLANK($O188)),"N/A",
       IF(($O188/($H188+(0.2*$I188)))&lt;
                   (_xlfn.IFS($M188="CCO Medicaid only",Dashboard!$E$33,'Data Reporting Template'!$M188="All-payer",Dashboard!$F$33)),"Low","No Issue"))</f>
        <v>N/A</v>
      </c>
      <c r="BW188" s="109" t="str" cm="1">
        <f t="array" ref="BW188">IFERROR(
IF(OR($H188&lt;200, $U188="Not reporting this measure", ISBLANK($Y188),($I188/$J188)&gt;0.8),"N/A",
       IF(($Y188/$H188)&lt;
                   (_xlfn.IFS($W188="CCO Medicaid only",Dashboard!$E$34,'Data Reporting Template'!$W188="All-payer",Dashboard!$F$34)),"Low","No Issue")), "N/A")</f>
        <v>N/A</v>
      </c>
      <c r="BX188" s="110" t="str" cm="1">
        <f t="array" ref="BX188">IFERROR(
IF(OR($H188&lt;200, $AD188="Not reporting this measure", ISBLANK($AH188),($I188/$J188)&gt;0.8),"N/A",
       IF(($AH188/$H188)&lt;
                   (_xlfn.IFS($AF188="CCO Medicaid only",Dashboard!$E$35,'Data Reporting Template'!$AF188="All-payer",Dashboard!$F$35)),"Low","No Issue")), "N/A")</f>
        <v>N/A</v>
      </c>
      <c r="BY188" s="109" t="str">
        <f>IF(OR(($H188+(0.2*$I188))&lt;50, $AM188="Not reporting this measure", ISBLANK($AQ188)),"N/A",
       IF(($AQ188/($H188+(0.2*$I188)))&lt;Dashboard!$E$36,"Low", "No Issue"))</f>
        <v>N/A</v>
      </c>
      <c r="BZ188" s="110" t="str">
        <f>IF(OR(($H188+(0.2*$I188))&lt;200, $AZ188="Not reporting this measure", ISBLANK($BD188)),"N/A",
       IF(($BD188/($H188+(0.2*$I188)))&lt;Dashboard!$E$37,"Low", "No Issue"))</f>
        <v>N/A</v>
      </c>
      <c r="CA188" s="111" t="str">
        <f>IFERROR(
IF(OR(($H188+(0.2*$I188))&lt;200, $AZ188="Not reporting this measure", ISBLANK($BI188),($I188/$J188)&gt;0.8),"N/A",
       IF(($BI188/($H188+(0.2*$I188)))&lt;Dashboard!$E$38,"Low", "No Issue")),"N/A")</f>
        <v>N/A</v>
      </c>
      <c r="CB188" s="108" t="str" cm="1">
        <f t="array" ref="CB188">IF(OR(($H188+(0.2*$I188))&lt;200, $K188="Not reporting this measure", ISBLANK($O188)),"N/A",
IF(('Data Reporting Template'!$O188/($H188+(0.2*$I188)))&gt;
(_xlfn.IFS($M188="CCO Medicaid only",Dashboard!$E$44,'Data Reporting Template'!$M188="All-payer",Dashboard!$F$44)),"High","No Issue"))</f>
        <v>N/A</v>
      </c>
      <c r="CC188" s="109" t="str" cm="1">
        <f t="array" ref="CC188">IF(OR($H188&lt;200, $U188="Not reporting this measure", ISBLANK($Y188)),"N/A",
IF(('Data Reporting Template'!$Y188/$H188)&gt;
(_xlfn.IFS($W188="CCO Medicaid only",Dashboard!$E$44,'Data Reporting Template'!$W188="All-payer",Dashboard!$F$44)),"High","No Issue"))</f>
        <v>N/A</v>
      </c>
      <c r="CD188" s="110" t="str" cm="1">
        <f t="array" ref="CD188">IF(OR($H188&lt;200, $AD188="Not reporting this measure", ISBLANK($AH188)),"N/A",
       IF(('Data Reporting Template'!$AH188/$H188)&gt;
                   (_xlfn.IFS($AF188="CCO Medicaid only",Dashboard!$E$44,'Data Reporting Template'!$AF188="All-payer",Dashboard!$F$44)),"High","No Issue"))</f>
        <v>N/A</v>
      </c>
      <c r="CE188" s="109" t="str">
        <f>IF(OR(($H188+(0.2*$I188))&lt;50, $AM188="Not reporting this measure", ISBLANK($AQ188)),"N/A",
       IF(('Data Reporting Template'!$AQ188/($H188+(0.2*$I188)))&gt;Dashboard!$E$44,"High","No Issue"))</f>
        <v>N/A</v>
      </c>
      <c r="CF188" s="110" t="str">
        <f>IF(OR(($H188+(0.2*$I188))&lt;200, $AZ188="Not reporting this measure", ISBLANK($BD188)),"N/A",
       IF(('Data Reporting Template'!$BD188/($H188+(0.2*$I188)))&gt;Dashboard!$E$44,"High","No Issue"))</f>
        <v>N/A</v>
      </c>
      <c r="CG188" s="111" t="str">
        <f>IF(OR(($H188+(0.2*$I188))&lt;200, $AZ188="Not reporting this measure", ISBLANK($BI188)),"N/A",
       IF(('Data Reporting Template'!$BI188/($H188+(0.2*$I188)))&gt;Dashboard!$E$44,"High","No Issue"))</f>
        <v>N/A</v>
      </c>
      <c r="CH188" s="108" t="str">
        <f>IFERROR(
IF($O188 &lt; 30, "N/A",
IF((($P188+$Q188)/$O188)&gt; (Dashboard!$D$54), "High Exclusion/Exception Rate", "No Issue")),"N/A")</f>
        <v>N/A</v>
      </c>
      <c r="CI188" s="109" t="str">
        <f>IFERROR(
IF($Y188&lt;30,"N/A",
IF(($Z188/$Y188) &gt; (Dashboard!$D$55), "High Exclusion/Exception Rate", "No Issue")),"N/A")</f>
        <v>N/A</v>
      </c>
      <c r="CJ188" s="110" t="str">
        <f>IFERROR(
IF($AH188 &lt;30, "N/A",
IF(($AI188/$AH188)&gt; (Dashboard!$D$56), "High Exclusion/Exception Rate", "No Issue")),"N/A")</f>
        <v>N/A</v>
      </c>
      <c r="CK188" s="109" t="str">
        <f>IFERROR(
IF($BD188 &lt;30, "N/A",
IF((($BE188 + $BF188)/$BD188) &gt; (Dashboard!$D$58), "High Exclusion/Exception Rate", "No Issue")),"N/A")</f>
        <v>N/A</v>
      </c>
      <c r="CL188" s="112" t="str">
        <f>IFERROR(
IF($BI188 &lt;30, "N/A",
IF(($BJ188/$BI188) &gt; (Dashboard!$D$59), "High Exclusion/Exception Rate", "No Issue")),"N/A")</f>
        <v>N/A</v>
      </c>
      <c r="CM188" s="113" t="str">
        <f t="shared" si="92"/>
        <v>N/A</v>
      </c>
      <c r="CN188" s="110" t="str">
        <f t="shared" si="93"/>
        <v>N/A</v>
      </c>
      <c r="CO188" s="109" t="str">
        <f t="shared" si="94"/>
        <v>N/A</v>
      </c>
      <c r="CP188" s="110" t="str">
        <f t="shared" si="95"/>
        <v>N/A</v>
      </c>
      <c r="CQ188" s="109" t="str">
        <f t="shared" si="96"/>
        <v>N/A</v>
      </c>
      <c r="CR188" s="112" t="str">
        <f t="shared" si="97"/>
        <v>N/A</v>
      </c>
      <c r="CS188" s="113" t="str">
        <f t="shared" si="98"/>
        <v>N/A</v>
      </c>
      <c r="CT188" s="110" t="str">
        <f t="shared" si="99"/>
        <v>N/A</v>
      </c>
      <c r="CU188" s="109" t="str">
        <f t="shared" si="100"/>
        <v>N/A</v>
      </c>
      <c r="CV188" s="110" t="str">
        <f t="shared" si="101"/>
        <v>N/A</v>
      </c>
      <c r="CW188" s="109" t="str">
        <f t="shared" si="102"/>
        <v>N/A</v>
      </c>
      <c r="CX188" s="112" t="str">
        <f t="shared" si="103"/>
        <v>N/A</v>
      </c>
      <c r="CY188" s="113" t="str">
        <f t="shared" si="104"/>
        <v>N/A</v>
      </c>
      <c r="CZ188" s="110" t="str">
        <f t="shared" si="105"/>
        <v>N/A</v>
      </c>
      <c r="DA188" s="109" t="str">
        <f t="shared" si="106"/>
        <v>N/A</v>
      </c>
      <c r="DB188" s="115" t="str">
        <f t="shared" si="107"/>
        <v>N/A</v>
      </c>
      <c r="DC188" s="109" t="str">
        <f t="shared" si="108"/>
        <v>N/A</v>
      </c>
      <c r="DD188" s="114" t="str">
        <f t="shared" si="109"/>
        <v>N/A</v>
      </c>
      <c r="DE188" s="109" t="str">
        <f t="shared" si="110"/>
        <v>N/A</v>
      </c>
      <c r="DF188" s="114" t="str">
        <f t="shared" si="111"/>
        <v>N/A</v>
      </c>
      <c r="DG188" s="113" t="str">
        <f t="shared" si="112"/>
        <v>N/A</v>
      </c>
      <c r="DH188" s="114" t="str">
        <f t="shared" si="113"/>
        <v>N/A</v>
      </c>
      <c r="DI188" s="109" t="str">
        <f t="shared" si="114"/>
        <v>N/A</v>
      </c>
      <c r="DJ188" s="114" t="str">
        <f t="shared" si="115"/>
        <v>N/A</v>
      </c>
      <c r="DK188" s="111" t="str">
        <f t="shared" si="116"/>
        <v>N/A</v>
      </c>
    </row>
    <row r="189" spans="11:115" s="78" customFormat="1" x14ac:dyDescent="0.25">
      <c r="K189" s="90"/>
      <c r="R189" s="100" t="e">
        <f t="shared" si="78"/>
        <v>#DIV/0!</v>
      </c>
      <c r="S189" s="83" t="s">
        <v>255</v>
      </c>
      <c r="T189" s="83" t="s">
        <v>256</v>
      </c>
      <c r="U189" s="90"/>
      <c r="AA189" s="100" t="e">
        <f t="shared" si="79"/>
        <v>#DIV/0!</v>
      </c>
      <c r="AB189" s="83" t="s">
        <v>255</v>
      </c>
      <c r="AC189" s="83" t="s">
        <v>256</v>
      </c>
      <c r="AD189" s="91"/>
      <c r="AI189" s="92"/>
      <c r="AJ189" s="100" t="e">
        <f t="shared" si="80"/>
        <v>#DIV/0!</v>
      </c>
      <c r="AK189" s="83" t="s">
        <v>255</v>
      </c>
      <c r="AL189" s="83" t="s">
        <v>256</v>
      </c>
      <c r="AM189" s="91"/>
      <c r="AQ189" s="93"/>
      <c r="AR189" s="101" t="e">
        <f t="shared" si="81"/>
        <v>#DIV/0!</v>
      </c>
      <c r="AU189" s="102">
        <f t="shared" si="82"/>
        <v>0</v>
      </c>
      <c r="AV189" s="101" t="e">
        <f t="shared" si="83"/>
        <v>#DIV/0!</v>
      </c>
      <c r="AW189" s="101" t="e">
        <f t="shared" si="84"/>
        <v>#DIV/0!</v>
      </c>
      <c r="AX189" s="83" t="s">
        <v>255</v>
      </c>
      <c r="AY189" s="83" t="s">
        <v>256</v>
      </c>
      <c r="AZ189" s="91"/>
      <c r="BG189" s="103" t="e">
        <f t="shared" si="85"/>
        <v>#DIV/0!</v>
      </c>
      <c r="BK189" s="103" t="e">
        <f t="shared" si="86"/>
        <v>#DIV/0!</v>
      </c>
      <c r="BL189" s="83" t="s">
        <v>255</v>
      </c>
      <c r="BM189" s="83" t="s">
        <v>256</v>
      </c>
      <c r="BN189" s="106">
        <f t="shared" si="87"/>
        <v>0</v>
      </c>
      <c r="BO189" s="107">
        <f t="shared" si="88"/>
        <v>0</v>
      </c>
      <c r="BP189" s="107">
        <f t="shared" si="89"/>
        <v>0</v>
      </c>
      <c r="BQ189" s="107">
        <f t="shared" si="90"/>
        <v>0</v>
      </c>
      <c r="BR189" s="107">
        <f t="shared" si="91"/>
        <v>0</v>
      </c>
      <c r="BU189" s="94"/>
      <c r="BV189" s="108" t="str" cm="1">
        <f t="array" ref="BV189">IF(OR(($H189+(0.2*$I189))&lt;200, $K189="Not reporting this measure", ISBLANK($O189)),"N/A",
       IF(($O189/($H189+(0.2*$I189)))&lt;
                   (_xlfn.IFS($M189="CCO Medicaid only",Dashboard!$E$33,'Data Reporting Template'!$M189="All-payer",Dashboard!$F$33)),"Low","No Issue"))</f>
        <v>N/A</v>
      </c>
      <c r="BW189" s="109" t="str" cm="1">
        <f t="array" ref="BW189">IFERROR(
IF(OR($H189&lt;200, $U189="Not reporting this measure", ISBLANK($Y189),($I189/$J189)&gt;0.8),"N/A",
       IF(($Y189/$H189)&lt;
                   (_xlfn.IFS($W189="CCO Medicaid only",Dashboard!$E$34,'Data Reporting Template'!$W189="All-payer",Dashboard!$F$34)),"Low","No Issue")), "N/A")</f>
        <v>N/A</v>
      </c>
      <c r="BX189" s="110" t="str" cm="1">
        <f t="array" ref="BX189">IFERROR(
IF(OR($H189&lt;200, $AD189="Not reporting this measure", ISBLANK($AH189),($I189/$J189)&gt;0.8),"N/A",
       IF(($AH189/$H189)&lt;
                   (_xlfn.IFS($AF189="CCO Medicaid only",Dashboard!$E$35,'Data Reporting Template'!$AF189="All-payer",Dashboard!$F$35)),"Low","No Issue")), "N/A")</f>
        <v>N/A</v>
      </c>
      <c r="BY189" s="109" t="str">
        <f>IF(OR(($H189+(0.2*$I189))&lt;50, $AM189="Not reporting this measure", ISBLANK($AQ189)),"N/A",
       IF(($AQ189/($H189+(0.2*$I189)))&lt;Dashboard!$E$36,"Low", "No Issue"))</f>
        <v>N/A</v>
      </c>
      <c r="BZ189" s="110" t="str">
        <f>IF(OR(($H189+(0.2*$I189))&lt;200, $AZ189="Not reporting this measure", ISBLANK($BD189)),"N/A",
       IF(($BD189/($H189+(0.2*$I189)))&lt;Dashboard!$E$37,"Low", "No Issue"))</f>
        <v>N/A</v>
      </c>
      <c r="CA189" s="111" t="str">
        <f>IFERROR(
IF(OR(($H189+(0.2*$I189))&lt;200, $AZ189="Not reporting this measure", ISBLANK($BI189),($I189/$J189)&gt;0.8),"N/A",
       IF(($BI189/($H189+(0.2*$I189)))&lt;Dashboard!$E$38,"Low", "No Issue")),"N/A")</f>
        <v>N/A</v>
      </c>
      <c r="CB189" s="108" t="str" cm="1">
        <f t="array" ref="CB189">IF(OR(($H189+(0.2*$I189))&lt;200, $K189="Not reporting this measure", ISBLANK($O189)),"N/A",
IF(('Data Reporting Template'!$O189/($H189+(0.2*$I189)))&gt;
(_xlfn.IFS($M189="CCO Medicaid only",Dashboard!$E$44,'Data Reporting Template'!$M189="All-payer",Dashboard!$F$44)),"High","No Issue"))</f>
        <v>N/A</v>
      </c>
      <c r="CC189" s="109" t="str" cm="1">
        <f t="array" ref="CC189">IF(OR($H189&lt;200, $U189="Not reporting this measure", ISBLANK($Y189)),"N/A",
IF(('Data Reporting Template'!$Y189/$H189)&gt;
(_xlfn.IFS($W189="CCO Medicaid only",Dashboard!$E$44,'Data Reporting Template'!$W189="All-payer",Dashboard!$F$44)),"High","No Issue"))</f>
        <v>N/A</v>
      </c>
      <c r="CD189" s="110" t="str" cm="1">
        <f t="array" ref="CD189">IF(OR($H189&lt;200, $AD189="Not reporting this measure", ISBLANK($AH189)),"N/A",
       IF(('Data Reporting Template'!$AH189/$H189)&gt;
                   (_xlfn.IFS($AF189="CCO Medicaid only",Dashboard!$E$44,'Data Reporting Template'!$AF189="All-payer",Dashboard!$F$44)),"High","No Issue"))</f>
        <v>N/A</v>
      </c>
      <c r="CE189" s="109" t="str">
        <f>IF(OR(($H189+(0.2*$I189))&lt;50, $AM189="Not reporting this measure", ISBLANK($AQ189)),"N/A",
       IF(('Data Reporting Template'!$AQ189/($H189+(0.2*$I189)))&gt;Dashboard!$E$44,"High","No Issue"))</f>
        <v>N/A</v>
      </c>
      <c r="CF189" s="110" t="str">
        <f>IF(OR(($H189+(0.2*$I189))&lt;200, $AZ189="Not reporting this measure", ISBLANK($BD189)),"N/A",
       IF(('Data Reporting Template'!$BD189/($H189+(0.2*$I189)))&gt;Dashboard!$E$44,"High","No Issue"))</f>
        <v>N/A</v>
      </c>
      <c r="CG189" s="111" t="str">
        <f>IF(OR(($H189+(0.2*$I189))&lt;200, $AZ189="Not reporting this measure", ISBLANK($BI189)),"N/A",
       IF(('Data Reporting Template'!$BI189/($H189+(0.2*$I189)))&gt;Dashboard!$E$44,"High","No Issue"))</f>
        <v>N/A</v>
      </c>
      <c r="CH189" s="108" t="str">
        <f>IFERROR(
IF($O189 &lt; 30, "N/A",
IF((($P189+$Q189)/$O189)&gt; (Dashboard!$D$54), "High Exclusion/Exception Rate", "No Issue")),"N/A")</f>
        <v>N/A</v>
      </c>
      <c r="CI189" s="109" t="str">
        <f>IFERROR(
IF($Y189&lt;30,"N/A",
IF(($Z189/$Y189) &gt; (Dashboard!$D$55), "High Exclusion/Exception Rate", "No Issue")),"N/A")</f>
        <v>N/A</v>
      </c>
      <c r="CJ189" s="110" t="str">
        <f>IFERROR(
IF($AH189 &lt;30, "N/A",
IF(($AI189/$AH189)&gt; (Dashboard!$D$56), "High Exclusion/Exception Rate", "No Issue")),"N/A")</f>
        <v>N/A</v>
      </c>
      <c r="CK189" s="109" t="str">
        <f>IFERROR(
IF($BD189 &lt;30, "N/A",
IF((($BE189 + $BF189)/$BD189) &gt; (Dashboard!$D$58), "High Exclusion/Exception Rate", "No Issue")),"N/A")</f>
        <v>N/A</v>
      </c>
      <c r="CL189" s="112" t="str">
        <f>IFERROR(
IF($BI189 &lt;30, "N/A",
IF(($BJ189/$BI189) &gt; (Dashboard!$D$59), "High Exclusion/Exception Rate", "No Issue")),"N/A")</f>
        <v>N/A</v>
      </c>
      <c r="CM189" s="113" t="str">
        <f t="shared" si="92"/>
        <v>N/A</v>
      </c>
      <c r="CN189" s="110" t="str">
        <f t="shared" si="93"/>
        <v>N/A</v>
      </c>
      <c r="CO189" s="109" t="str">
        <f t="shared" si="94"/>
        <v>N/A</v>
      </c>
      <c r="CP189" s="110" t="str">
        <f t="shared" si="95"/>
        <v>N/A</v>
      </c>
      <c r="CQ189" s="109" t="str">
        <f t="shared" si="96"/>
        <v>N/A</v>
      </c>
      <c r="CR189" s="112" t="str">
        <f t="shared" si="97"/>
        <v>N/A</v>
      </c>
      <c r="CS189" s="113" t="str">
        <f t="shared" si="98"/>
        <v>N/A</v>
      </c>
      <c r="CT189" s="110" t="str">
        <f t="shared" si="99"/>
        <v>N/A</v>
      </c>
      <c r="CU189" s="109" t="str">
        <f t="shared" si="100"/>
        <v>N/A</v>
      </c>
      <c r="CV189" s="110" t="str">
        <f t="shared" si="101"/>
        <v>N/A</v>
      </c>
      <c r="CW189" s="109" t="str">
        <f t="shared" si="102"/>
        <v>N/A</v>
      </c>
      <c r="CX189" s="112" t="str">
        <f t="shared" si="103"/>
        <v>N/A</v>
      </c>
      <c r="CY189" s="113" t="str">
        <f t="shared" si="104"/>
        <v>N/A</v>
      </c>
      <c r="CZ189" s="110" t="str">
        <f t="shared" si="105"/>
        <v>N/A</v>
      </c>
      <c r="DA189" s="109" t="str">
        <f t="shared" si="106"/>
        <v>N/A</v>
      </c>
      <c r="DB189" s="115" t="str">
        <f t="shared" si="107"/>
        <v>N/A</v>
      </c>
      <c r="DC189" s="109" t="str">
        <f t="shared" si="108"/>
        <v>N/A</v>
      </c>
      <c r="DD189" s="114" t="str">
        <f t="shared" si="109"/>
        <v>N/A</v>
      </c>
      <c r="DE189" s="109" t="str">
        <f t="shared" si="110"/>
        <v>N/A</v>
      </c>
      <c r="DF189" s="114" t="str">
        <f t="shared" si="111"/>
        <v>N/A</v>
      </c>
      <c r="DG189" s="113" t="str">
        <f t="shared" si="112"/>
        <v>N/A</v>
      </c>
      <c r="DH189" s="114" t="str">
        <f t="shared" si="113"/>
        <v>N/A</v>
      </c>
      <c r="DI189" s="109" t="str">
        <f t="shared" si="114"/>
        <v>N/A</v>
      </c>
      <c r="DJ189" s="114" t="str">
        <f t="shared" si="115"/>
        <v>N/A</v>
      </c>
      <c r="DK189" s="111" t="str">
        <f t="shared" si="116"/>
        <v>N/A</v>
      </c>
    </row>
    <row r="190" spans="11:115" s="78" customFormat="1" x14ac:dyDescent="0.25">
      <c r="K190" s="90"/>
      <c r="R190" s="100" t="e">
        <f t="shared" si="78"/>
        <v>#DIV/0!</v>
      </c>
      <c r="S190" s="83" t="s">
        <v>255</v>
      </c>
      <c r="T190" s="83" t="s">
        <v>256</v>
      </c>
      <c r="U190" s="90"/>
      <c r="AA190" s="100" t="e">
        <f t="shared" si="79"/>
        <v>#DIV/0!</v>
      </c>
      <c r="AB190" s="83" t="s">
        <v>255</v>
      </c>
      <c r="AC190" s="83" t="s">
        <v>256</v>
      </c>
      <c r="AD190" s="91"/>
      <c r="AI190" s="92"/>
      <c r="AJ190" s="100" t="e">
        <f t="shared" si="80"/>
        <v>#DIV/0!</v>
      </c>
      <c r="AK190" s="83" t="s">
        <v>255</v>
      </c>
      <c r="AL190" s="83" t="s">
        <v>256</v>
      </c>
      <c r="AM190" s="91"/>
      <c r="AQ190" s="93"/>
      <c r="AR190" s="101" t="e">
        <f t="shared" si="81"/>
        <v>#DIV/0!</v>
      </c>
      <c r="AU190" s="102">
        <f t="shared" si="82"/>
        <v>0</v>
      </c>
      <c r="AV190" s="101" t="e">
        <f t="shared" si="83"/>
        <v>#DIV/0!</v>
      </c>
      <c r="AW190" s="101" t="e">
        <f t="shared" si="84"/>
        <v>#DIV/0!</v>
      </c>
      <c r="AX190" s="83" t="s">
        <v>255</v>
      </c>
      <c r="AY190" s="83" t="s">
        <v>256</v>
      </c>
      <c r="AZ190" s="91"/>
      <c r="BG190" s="103" t="e">
        <f t="shared" si="85"/>
        <v>#DIV/0!</v>
      </c>
      <c r="BK190" s="103" t="e">
        <f t="shared" si="86"/>
        <v>#DIV/0!</v>
      </c>
      <c r="BL190" s="83" t="s">
        <v>255</v>
      </c>
      <c r="BM190" s="83" t="s">
        <v>256</v>
      </c>
      <c r="BN190" s="106">
        <f t="shared" si="87"/>
        <v>0</v>
      </c>
      <c r="BO190" s="107">
        <f t="shared" si="88"/>
        <v>0</v>
      </c>
      <c r="BP190" s="107">
        <f t="shared" si="89"/>
        <v>0</v>
      </c>
      <c r="BQ190" s="107">
        <f t="shared" si="90"/>
        <v>0</v>
      </c>
      <c r="BR190" s="107">
        <f t="shared" si="91"/>
        <v>0</v>
      </c>
      <c r="BU190" s="94"/>
      <c r="BV190" s="108" t="str" cm="1">
        <f t="array" ref="BV190">IF(OR(($H190+(0.2*$I190))&lt;200, $K190="Not reporting this measure", ISBLANK($O190)),"N/A",
       IF(($O190/($H190+(0.2*$I190)))&lt;
                   (_xlfn.IFS($M190="CCO Medicaid only",Dashboard!$E$33,'Data Reporting Template'!$M190="All-payer",Dashboard!$F$33)),"Low","No Issue"))</f>
        <v>N/A</v>
      </c>
      <c r="BW190" s="109" t="str" cm="1">
        <f t="array" ref="BW190">IFERROR(
IF(OR($H190&lt;200, $U190="Not reporting this measure", ISBLANK($Y190),($I190/$J190)&gt;0.8),"N/A",
       IF(($Y190/$H190)&lt;
                   (_xlfn.IFS($W190="CCO Medicaid only",Dashboard!$E$34,'Data Reporting Template'!$W190="All-payer",Dashboard!$F$34)),"Low","No Issue")), "N/A")</f>
        <v>N/A</v>
      </c>
      <c r="BX190" s="110" t="str" cm="1">
        <f t="array" ref="BX190">IFERROR(
IF(OR($H190&lt;200, $AD190="Not reporting this measure", ISBLANK($AH190),($I190/$J190)&gt;0.8),"N/A",
       IF(($AH190/$H190)&lt;
                   (_xlfn.IFS($AF190="CCO Medicaid only",Dashboard!$E$35,'Data Reporting Template'!$AF190="All-payer",Dashboard!$F$35)),"Low","No Issue")), "N/A")</f>
        <v>N/A</v>
      </c>
      <c r="BY190" s="109" t="str">
        <f>IF(OR(($H190+(0.2*$I190))&lt;50, $AM190="Not reporting this measure", ISBLANK($AQ190)),"N/A",
       IF(($AQ190/($H190+(0.2*$I190)))&lt;Dashboard!$E$36,"Low", "No Issue"))</f>
        <v>N/A</v>
      </c>
      <c r="BZ190" s="110" t="str">
        <f>IF(OR(($H190+(0.2*$I190))&lt;200, $AZ190="Not reporting this measure", ISBLANK($BD190)),"N/A",
       IF(($BD190/($H190+(0.2*$I190)))&lt;Dashboard!$E$37,"Low", "No Issue"))</f>
        <v>N/A</v>
      </c>
      <c r="CA190" s="111" t="str">
        <f>IFERROR(
IF(OR(($H190+(0.2*$I190))&lt;200, $AZ190="Not reporting this measure", ISBLANK($BI190),($I190/$J190)&gt;0.8),"N/A",
       IF(($BI190/($H190+(0.2*$I190)))&lt;Dashboard!$E$38,"Low", "No Issue")),"N/A")</f>
        <v>N/A</v>
      </c>
      <c r="CB190" s="108" t="str" cm="1">
        <f t="array" ref="CB190">IF(OR(($H190+(0.2*$I190))&lt;200, $K190="Not reporting this measure", ISBLANK($O190)),"N/A",
IF(('Data Reporting Template'!$O190/($H190+(0.2*$I190)))&gt;
(_xlfn.IFS($M190="CCO Medicaid only",Dashboard!$E$44,'Data Reporting Template'!$M190="All-payer",Dashboard!$F$44)),"High","No Issue"))</f>
        <v>N/A</v>
      </c>
      <c r="CC190" s="109" t="str" cm="1">
        <f t="array" ref="CC190">IF(OR($H190&lt;200, $U190="Not reporting this measure", ISBLANK($Y190)),"N/A",
IF(('Data Reporting Template'!$Y190/$H190)&gt;
(_xlfn.IFS($W190="CCO Medicaid only",Dashboard!$E$44,'Data Reporting Template'!$W190="All-payer",Dashboard!$F$44)),"High","No Issue"))</f>
        <v>N/A</v>
      </c>
      <c r="CD190" s="110" t="str" cm="1">
        <f t="array" ref="CD190">IF(OR($H190&lt;200, $AD190="Not reporting this measure", ISBLANK($AH190)),"N/A",
       IF(('Data Reporting Template'!$AH190/$H190)&gt;
                   (_xlfn.IFS($AF190="CCO Medicaid only",Dashboard!$E$44,'Data Reporting Template'!$AF190="All-payer",Dashboard!$F$44)),"High","No Issue"))</f>
        <v>N/A</v>
      </c>
      <c r="CE190" s="109" t="str">
        <f>IF(OR(($H190+(0.2*$I190))&lt;50, $AM190="Not reporting this measure", ISBLANK($AQ190)),"N/A",
       IF(('Data Reporting Template'!$AQ190/($H190+(0.2*$I190)))&gt;Dashboard!$E$44,"High","No Issue"))</f>
        <v>N/A</v>
      </c>
      <c r="CF190" s="110" t="str">
        <f>IF(OR(($H190+(0.2*$I190))&lt;200, $AZ190="Not reporting this measure", ISBLANK($BD190)),"N/A",
       IF(('Data Reporting Template'!$BD190/($H190+(0.2*$I190)))&gt;Dashboard!$E$44,"High","No Issue"))</f>
        <v>N/A</v>
      </c>
      <c r="CG190" s="111" t="str">
        <f>IF(OR(($H190+(0.2*$I190))&lt;200, $AZ190="Not reporting this measure", ISBLANK($BI190)),"N/A",
       IF(('Data Reporting Template'!$BI190/($H190+(0.2*$I190)))&gt;Dashboard!$E$44,"High","No Issue"))</f>
        <v>N/A</v>
      </c>
      <c r="CH190" s="108" t="str">
        <f>IFERROR(
IF($O190 &lt; 30, "N/A",
IF((($P190+$Q190)/$O190)&gt; (Dashboard!$D$54), "High Exclusion/Exception Rate", "No Issue")),"N/A")</f>
        <v>N/A</v>
      </c>
      <c r="CI190" s="109" t="str">
        <f>IFERROR(
IF($Y190&lt;30,"N/A",
IF(($Z190/$Y190) &gt; (Dashboard!$D$55), "High Exclusion/Exception Rate", "No Issue")),"N/A")</f>
        <v>N/A</v>
      </c>
      <c r="CJ190" s="110" t="str">
        <f>IFERROR(
IF($AH190 &lt;30, "N/A",
IF(($AI190/$AH190)&gt; (Dashboard!$D$56), "High Exclusion/Exception Rate", "No Issue")),"N/A")</f>
        <v>N/A</v>
      </c>
      <c r="CK190" s="109" t="str">
        <f>IFERROR(
IF($BD190 &lt;30, "N/A",
IF((($BE190 + $BF190)/$BD190) &gt; (Dashboard!$D$58), "High Exclusion/Exception Rate", "No Issue")),"N/A")</f>
        <v>N/A</v>
      </c>
      <c r="CL190" s="112" t="str">
        <f>IFERROR(
IF($BI190 &lt;30, "N/A",
IF(($BJ190/$BI190) &gt; (Dashboard!$D$59), "High Exclusion/Exception Rate", "No Issue")),"N/A")</f>
        <v>N/A</v>
      </c>
      <c r="CM190" s="113" t="str">
        <f t="shared" si="92"/>
        <v>N/A</v>
      </c>
      <c r="CN190" s="110" t="str">
        <f t="shared" si="93"/>
        <v>N/A</v>
      </c>
      <c r="CO190" s="109" t="str">
        <f t="shared" si="94"/>
        <v>N/A</v>
      </c>
      <c r="CP190" s="110" t="str">
        <f t="shared" si="95"/>
        <v>N/A</v>
      </c>
      <c r="CQ190" s="109" t="str">
        <f t="shared" si="96"/>
        <v>N/A</v>
      </c>
      <c r="CR190" s="112" t="str">
        <f t="shared" si="97"/>
        <v>N/A</v>
      </c>
      <c r="CS190" s="113" t="str">
        <f t="shared" si="98"/>
        <v>N/A</v>
      </c>
      <c r="CT190" s="110" t="str">
        <f t="shared" si="99"/>
        <v>N/A</v>
      </c>
      <c r="CU190" s="109" t="str">
        <f t="shared" si="100"/>
        <v>N/A</v>
      </c>
      <c r="CV190" s="110" t="str">
        <f t="shared" si="101"/>
        <v>N/A</v>
      </c>
      <c r="CW190" s="109" t="str">
        <f t="shared" si="102"/>
        <v>N/A</v>
      </c>
      <c r="CX190" s="112" t="str">
        <f t="shared" si="103"/>
        <v>N/A</v>
      </c>
      <c r="CY190" s="113" t="str">
        <f t="shared" si="104"/>
        <v>N/A</v>
      </c>
      <c r="CZ190" s="110" t="str">
        <f t="shared" si="105"/>
        <v>N/A</v>
      </c>
      <c r="DA190" s="109" t="str">
        <f t="shared" si="106"/>
        <v>N/A</v>
      </c>
      <c r="DB190" s="115" t="str">
        <f t="shared" si="107"/>
        <v>N/A</v>
      </c>
      <c r="DC190" s="109" t="str">
        <f t="shared" si="108"/>
        <v>N/A</v>
      </c>
      <c r="DD190" s="114" t="str">
        <f t="shared" si="109"/>
        <v>N/A</v>
      </c>
      <c r="DE190" s="109" t="str">
        <f t="shared" si="110"/>
        <v>N/A</v>
      </c>
      <c r="DF190" s="114" t="str">
        <f t="shared" si="111"/>
        <v>N/A</v>
      </c>
      <c r="DG190" s="113" t="str">
        <f t="shared" si="112"/>
        <v>N/A</v>
      </c>
      <c r="DH190" s="114" t="str">
        <f t="shared" si="113"/>
        <v>N/A</v>
      </c>
      <c r="DI190" s="109" t="str">
        <f t="shared" si="114"/>
        <v>N/A</v>
      </c>
      <c r="DJ190" s="114" t="str">
        <f t="shared" si="115"/>
        <v>N/A</v>
      </c>
      <c r="DK190" s="111" t="str">
        <f t="shared" si="116"/>
        <v>N/A</v>
      </c>
    </row>
    <row r="191" spans="11:115" s="78" customFormat="1" x14ac:dyDescent="0.25">
      <c r="K191" s="90"/>
      <c r="R191" s="100" t="e">
        <f t="shared" si="78"/>
        <v>#DIV/0!</v>
      </c>
      <c r="S191" s="83" t="s">
        <v>255</v>
      </c>
      <c r="T191" s="83" t="s">
        <v>256</v>
      </c>
      <c r="U191" s="90"/>
      <c r="AA191" s="100" t="e">
        <f t="shared" si="79"/>
        <v>#DIV/0!</v>
      </c>
      <c r="AB191" s="83" t="s">
        <v>255</v>
      </c>
      <c r="AC191" s="83" t="s">
        <v>256</v>
      </c>
      <c r="AD191" s="91"/>
      <c r="AI191" s="92"/>
      <c r="AJ191" s="100" t="e">
        <f t="shared" si="80"/>
        <v>#DIV/0!</v>
      </c>
      <c r="AK191" s="83" t="s">
        <v>255</v>
      </c>
      <c r="AL191" s="83" t="s">
        <v>256</v>
      </c>
      <c r="AM191" s="91"/>
      <c r="AQ191" s="93"/>
      <c r="AR191" s="101" t="e">
        <f t="shared" si="81"/>
        <v>#DIV/0!</v>
      </c>
      <c r="AU191" s="102">
        <f t="shared" si="82"/>
        <v>0</v>
      </c>
      <c r="AV191" s="101" t="e">
        <f t="shared" si="83"/>
        <v>#DIV/0!</v>
      </c>
      <c r="AW191" s="101" t="e">
        <f t="shared" si="84"/>
        <v>#DIV/0!</v>
      </c>
      <c r="AX191" s="83" t="s">
        <v>255</v>
      </c>
      <c r="AY191" s="83" t="s">
        <v>256</v>
      </c>
      <c r="AZ191" s="91"/>
      <c r="BG191" s="103" t="e">
        <f t="shared" si="85"/>
        <v>#DIV/0!</v>
      </c>
      <c r="BK191" s="103" t="e">
        <f t="shared" si="86"/>
        <v>#DIV/0!</v>
      </c>
      <c r="BL191" s="83" t="s">
        <v>255</v>
      </c>
      <c r="BM191" s="83" t="s">
        <v>256</v>
      </c>
      <c r="BN191" s="106">
        <f t="shared" si="87"/>
        <v>0</v>
      </c>
      <c r="BO191" s="107">
        <f t="shared" si="88"/>
        <v>0</v>
      </c>
      <c r="BP191" s="107">
        <f t="shared" si="89"/>
        <v>0</v>
      </c>
      <c r="BQ191" s="107">
        <f t="shared" si="90"/>
        <v>0</v>
      </c>
      <c r="BR191" s="107">
        <f t="shared" si="91"/>
        <v>0</v>
      </c>
      <c r="BU191" s="94"/>
      <c r="BV191" s="108" t="str" cm="1">
        <f t="array" ref="BV191">IF(OR(($H191+(0.2*$I191))&lt;200, $K191="Not reporting this measure", ISBLANK($O191)),"N/A",
       IF(($O191/($H191+(0.2*$I191)))&lt;
                   (_xlfn.IFS($M191="CCO Medicaid only",Dashboard!$E$33,'Data Reporting Template'!$M191="All-payer",Dashboard!$F$33)),"Low","No Issue"))</f>
        <v>N/A</v>
      </c>
      <c r="BW191" s="109" t="str" cm="1">
        <f t="array" ref="BW191">IFERROR(
IF(OR($H191&lt;200, $U191="Not reporting this measure", ISBLANK($Y191),($I191/$J191)&gt;0.8),"N/A",
       IF(($Y191/$H191)&lt;
                   (_xlfn.IFS($W191="CCO Medicaid only",Dashboard!$E$34,'Data Reporting Template'!$W191="All-payer",Dashboard!$F$34)),"Low","No Issue")), "N/A")</f>
        <v>N/A</v>
      </c>
      <c r="BX191" s="110" t="str" cm="1">
        <f t="array" ref="BX191">IFERROR(
IF(OR($H191&lt;200, $AD191="Not reporting this measure", ISBLANK($AH191),($I191/$J191)&gt;0.8),"N/A",
       IF(($AH191/$H191)&lt;
                   (_xlfn.IFS($AF191="CCO Medicaid only",Dashboard!$E$35,'Data Reporting Template'!$AF191="All-payer",Dashboard!$F$35)),"Low","No Issue")), "N/A")</f>
        <v>N/A</v>
      </c>
      <c r="BY191" s="109" t="str">
        <f>IF(OR(($H191+(0.2*$I191))&lt;50, $AM191="Not reporting this measure", ISBLANK($AQ191)),"N/A",
       IF(($AQ191/($H191+(0.2*$I191)))&lt;Dashboard!$E$36,"Low", "No Issue"))</f>
        <v>N/A</v>
      </c>
      <c r="BZ191" s="110" t="str">
        <f>IF(OR(($H191+(0.2*$I191))&lt;200, $AZ191="Not reporting this measure", ISBLANK($BD191)),"N/A",
       IF(($BD191/($H191+(0.2*$I191)))&lt;Dashboard!$E$37,"Low", "No Issue"))</f>
        <v>N/A</v>
      </c>
      <c r="CA191" s="111" t="str">
        <f>IFERROR(
IF(OR(($H191+(0.2*$I191))&lt;200, $AZ191="Not reporting this measure", ISBLANK($BI191),($I191/$J191)&gt;0.8),"N/A",
       IF(($BI191/($H191+(0.2*$I191)))&lt;Dashboard!$E$38,"Low", "No Issue")),"N/A")</f>
        <v>N/A</v>
      </c>
      <c r="CB191" s="108" t="str" cm="1">
        <f t="array" ref="CB191">IF(OR(($H191+(0.2*$I191))&lt;200, $K191="Not reporting this measure", ISBLANK($O191)),"N/A",
IF(('Data Reporting Template'!$O191/($H191+(0.2*$I191)))&gt;
(_xlfn.IFS($M191="CCO Medicaid only",Dashboard!$E$44,'Data Reporting Template'!$M191="All-payer",Dashboard!$F$44)),"High","No Issue"))</f>
        <v>N/A</v>
      </c>
      <c r="CC191" s="109" t="str" cm="1">
        <f t="array" ref="CC191">IF(OR($H191&lt;200, $U191="Not reporting this measure", ISBLANK($Y191)),"N/A",
IF(('Data Reporting Template'!$Y191/$H191)&gt;
(_xlfn.IFS($W191="CCO Medicaid only",Dashboard!$E$44,'Data Reporting Template'!$W191="All-payer",Dashboard!$F$44)),"High","No Issue"))</f>
        <v>N/A</v>
      </c>
      <c r="CD191" s="110" t="str" cm="1">
        <f t="array" ref="CD191">IF(OR($H191&lt;200, $AD191="Not reporting this measure", ISBLANK($AH191)),"N/A",
       IF(('Data Reporting Template'!$AH191/$H191)&gt;
                   (_xlfn.IFS($AF191="CCO Medicaid only",Dashboard!$E$44,'Data Reporting Template'!$AF191="All-payer",Dashboard!$F$44)),"High","No Issue"))</f>
        <v>N/A</v>
      </c>
      <c r="CE191" s="109" t="str">
        <f>IF(OR(($H191+(0.2*$I191))&lt;50, $AM191="Not reporting this measure", ISBLANK($AQ191)),"N/A",
       IF(('Data Reporting Template'!$AQ191/($H191+(0.2*$I191)))&gt;Dashboard!$E$44,"High","No Issue"))</f>
        <v>N/A</v>
      </c>
      <c r="CF191" s="110" t="str">
        <f>IF(OR(($H191+(0.2*$I191))&lt;200, $AZ191="Not reporting this measure", ISBLANK($BD191)),"N/A",
       IF(('Data Reporting Template'!$BD191/($H191+(0.2*$I191)))&gt;Dashboard!$E$44,"High","No Issue"))</f>
        <v>N/A</v>
      </c>
      <c r="CG191" s="111" t="str">
        <f>IF(OR(($H191+(0.2*$I191))&lt;200, $AZ191="Not reporting this measure", ISBLANK($BI191)),"N/A",
       IF(('Data Reporting Template'!$BI191/($H191+(0.2*$I191)))&gt;Dashboard!$E$44,"High","No Issue"))</f>
        <v>N/A</v>
      </c>
      <c r="CH191" s="108" t="str">
        <f>IFERROR(
IF($O191 &lt; 30, "N/A",
IF((($P191+$Q191)/$O191)&gt; (Dashboard!$D$54), "High Exclusion/Exception Rate", "No Issue")),"N/A")</f>
        <v>N/A</v>
      </c>
      <c r="CI191" s="109" t="str">
        <f>IFERROR(
IF($Y191&lt;30,"N/A",
IF(($Z191/$Y191) &gt; (Dashboard!$D$55), "High Exclusion/Exception Rate", "No Issue")),"N/A")</f>
        <v>N/A</v>
      </c>
      <c r="CJ191" s="110" t="str">
        <f>IFERROR(
IF($AH191 &lt;30, "N/A",
IF(($AI191/$AH191)&gt; (Dashboard!$D$56), "High Exclusion/Exception Rate", "No Issue")),"N/A")</f>
        <v>N/A</v>
      </c>
      <c r="CK191" s="109" t="str">
        <f>IFERROR(
IF($BD191 &lt;30, "N/A",
IF((($BE191 + $BF191)/$BD191) &gt; (Dashboard!$D$58), "High Exclusion/Exception Rate", "No Issue")),"N/A")</f>
        <v>N/A</v>
      </c>
      <c r="CL191" s="112" t="str">
        <f>IFERROR(
IF($BI191 &lt;30, "N/A",
IF(($BJ191/$BI191) &gt; (Dashboard!$D$59), "High Exclusion/Exception Rate", "No Issue")),"N/A")</f>
        <v>N/A</v>
      </c>
      <c r="CM191" s="113" t="str">
        <f t="shared" si="92"/>
        <v>N/A</v>
      </c>
      <c r="CN191" s="110" t="str">
        <f t="shared" si="93"/>
        <v>N/A</v>
      </c>
      <c r="CO191" s="109" t="str">
        <f t="shared" si="94"/>
        <v>N/A</v>
      </c>
      <c r="CP191" s="110" t="str">
        <f t="shared" si="95"/>
        <v>N/A</v>
      </c>
      <c r="CQ191" s="109" t="str">
        <f t="shared" si="96"/>
        <v>N/A</v>
      </c>
      <c r="CR191" s="112" t="str">
        <f t="shared" si="97"/>
        <v>N/A</v>
      </c>
      <c r="CS191" s="113" t="str">
        <f t="shared" si="98"/>
        <v>N/A</v>
      </c>
      <c r="CT191" s="110" t="str">
        <f t="shared" si="99"/>
        <v>N/A</v>
      </c>
      <c r="CU191" s="109" t="str">
        <f t="shared" si="100"/>
        <v>N/A</v>
      </c>
      <c r="CV191" s="110" t="str">
        <f t="shared" si="101"/>
        <v>N/A</v>
      </c>
      <c r="CW191" s="109" t="str">
        <f t="shared" si="102"/>
        <v>N/A</v>
      </c>
      <c r="CX191" s="112" t="str">
        <f t="shared" si="103"/>
        <v>N/A</v>
      </c>
      <c r="CY191" s="113" t="str">
        <f t="shared" si="104"/>
        <v>N/A</v>
      </c>
      <c r="CZ191" s="110" t="str">
        <f t="shared" si="105"/>
        <v>N/A</v>
      </c>
      <c r="DA191" s="109" t="str">
        <f t="shared" si="106"/>
        <v>N/A</v>
      </c>
      <c r="DB191" s="115" t="str">
        <f t="shared" si="107"/>
        <v>N/A</v>
      </c>
      <c r="DC191" s="109" t="str">
        <f t="shared" si="108"/>
        <v>N/A</v>
      </c>
      <c r="DD191" s="114" t="str">
        <f t="shared" si="109"/>
        <v>N/A</v>
      </c>
      <c r="DE191" s="109" t="str">
        <f t="shared" si="110"/>
        <v>N/A</v>
      </c>
      <c r="DF191" s="114" t="str">
        <f t="shared" si="111"/>
        <v>N/A</v>
      </c>
      <c r="DG191" s="113" t="str">
        <f t="shared" si="112"/>
        <v>N/A</v>
      </c>
      <c r="DH191" s="114" t="str">
        <f t="shared" si="113"/>
        <v>N/A</v>
      </c>
      <c r="DI191" s="109" t="str">
        <f t="shared" si="114"/>
        <v>N/A</v>
      </c>
      <c r="DJ191" s="114" t="str">
        <f t="shared" si="115"/>
        <v>N/A</v>
      </c>
      <c r="DK191" s="111" t="str">
        <f t="shared" si="116"/>
        <v>N/A</v>
      </c>
    </row>
    <row r="192" spans="11:115" s="78" customFormat="1" x14ac:dyDescent="0.25">
      <c r="K192" s="90"/>
      <c r="R192" s="100" t="e">
        <f t="shared" si="78"/>
        <v>#DIV/0!</v>
      </c>
      <c r="S192" s="83" t="s">
        <v>255</v>
      </c>
      <c r="T192" s="83" t="s">
        <v>256</v>
      </c>
      <c r="U192" s="90"/>
      <c r="AA192" s="100" t="e">
        <f t="shared" si="79"/>
        <v>#DIV/0!</v>
      </c>
      <c r="AB192" s="83" t="s">
        <v>255</v>
      </c>
      <c r="AC192" s="83" t="s">
        <v>256</v>
      </c>
      <c r="AD192" s="91"/>
      <c r="AI192" s="92"/>
      <c r="AJ192" s="100" t="e">
        <f t="shared" si="80"/>
        <v>#DIV/0!</v>
      </c>
      <c r="AK192" s="83" t="s">
        <v>255</v>
      </c>
      <c r="AL192" s="83" t="s">
        <v>256</v>
      </c>
      <c r="AM192" s="91"/>
      <c r="AQ192" s="93"/>
      <c r="AR192" s="101" t="e">
        <f t="shared" si="81"/>
        <v>#DIV/0!</v>
      </c>
      <c r="AU192" s="102">
        <f t="shared" si="82"/>
        <v>0</v>
      </c>
      <c r="AV192" s="101" t="e">
        <f t="shared" si="83"/>
        <v>#DIV/0!</v>
      </c>
      <c r="AW192" s="101" t="e">
        <f t="shared" si="84"/>
        <v>#DIV/0!</v>
      </c>
      <c r="AX192" s="83" t="s">
        <v>255</v>
      </c>
      <c r="AY192" s="83" t="s">
        <v>256</v>
      </c>
      <c r="AZ192" s="91"/>
      <c r="BG192" s="103" t="e">
        <f t="shared" si="85"/>
        <v>#DIV/0!</v>
      </c>
      <c r="BK192" s="103" t="e">
        <f t="shared" si="86"/>
        <v>#DIV/0!</v>
      </c>
      <c r="BL192" s="83" t="s">
        <v>255</v>
      </c>
      <c r="BM192" s="83" t="s">
        <v>256</v>
      </c>
      <c r="BN192" s="106">
        <f t="shared" si="87"/>
        <v>0</v>
      </c>
      <c r="BO192" s="107">
        <f t="shared" si="88"/>
        <v>0</v>
      </c>
      <c r="BP192" s="107">
        <f t="shared" si="89"/>
        <v>0</v>
      </c>
      <c r="BQ192" s="107">
        <f t="shared" si="90"/>
        <v>0</v>
      </c>
      <c r="BR192" s="107">
        <f t="shared" si="91"/>
        <v>0</v>
      </c>
      <c r="BU192" s="94"/>
      <c r="BV192" s="108" t="str" cm="1">
        <f t="array" ref="BV192">IF(OR(($H192+(0.2*$I192))&lt;200, $K192="Not reporting this measure", ISBLANK($O192)),"N/A",
       IF(($O192/($H192+(0.2*$I192)))&lt;
                   (_xlfn.IFS($M192="CCO Medicaid only",Dashboard!$E$33,'Data Reporting Template'!$M192="All-payer",Dashboard!$F$33)),"Low","No Issue"))</f>
        <v>N/A</v>
      </c>
      <c r="BW192" s="109" t="str" cm="1">
        <f t="array" ref="BW192">IFERROR(
IF(OR($H192&lt;200, $U192="Not reporting this measure", ISBLANK($Y192),($I192/$J192)&gt;0.8),"N/A",
       IF(($Y192/$H192)&lt;
                   (_xlfn.IFS($W192="CCO Medicaid only",Dashboard!$E$34,'Data Reporting Template'!$W192="All-payer",Dashboard!$F$34)),"Low","No Issue")), "N/A")</f>
        <v>N/A</v>
      </c>
      <c r="BX192" s="110" t="str" cm="1">
        <f t="array" ref="BX192">IFERROR(
IF(OR($H192&lt;200, $AD192="Not reporting this measure", ISBLANK($AH192),($I192/$J192)&gt;0.8),"N/A",
       IF(($AH192/$H192)&lt;
                   (_xlfn.IFS($AF192="CCO Medicaid only",Dashboard!$E$35,'Data Reporting Template'!$AF192="All-payer",Dashboard!$F$35)),"Low","No Issue")), "N/A")</f>
        <v>N/A</v>
      </c>
      <c r="BY192" s="109" t="str">
        <f>IF(OR(($H192+(0.2*$I192))&lt;50, $AM192="Not reporting this measure", ISBLANK($AQ192)),"N/A",
       IF(($AQ192/($H192+(0.2*$I192)))&lt;Dashboard!$E$36,"Low", "No Issue"))</f>
        <v>N/A</v>
      </c>
      <c r="BZ192" s="110" t="str">
        <f>IF(OR(($H192+(0.2*$I192))&lt;200, $AZ192="Not reporting this measure", ISBLANK($BD192)),"N/A",
       IF(($BD192/($H192+(0.2*$I192)))&lt;Dashboard!$E$37,"Low", "No Issue"))</f>
        <v>N/A</v>
      </c>
      <c r="CA192" s="111" t="str">
        <f>IFERROR(
IF(OR(($H192+(0.2*$I192))&lt;200, $AZ192="Not reporting this measure", ISBLANK($BI192),($I192/$J192)&gt;0.8),"N/A",
       IF(($BI192/($H192+(0.2*$I192)))&lt;Dashboard!$E$38,"Low", "No Issue")),"N/A")</f>
        <v>N/A</v>
      </c>
      <c r="CB192" s="108" t="str" cm="1">
        <f t="array" ref="CB192">IF(OR(($H192+(0.2*$I192))&lt;200, $K192="Not reporting this measure", ISBLANK($O192)),"N/A",
IF(('Data Reporting Template'!$O192/($H192+(0.2*$I192)))&gt;
(_xlfn.IFS($M192="CCO Medicaid only",Dashboard!$E$44,'Data Reporting Template'!$M192="All-payer",Dashboard!$F$44)),"High","No Issue"))</f>
        <v>N/A</v>
      </c>
      <c r="CC192" s="109" t="str" cm="1">
        <f t="array" ref="CC192">IF(OR($H192&lt;200, $U192="Not reporting this measure", ISBLANK($Y192)),"N/A",
IF(('Data Reporting Template'!$Y192/$H192)&gt;
(_xlfn.IFS($W192="CCO Medicaid only",Dashboard!$E$44,'Data Reporting Template'!$W192="All-payer",Dashboard!$F$44)),"High","No Issue"))</f>
        <v>N/A</v>
      </c>
      <c r="CD192" s="110" t="str" cm="1">
        <f t="array" ref="CD192">IF(OR($H192&lt;200, $AD192="Not reporting this measure", ISBLANK($AH192)),"N/A",
       IF(('Data Reporting Template'!$AH192/$H192)&gt;
                   (_xlfn.IFS($AF192="CCO Medicaid only",Dashboard!$E$44,'Data Reporting Template'!$AF192="All-payer",Dashboard!$F$44)),"High","No Issue"))</f>
        <v>N/A</v>
      </c>
      <c r="CE192" s="109" t="str">
        <f>IF(OR(($H192+(0.2*$I192))&lt;50, $AM192="Not reporting this measure", ISBLANK($AQ192)),"N/A",
       IF(('Data Reporting Template'!$AQ192/($H192+(0.2*$I192)))&gt;Dashboard!$E$44,"High","No Issue"))</f>
        <v>N/A</v>
      </c>
      <c r="CF192" s="110" t="str">
        <f>IF(OR(($H192+(0.2*$I192))&lt;200, $AZ192="Not reporting this measure", ISBLANK($BD192)),"N/A",
       IF(('Data Reporting Template'!$BD192/($H192+(0.2*$I192)))&gt;Dashboard!$E$44,"High","No Issue"))</f>
        <v>N/A</v>
      </c>
      <c r="CG192" s="111" t="str">
        <f>IF(OR(($H192+(0.2*$I192))&lt;200, $AZ192="Not reporting this measure", ISBLANK($BI192)),"N/A",
       IF(('Data Reporting Template'!$BI192/($H192+(0.2*$I192)))&gt;Dashboard!$E$44,"High","No Issue"))</f>
        <v>N/A</v>
      </c>
      <c r="CH192" s="108" t="str">
        <f>IFERROR(
IF($O192 &lt; 30, "N/A",
IF((($P192+$Q192)/$O192)&gt; (Dashboard!$D$54), "High Exclusion/Exception Rate", "No Issue")),"N/A")</f>
        <v>N/A</v>
      </c>
      <c r="CI192" s="109" t="str">
        <f>IFERROR(
IF($Y192&lt;30,"N/A",
IF(($Z192/$Y192) &gt; (Dashboard!$D$55), "High Exclusion/Exception Rate", "No Issue")),"N/A")</f>
        <v>N/A</v>
      </c>
      <c r="CJ192" s="110" t="str">
        <f>IFERROR(
IF($AH192 &lt;30, "N/A",
IF(($AI192/$AH192)&gt; (Dashboard!$D$56), "High Exclusion/Exception Rate", "No Issue")),"N/A")</f>
        <v>N/A</v>
      </c>
      <c r="CK192" s="109" t="str">
        <f>IFERROR(
IF($BD192 &lt;30, "N/A",
IF((($BE192 + $BF192)/$BD192) &gt; (Dashboard!$D$58), "High Exclusion/Exception Rate", "No Issue")),"N/A")</f>
        <v>N/A</v>
      </c>
      <c r="CL192" s="112" t="str">
        <f>IFERROR(
IF($BI192 &lt;30, "N/A",
IF(($BJ192/$BI192) &gt; (Dashboard!$D$59), "High Exclusion/Exception Rate", "No Issue")),"N/A")</f>
        <v>N/A</v>
      </c>
      <c r="CM192" s="113" t="str">
        <f t="shared" si="92"/>
        <v>N/A</v>
      </c>
      <c r="CN192" s="110" t="str">
        <f t="shared" si="93"/>
        <v>N/A</v>
      </c>
      <c r="CO192" s="109" t="str">
        <f t="shared" si="94"/>
        <v>N/A</v>
      </c>
      <c r="CP192" s="110" t="str">
        <f t="shared" si="95"/>
        <v>N/A</v>
      </c>
      <c r="CQ192" s="109" t="str">
        <f t="shared" si="96"/>
        <v>N/A</v>
      </c>
      <c r="CR192" s="112" t="str">
        <f t="shared" si="97"/>
        <v>N/A</v>
      </c>
      <c r="CS192" s="113" t="str">
        <f t="shared" si="98"/>
        <v>N/A</v>
      </c>
      <c r="CT192" s="110" t="str">
        <f t="shared" si="99"/>
        <v>N/A</v>
      </c>
      <c r="CU192" s="109" t="str">
        <f t="shared" si="100"/>
        <v>N/A</v>
      </c>
      <c r="CV192" s="110" t="str">
        <f t="shared" si="101"/>
        <v>N/A</v>
      </c>
      <c r="CW192" s="109" t="str">
        <f t="shared" si="102"/>
        <v>N/A</v>
      </c>
      <c r="CX192" s="112" t="str">
        <f t="shared" si="103"/>
        <v>N/A</v>
      </c>
      <c r="CY192" s="113" t="str">
        <f t="shared" si="104"/>
        <v>N/A</v>
      </c>
      <c r="CZ192" s="110" t="str">
        <f t="shared" si="105"/>
        <v>N/A</v>
      </c>
      <c r="DA192" s="109" t="str">
        <f t="shared" si="106"/>
        <v>N/A</v>
      </c>
      <c r="DB192" s="115" t="str">
        <f t="shared" si="107"/>
        <v>N/A</v>
      </c>
      <c r="DC192" s="109" t="str">
        <f t="shared" si="108"/>
        <v>N/A</v>
      </c>
      <c r="DD192" s="114" t="str">
        <f t="shared" si="109"/>
        <v>N/A</v>
      </c>
      <c r="DE192" s="109" t="str">
        <f t="shared" si="110"/>
        <v>N/A</v>
      </c>
      <c r="DF192" s="114" t="str">
        <f t="shared" si="111"/>
        <v>N/A</v>
      </c>
      <c r="DG192" s="113" t="str">
        <f t="shared" si="112"/>
        <v>N/A</v>
      </c>
      <c r="DH192" s="114" t="str">
        <f t="shared" si="113"/>
        <v>N/A</v>
      </c>
      <c r="DI192" s="109" t="str">
        <f t="shared" si="114"/>
        <v>N/A</v>
      </c>
      <c r="DJ192" s="114" t="str">
        <f t="shared" si="115"/>
        <v>N/A</v>
      </c>
      <c r="DK192" s="111" t="str">
        <f t="shared" si="116"/>
        <v>N/A</v>
      </c>
    </row>
    <row r="193" spans="11:115" s="78" customFormat="1" x14ac:dyDescent="0.25">
      <c r="K193" s="90"/>
      <c r="R193" s="100" t="e">
        <f t="shared" si="78"/>
        <v>#DIV/0!</v>
      </c>
      <c r="S193" s="83" t="s">
        <v>255</v>
      </c>
      <c r="T193" s="83" t="s">
        <v>256</v>
      </c>
      <c r="U193" s="90"/>
      <c r="AA193" s="100" t="e">
        <f t="shared" si="79"/>
        <v>#DIV/0!</v>
      </c>
      <c r="AB193" s="83" t="s">
        <v>255</v>
      </c>
      <c r="AC193" s="83" t="s">
        <v>256</v>
      </c>
      <c r="AD193" s="91"/>
      <c r="AI193" s="92"/>
      <c r="AJ193" s="100" t="e">
        <f t="shared" si="80"/>
        <v>#DIV/0!</v>
      </c>
      <c r="AK193" s="83" t="s">
        <v>255</v>
      </c>
      <c r="AL193" s="83" t="s">
        <v>256</v>
      </c>
      <c r="AM193" s="91"/>
      <c r="AQ193" s="93"/>
      <c r="AR193" s="101" t="e">
        <f t="shared" si="81"/>
        <v>#DIV/0!</v>
      </c>
      <c r="AU193" s="102">
        <f t="shared" si="82"/>
        <v>0</v>
      </c>
      <c r="AV193" s="101" t="e">
        <f t="shared" si="83"/>
        <v>#DIV/0!</v>
      </c>
      <c r="AW193" s="101" t="e">
        <f t="shared" si="84"/>
        <v>#DIV/0!</v>
      </c>
      <c r="AX193" s="83" t="s">
        <v>255</v>
      </c>
      <c r="AY193" s="83" t="s">
        <v>256</v>
      </c>
      <c r="AZ193" s="91"/>
      <c r="BG193" s="103" t="e">
        <f t="shared" si="85"/>
        <v>#DIV/0!</v>
      </c>
      <c r="BK193" s="103" t="e">
        <f t="shared" si="86"/>
        <v>#DIV/0!</v>
      </c>
      <c r="BL193" s="83" t="s">
        <v>255</v>
      </c>
      <c r="BM193" s="83" t="s">
        <v>256</v>
      </c>
      <c r="BN193" s="106">
        <f t="shared" si="87"/>
        <v>0</v>
      </c>
      <c r="BO193" s="107">
        <f t="shared" si="88"/>
        <v>0</v>
      </c>
      <c r="BP193" s="107">
        <f t="shared" si="89"/>
        <v>0</v>
      </c>
      <c r="BQ193" s="107">
        <f t="shared" si="90"/>
        <v>0</v>
      </c>
      <c r="BR193" s="107">
        <f t="shared" si="91"/>
        <v>0</v>
      </c>
      <c r="BU193" s="94"/>
      <c r="BV193" s="108" t="str" cm="1">
        <f t="array" ref="BV193">IF(OR(($H193+(0.2*$I193))&lt;200, $K193="Not reporting this measure", ISBLANK($O193)),"N/A",
       IF(($O193/($H193+(0.2*$I193)))&lt;
                   (_xlfn.IFS($M193="CCO Medicaid only",Dashboard!$E$33,'Data Reporting Template'!$M193="All-payer",Dashboard!$F$33)),"Low","No Issue"))</f>
        <v>N/A</v>
      </c>
      <c r="BW193" s="109" t="str" cm="1">
        <f t="array" ref="BW193">IFERROR(
IF(OR($H193&lt;200, $U193="Not reporting this measure", ISBLANK($Y193),($I193/$J193)&gt;0.8),"N/A",
       IF(($Y193/$H193)&lt;
                   (_xlfn.IFS($W193="CCO Medicaid only",Dashboard!$E$34,'Data Reporting Template'!$W193="All-payer",Dashboard!$F$34)),"Low","No Issue")), "N/A")</f>
        <v>N/A</v>
      </c>
      <c r="BX193" s="110" t="str" cm="1">
        <f t="array" ref="BX193">IFERROR(
IF(OR($H193&lt;200, $AD193="Not reporting this measure", ISBLANK($AH193),($I193/$J193)&gt;0.8),"N/A",
       IF(($AH193/$H193)&lt;
                   (_xlfn.IFS($AF193="CCO Medicaid only",Dashboard!$E$35,'Data Reporting Template'!$AF193="All-payer",Dashboard!$F$35)),"Low","No Issue")), "N/A")</f>
        <v>N/A</v>
      </c>
      <c r="BY193" s="109" t="str">
        <f>IF(OR(($H193+(0.2*$I193))&lt;50, $AM193="Not reporting this measure", ISBLANK($AQ193)),"N/A",
       IF(($AQ193/($H193+(0.2*$I193)))&lt;Dashboard!$E$36,"Low", "No Issue"))</f>
        <v>N/A</v>
      </c>
      <c r="BZ193" s="110" t="str">
        <f>IF(OR(($H193+(0.2*$I193))&lt;200, $AZ193="Not reporting this measure", ISBLANK($BD193)),"N/A",
       IF(($BD193/($H193+(0.2*$I193)))&lt;Dashboard!$E$37,"Low", "No Issue"))</f>
        <v>N/A</v>
      </c>
      <c r="CA193" s="111" t="str">
        <f>IFERROR(
IF(OR(($H193+(0.2*$I193))&lt;200, $AZ193="Not reporting this measure", ISBLANK($BI193),($I193/$J193)&gt;0.8),"N/A",
       IF(($BI193/($H193+(0.2*$I193)))&lt;Dashboard!$E$38,"Low", "No Issue")),"N/A")</f>
        <v>N/A</v>
      </c>
      <c r="CB193" s="108" t="str" cm="1">
        <f t="array" ref="CB193">IF(OR(($H193+(0.2*$I193))&lt;200, $K193="Not reporting this measure", ISBLANK($O193)),"N/A",
IF(('Data Reporting Template'!$O193/($H193+(0.2*$I193)))&gt;
(_xlfn.IFS($M193="CCO Medicaid only",Dashboard!$E$44,'Data Reporting Template'!$M193="All-payer",Dashboard!$F$44)),"High","No Issue"))</f>
        <v>N/A</v>
      </c>
      <c r="CC193" s="109" t="str" cm="1">
        <f t="array" ref="CC193">IF(OR($H193&lt;200, $U193="Not reporting this measure", ISBLANK($Y193)),"N/A",
IF(('Data Reporting Template'!$Y193/$H193)&gt;
(_xlfn.IFS($W193="CCO Medicaid only",Dashboard!$E$44,'Data Reporting Template'!$W193="All-payer",Dashboard!$F$44)),"High","No Issue"))</f>
        <v>N/A</v>
      </c>
      <c r="CD193" s="110" t="str" cm="1">
        <f t="array" ref="CD193">IF(OR($H193&lt;200, $AD193="Not reporting this measure", ISBLANK($AH193)),"N/A",
       IF(('Data Reporting Template'!$AH193/$H193)&gt;
                   (_xlfn.IFS($AF193="CCO Medicaid only",Dashboard!$E$44,'Data Reporting Template'!$AF193="All-payer",Dashboard!$F$44)),"High","No Issue"))</f>
        <v>N/A</v>
      </c>
      <c r="CE193" s="109" t="str">
        <f>IF(OR(($H193+(0.2*$I193))&lt;50, $AM193="Not reporting this measure", ISBLANK($AQ193)),"N/A",
       IF(('Data Reporting Template'!$AQ193/($H193+(0.2*$I193)))&gt;Dashboard!$E$44,"High","No Issue"))</f>
        <v>N/A</v>
      </c>
      <c r="CF193" s="110" t="str">
        <f>IF(OR(($H193+(0.2*$I193))&lt;200, $AZ193="Not reporting this measure", ISBLANK($BD193)),"N/A",
       IF(('Data Reporting Template'!$BD193/($H193+(0.2*$I193)))&gt;Dashboard!$E$44,"High","No Issue"))</f>
        <v>N/A</v>
      </c>
      <c r="CG193" s="111" t="str">
        <f>IF(OR(($H193+(0.2*$I193))&lt;200, $AZ193="Not reporting this measure", ISBLANK($BI193)),"N/A",
       IF(('Data Reporting Template'!$BI193/($H193+(0.2*$I193)))&gt;Dashboard!$E$44,"High","No Issue"))</f>
        <v>N/A</v>
      </c>
      <c r="CH193" s="108" t="str">
        <f>IFERROR(
IF($O193 &lt; 30, "N/A",
IF((($P193+$Q193)/$O193)&gt; (Dashboard!$D$54), "High Exclusion/Exception Rate", "No Issue")),"N/A")</f>
        <v>N/A</v>
      </c>
      <c r="CI193" s="109" t="str">
        <f>IFERROR(
IF($Y193&lt;30,"N/A",
IF(($Z193/$Y193) &gt; (Dashboard!$D$55), "High Exclusion/Exception Rate", "No Issue")),"N/A")</f>
        <v>N/A</v>
      </c>
      <c r="CJ193" s="110" t="str">
        <f>IFERROR(
IF($AH193 &lt;30, "N/A",
IF(($AI193/$AH193)&gt; (Dashboard!$D$56), "High Exclusion/Exception Rate", "No Issue")),"N/A")</f>
        <v>N/A</v>
      </c>
      <c r="CK193" s="109" t="str">
        <f>IFERROR(
IF($BD193 &lt;30, "N/A",
IF((($BE193 + $BF193)/$BD193) &gt; (Dashboard!$D$58), "High Exclusion/Exception Rate", "No Issue")),"N/A")</f>
        <v>N/A</v>
      </c>
      <c r="CL193" s="112" t="str">
        <f>IFERROR(
IF($BI193 &lt;30, "N/A",
IF(($BJ193/$BI193) &gt; (Dashboard!$D$59), "High Exclusion/Exception Rate", "No Issue")),"N/A")</f>
        <v>N/A</v>
      </c>
      <c r="CM193" s="113" t="str">
        <f t="shared" si="92"/>
        <v>N/A</v>
      </c>
      <c r="CN193" s="110" t="str">
        <f t="shared" si="93"/>
        <v>N/A</v>
      </c>
      <c r="CO193" s="109" t="str">
        <f t="shared" si="94"/>
        <v>N/A</v>
      </c>
      <c r="CP193" s="110" t="str">
        <f t="shared" si="95"/>
        <v>N/A</v>
      </c>
      <c r="CQ193" s="109" t="str">
        <f t="shared" si="96"/>
        <v>N/A</v>
      </c>
      <c r="CR193" s="112" t="str">
        <f t="shared" si="97"/>
        <v>N/A</v>
      </c>
      <c r="CS193" s="113" t="str">
        <f t="shared" si="98"/>
        <v>N/A</v>
      </c>
      <c r="CT193" s="110" t="str">
        <f t="shared" si="99"/>
        <v>N/A</v>
      </c>
      <c r="CU193" s="109" t="str">
        <f t="shared" si="100"/>
        <v>N/A</v>
      </c>
      <c r="CV193" s="110" t="str">
        <f t="shared" si="101"/>
        <v>N/A</v>
      </c>
      <c r="CW193" s="109" t="str">
        <f t="shared" si="102"/>
        <v>N/A</v>
      </c>
      <c r="CX193" s="112" t="str">
        <f t="shared" si="103"/>
        <v>N/A</v>
      </c>
      <c r="CY193" s="113" t="str">
        <f t="shared" si="104"/>
        <v>N/A</v>
      </c>
      <c r="CZ193" s="110" t="str">
        <f t="shared" si="105"/>
        <v>N/A</v>
      </c>
      <c r="DA193" s="109" t="str">
        <f t="shared" si="106"/>
        <v>N/A</v>
      </c>
      <c r="DB193" s="115" t="str">
        <f t="shared" si="107"/>
        <v>N/A</v>
      </c>
      <c r="DC193" s="109" t="str">
        <f t="shared" si="108"/>
        <v>N/A</v>
      </c>
      <c r="DD193" s="114" t="str">
        <f t="shared" si="109"/>
        <v>N/A</v>
      </c>
      <c r="DE193" s="109" t="str">
        <f t="shared" si="110"/>
        <v>N/A</v>
      </c>
      <c r="DF193" s="114" t="str">
        <f t="shared" si="111"/>
        <v>N/A</v>
      </c>
      <c r="DG193" s="113" t="str">
        <f t="shared" si="112"/>
        <v>N/A</v>
      </c>
      <c r="DH193" s="114" t="str">
        <f t="shared" si="113"/>
        <v>N/A</v>
      </c>
      <c r="DI193" s="109" t="str">
        <f t="shared" si="114"/>
        <v>N/A</v>
      </c>
      <c r="DJ193" s="114" t="str">
        <f t="shared" si="115"/>
        <v>N/A</v>
      </c>
      <c r="DK193" s="111" t="str">
        <f t="shared" si="116"/>
        <v>N/A</v>
      </c>
    </row>
    <row r="194" spans="11:115" s="78" customFormat="1" x14ac:dyDescent="0.25">
      <c r="K194" s="90"/>
      <c r="R194" s="100" t="e">
        <f t="shared" si="78"/>
        <v>#DIV/0!</v>
      </c>
      <c r="S194" s="83" t="s">
        <v>255</v>
      </c>
      <c r="T194" s="83" t="s">
        <v>256</v>
      </c>
      <c r="U194" s="90"/>
      <c r="AA194" s="100" t="e">
        <f t="shared" si="79"/>
        <v>#DIV/0!</v>
      </c>
      <c r="AB194" s="83" t="s">
        <v>255</v>
      </c>
      <c r="AC194" s="83" t="s">
        <v>256</v>
      </c>
      <c r="AD194" s="91"/>
      <c r="AI194" s="92"/>
      <c r="AJ194" s="100" t="e">
        <f t="shared" si="80"/>
        <v>#DIV/0!</v>
      </c>
      <c r="AK194" s="83" t="s">
        <v>255</v>
      </c>
      <c r="AL194" s="83" t="s">
        <v>256</v>
      </c>
      <c r="AM194" s="91"/>
      <c r="AQ194" s="93"/>
      <c r="AR194" s="101" t="e">
        <f t="shared" si="81"/>
        <v>#DIV/0!</v>
      </c>
      <c r="AU194" s="102">
        <f t="shared" si="82"/>
        <v>0</v>
      </c>
      <c r="AV194" s="101" t="e">
        <f t="shared" si="83"/>
        <v>#DIV/0!</v>
      </c>
      <c r="AW194" s="101" t="e">
        <f t="shared" si="84"/>
        <v>#DIV/0!</v>
      </c>
      <c r="AX194" s="83" t="s">
        <v>255</v>
      </c>
      <c r="AY194" s="83" t="s">
        <v>256</v>
      </c>
      <c r="AZ194" s="91"/>
      <c r="BG194" s="103" t="e">
        <f t="shared" si="85"/>
        <v>#DIV/0!</v>
      </c>
      <c r="BK194" s="103" t="e">
        <f t="shared" si="86"/>
        <v>#DIV/0!</v>
      </c>
      <c r="BL194" s="83" t="s">
        <v>255</v>
      </c>
      <c r="BM194" s="83" t="s">
        <v>256</v>
      </c>
      <c r="BN194" s="106">
        <f t="shared" si="87"/>
        <v>0</v>
      </c>
      <c r="BO194" s="107">
        <f t="shared" si="88"/>
        <v>0</v>
      </c>
      <c r="BP194" s="107">
        <f t="shared" si="89"/>
        <v>0</v>
      </c>
      <c r="BQ194" s="107">
        <f t="shared" si="90"/>
        <v>0</v>
      </c>
      <c r="BR194" s="107">
        <f t="shared" si="91"/>
        <v>0</v>
      </c>
      <c r="BU194" s="94"/>
      <c r="BV194" s="108" t="str" cm="1">
        <f t="array" ref="BV194">IF(OR(($H194+(0.2*$I194))&lt;200, $K194="Not reporting this measure", ISBLANK($O194)),"N/A",
       IF(($O194/($H194+(0.2*$I194)))&lt;
                   (_xlfn.IFS($M194="CCO Medicaid only",Dashboard!$E$33,'Data Reporting Template'!$M194="All-payer",Dashboard!$F$33)),"Low","No Issue"))</f>
        <v>N/A</v>
      </c>
      <c r="BW194" s="109" t="str" cm="1">
        <f t="array" ref="BW194">IFERROR(
IF(OR($H194&lt;200, $U194="Not reporting this measure", ISBLANK($Y194),($I194/$J194)&gt;0.8),"N/A",
       IF(($Y194/$H194)&lt;
                   (_xlfn.IFS($W194="CCO Medicaid only",Dashboard!$E$34,'Data Reporting Template'!$W194="All-payer",Dashboard!$F$34)),"Low","No Issue")), "N/A")</f>
        <v>N/A</v>
      </c>
      <c r="BX194" s="110" t="str" cm="1">
        <f t="array" ref="BX194">IFERROR(
IF(OR($H194&lt;200, $AD194="Not reporting this measure", ISBLANK($AH194),($I194/$J194)&gt;0.8),"N/A",
       IF(($AH194/$H194)&lt;
                   (_xlfn.IFS($AF194="CCO Medicaid only",Dashboard!$E$35,'Data Reporting Template'!$AF194="All-payer",Dashboard!$F$35)),"Low","No Issue")), "N/A")</f>
        <v>N/A</v>
      </c>
      <c r="BY194" s="109" t="str">
        <f>IF(OR(($H194+(0.2*$I194))&lt;50, $AM194="Not reporting this measure", ISBLANK($AQ194)),"N/A",
       IF(($AQ194/($H194+(0.2*$I194)))&lt;Dashboard!$E$36,"Low", "No Issue"))</f>
        <v>N/A</v>
      </c>
      <c r="BZ194" s="110" t="str">
        <f>IF(OR(($H194+(0.2*$I194))&lt;200, $AZ194="Not reporting this measure", ISBLANK($BD194)),"N/A",
       IF(($BD194/($H194+(0.2*$I194)))&lt;Dashboard!$E$37,"Low", "No Issue"))</f>
        <v>N/A</v>
      </c>
      <c r="CA194" s="111" t="str">
        <f>IFERROR(
IF(OR(($H194+(0.2*$I194))&lt;200, $AZ194="Not reporting this measure", ISBLANK($BI194),($I194/$J194)&gt;0.8),"N/A",
       IF(($BI194/($H194+(0.2*$I194)))&lt;Dashboard!$E$38,"Low", "No Issue")),"N/A")</f>
        <v>N/A</v>
      </c>
      <c r="CB194" s="108" t="str" cm="1">
        <f t="array" ref="CB194">IF(OR(($H194+(0.2*$I194))&lt;200, $K194="Not reporting this measure", ISBLANK($O194)),"N/A",
IF(('Data Reporting Template'!$O194/($H194+(0.2*$I194)))&gt;
(_xlfn.IFS($M194="CCO Medicaid only",Dashboard!$E$44,'Data Reporting Template'!$M194="All-payer",Dashboard!$F$44)),"High","No Issue"))</f>
        <v>N/A</v>
      </c>
      <c r="CC194" s="109" t="str" cm="1">
        <f t="array" ref="CC194">IF(OR($H194&lt;200, $U194="Not reporting this measure", ISBLANK($Y194)),"N/A",
IF(('Data Reporting Template'!$Y194/$H194)&gt;
(_xlfn.IFS($W194="CCO Medicaid only",Dashboard!$E$44,'Data Reporting Template'!$W194="All-payer",Dashboard!$F$44)),"High","No Issue"))</f>
        <v>N/A</v>
      </c>
      <c r="CD194" s="110" t="str" cm="1">
        <f t="array" ref="CD194">IF(OR($H194&lt;200, $AD194="Not reporting this measure", ISBLANK($AH194)),"N/A",
       IF(('Data Reporting Template'!$AH194/$H194)&gt;
                   (_xlfn.IFS($AF194="CCO Medicaid only",Dashboard!$E$44,'Data Reporting Template'!$AF194="All-payer",Dashboard!$F$44)),"High","No Issue"))</f>
        <v>N/A</v>
      </c>
      <c r="CE194" s="109" t="str">
        <f>IF(OR(($H194+(0.2*$I194))&lt;50, $AM194="Not reporting this measure", ISBLANK($AQ194)),"N/A",
       IF(('Data Reporting Template'!$AQ194/($H194+(0.2*$I194)))&gt;Dashboard!$E$44,"High","No Issue"))</f>
        <v>N/A</v>
      </c>
      <c r="CF194" s="110" t="str">
        <f>IF(OR(($H194+(0.2*$I194))&lt;200, $AZ194="Not reporting this measure", ISBLANK($BD194)),"N/A",
       IF(('Data Reporting Template'!$BD194/($H194+(0.2*$I194)))&gt;Dashboard!$E$44,"High","No Issue"))</f>
        <v>N/A</v>
      </c>
      <c r="CG194" s="111" t="str">
        <f>IF(OR(($H194+(0.2*$I194))&lt;200, $AZ194="Not reporting this measure", ISBLANK($BI194)),"N/A",
       IF(('Data Reporting Template'!$BI194/($H194+(0.2*$I194)))&gt;Dashboard!$E$44,"High","No Issue"))</f>
        <v>N/A</v>
      </c>
      <c r="CH194" s="108" t="str">
        <f>IFERROR(
IF($O194 &lt; 30, "N/A",
IF((($P194+$Q194)/$O194)&gt; (Dashboard!$D$54), "High Exclusion/Exception Rate", "No Issue")),"N/A")</f>
        <v>N/A</v>
      </c>
      <c r="CI194" s="109" t="str">
        <f>IFERROR(
IF($Y194&lt;30,"N/A",
IF(($Z194/$Y194) &gt; (Dashboard!$D$55), "High Exclusion/Exception Rate", "No Issue")),"N/A")</f>
        <v>N/A</v>
      </c>
      <c r="CJ194" s="110" t="str">
        <f>IFERROR(
IF($AH194 &lt;30, "N/A",
IF(($AI194/$AH194)&gt; (Dashboard!$D$56), "High Exclusion/Exception Rate", "No Issue")),"N/A")</f>
        <v>N/A</v>
      </c>
      <c r="CK194" s="109" t="str">
        <f>IFERROR(
IF($BD194 &lt;30, "N/A",
IF((($BE194 + $BF194)/$BD194) &gt; (Dashboard!$D$58), "High Exclusion/Exception Rate", "No Issue")),"N/A")</f>
        <v>N/A</v>
      </c>
      <c r="CL194" s="112" t="str">
        <f>IFERROR(
IF($BI194 &lt;30, "N/A",
IF(($BJ194/$BI194) &gt; (Dashboard!$D$59), "High Exclusion/Exception Rate", "No Issue")),"N/A")</f>
        <v>N/A</v>
      </c>
      <c r="CM194" s="113" t="str">
        <f t="shared" si="92"/>
        <v>N/A</v>
      </c>
      <c r="CN194" s="110" t="str">
        <f t="shared" si="93"/>
        <v>N/A</v>
      </c>
      <c r="CO194" s="109" t="str">
        <f t="shared" si="94"/>
        <v>N/A</v>
      </c>
      <c r="CP194" s="110" t="str">
        <f t="shared" si="95"/>
        <v>N/A</v>
      </c>
      <c r="CQ194" s="109" t="str">
        <f t="shared" si="96"/>
        <v>N/A</v>
      </c>
      <c r="CR194" s="112" t="str">
        <f t="shared" si="97"/>
        <v>N/A</v>
      </c>
      <c r="CS194" s="113" t="str">
        <f t="shared" si="98"/>
        <v>N/A</v>
      </c>
      <c r="CT194" s="110" t="str">
        <f t="shared" si="99"/>
        <v>N/A</v>
      </c>
      <c r="CU194" s="109" t="str">
        <f t="shared" si="100"/>
        <v>N/A</v>
      </c>
      <c r="CV194" s="110" t="str">
        <f t="shared" si="101"/>
        <v>N/A</v>
      </c>
      <c r="CW194" s="109" t="str">
        <f t="shared" si="102"/>
        <v>N/A</v>
      </c>
      <c r="CX194" s="112" t="str">
        <f t="shared" si="103"/>
        <v>N/A</v>
      </c>
      <c r="CY194" s="113" t="str">
        <f t="shared" si="104"/>
        <v>N/A</v>
      </c>
      <c r="CZ194" s="110" t="str">
        <f t="shared" si="105"/>
        <v>N/A</v>
      </c>
      <c r="DA194" s="109" t="str">
        <f t="shared" si="106"/>
        <v>N/A</v>
      </c>
      <c r="DB194" s="115" t="str">
        <f t="shared" si="107"/>
        <v>N/A</v>
      </c>
      <c r="DC194" s="109" t="str">
        <f t="shared" si="108"/>
        <v>N/A</v>
      </c>
      <c r="DD194" s="114" t="str">
        <f t="shared" si="109"/>
        <v>N/A</v>
      </c>
      <c r="DE194" s="109" t="str">
        <f t="shared" si="110"/>
        <v>N/A</v>
      </c>
      <c r="DF194" s="114" t="str">
        <f t="shared" si="111"/>
        <v>N/A</v>
      </c>
      <c r="DG194" s="113" t="str">
        <f t="shared" si="112"/>
        <v>N/A</v>
      </c>
      <c r="DH194" s="114" t="str">
        <f t="shared" si="113"/>
        <v>N/A</v>
      </c>
      <c r="DI194" s="109" t="str">
        <f t="shared" si="114"/>
        <v>N/A</v>
      </c>
      <c r="DJ194" s="114" t="str">
        <f t="shared" si="115"/>
        <v>N/A</v>
      </c>
      <c r="DK194" s="111" t="str">
        <f t="shared" si="116"/>
        <v>N/A</v>
      </c>
    </row>
    <row r="195" spans="11:115" s="78" customFormat="1" x14ac:dyDescent="0.25">
      <c r="K195" s="90"/>
      <c r="R195" s="100" t="e">
        <f t="shared" si="78"/>
        <v>#DIV/0!</v>
      </c>
      <c r="S195" s="83" t="s">
        <v>255</v>
      </c>
      <c r="T195" s="83" t="s">
        <v>256</v>
      </c>
      <c r="U195" s="90"/>
      <c r="AA195" s="100" t="e">
        <f t="shared" si="79"/>
        <v>#DIV/0!</v>
      </c>
      <c r="AB195" s="83" t="s">
        <v>255</v>
      </c>
      <c r="AC195" s="83" t="s">
        <v>256</v>
      </c>
      <c r="AD195" s="91"/>
      <c r="AI195" s="92"/>
      <c r="AJ195" s="100" t="e">
        <f t="shared" si="80"/>
        <v>#DIV/0!</v>
      </c>
      <c r="AK195" s="83" t="s">
        <v>255</v>
      </c>
      <c r="AL195" s="83" t="s">
        <v>256</v>
      </c>
      <c r="AM195" s="91"/>
      <c r="AQ195" s="93"/>
      <c r="AR195" s="101" t="e">
        <f t="shared" si="81"/>
        <v>#DIV/0!</v>
      </c>
      <c r="AU195" s="102">
        <f t="shared" si="82"/>
        <v>0</v>
      </c>
      <c r="AV195" s="101" t="e">
        <f t="shared" si="83"/>
        <v>#DIV/0!</v>
      </c>
      <c r="AW195" s="101" t="e">
        <f t="shared" si="84"/>
        <v>#DIV/0!</v>
      </c>
      <c r="AX195" s="83" t="s">
        <v>255</v>
      </c>
      <c r="AY195" s="83" t="s">
        <v>256</v>
      </c>
      <c r="AZ195" s="91"/>
      <c r="BG195" s="103" t="e">
        <f t="shared" si="85"/>
        <v>#DIV/0!</v>
      </c>
      <c r="BK195" s="103" t="e">
        <f t="shared" si="86"/>
        <v>#DIV/0!</v>
      </c>
      <c r="BL195" s="83" t="s">
        <v>255</v>
      </c>
      <c r="BM195" s="83" t="s">
        <v>256</v>
      </c>
      <c r="BN195" s="106">
        <f t="shared" si="87"/>
        <v>0</v>
      </c>
      <c r="BO195" s="107">
        <f t="shared" si="88"/>
        <v>0</v>
      </c>
      <c r="BP195" s="107">
        <f t="shared" si="89"/>
        <v>0</v>
      </c>
      <c r="BQ195" s="107">
        <f t="shared" si="90"/>
        <v>0</v>
      </c>
      <c r="BR195" s="107">
        <f t="shared" si="91"/>
        <v>0</v>
      </c>
      <c r="BU195" s="94"/>
      <c r="BV195" s="108" t="str" cm="1">
        <f t="array" ref="BV195">IF(OR(($H195+(0.2*$I195))&lt;200, $K195="Not reporting this measure", ISBLANK($O195)),"N/A",
       IF(($O195/($H195+(0.2*$I195)))&lt;
                   (_xlfn.IFS($M195="CCO Medicaid only",Dashboard!$E$33,'Data Reporting Template'!$M195="All-payer",Dashboard!$F$33)),"Low","No Issue"))</f>
        <v>N/A</v>
      </c>
      <c r="BW195" s="109" t="str" cm="1">
        <f t="array" ref="BW195">IFERROR(
IF(OR($H195&lt;200, $U195="Not reporting this measure", ISBLANK($Y195),($I195/$J195)&gt;0.8),"N/A",
       IF(($Y195/$H195)&lt;
                   (_xlfn.IFS($W195="CCO Medicaid only",Dashboard!$E$34,'Data Reporting Template'!$W195="All-payer",Dashboard!$F$34)),"Low","No Issue")), "N/A")</f>
        <v>N/A</v>
      </c>
      <c r="BX195" s="110" t="str" cm="1">
        <f t="array" ref="BX195">IFERROR(
IF(OR($H195&lt;200, $AD195="Not reporting this measure", ISBLANK($AH195),($I195/$J195)&gt;0.8),"N/A",
       IF(($AH195/$H195)&lt;
                   (_xlfn.IFS($AF195="CCO Medicaid only",Dashboard!$E$35,'Data Reporting Template'!$AF195="All-payer",Dashboard!$F$35)),"Low","No Issue")), "N/A")</f>
        <v>N/A</v>
      </c>
      <c r="BY195" s="109" t="str">
        <f>IF(OR(($H195+(0.2*$I195))&lt;50, $AM195="Not reporting this measure", ISBLANK($AQ195)),"N/A",
       IF(($AQ195/($H195+(0.2*$I195)))&lt;Dashboard!$E$36,"Low", "No Issue"))</f>
        <v>N/A</v>
      </c>
      <c r="BZ195" s="110" t="str">
        <f>IF(OR(($H195+(0.2*$I195))&lt;200, $AZ195="Not reporting this measure", ISBLANK($BD195)),"N/A",
       IF(($BD195/($H195+(0.2*$I195)))&lt;Dashboard!$E$37,"Low", "No Issue"))</f>
        <v>N/A</v>
      </c>
      <c r="CA195" s="111" t="str">
        <f>IFERROR(
IF(OR(($H195+(0.2*$I195))&lt;200, $AZ195="Not reporting this measure", ISBLANK($BI195),($I195/$J195)&gt;0.8),"N/A",
       IF(($BI195/($H195+(0.2*$I195)))&lt;Dashboard!$E$38,"Low", "No Issue")),"N/A")</f>
        <v>N/A</v>
      </c>
      <c r="CB195" s="108" t="str" cm="1">
        <f t="array" ref="CB195">IF(OR(($H195+(0.2*$I195))&lt;200, $K195="Not reporting this measure", ISBLANK($O195)),"N/A",
IF(('Data Reporting Template'!$O195/($H195+(0.2*$I195)))&gt;
(_xlfn.IFS($M195="CCO Medicaid only",Dashboard!$E$44,'Data Reporting Template'!$M195="All-payer",Dashboard!$F$44)),"High","No Issue"))</f>
        <v>N/A</v>
      </c>
      <c r="CC195" s="109" t="str" cm="1">
        <f t="array" ref="CC195">IF(OR($H195&lt;200, $U195="Not reporting this measure", ISBLANK($Y195)),"N/A",
IF(('Data Reporting Template'!$Y195/$H195)&gt;
(_xlfn.IFS($W195="CCO Medicaid only",Dashboard!$E$44,'Data Reporting Template'!$W195="All-payer",Dashboard!$F$44)),"High","No Issue"))</f>
        <v>N/A</v>
      </c>
      <c r="CD195" s="110" t="str" cm="1">
        <f t="array" ref="CD195">IF(OR($H195&lt;200, $AD195="Not reporting this measure", ISBLANK($AH195)),"N/A",
       IF(('Data Reporting Template'!$AH195/$H195)&gt;
                   (_xlfn.IFS($AF195="CCO Medicaid only",Dashboard!$E$44,'Data Reporting Template'!$AF195="All-payer",Dashboard!$F$44)),"High","No Issue"))</f>
        <v>N/A</v>
      </c>
      <c r="CE195" s="109" t="str">
        <f>IF(OR(($H195+(0.2*$I195))&lt;50, $AM195="Not reporting this measure", ISBLANK($AQ195)),"N/A",
       IF(('Data Reporting Template'!$AQ195/($H195+(0.2*$I195)))&gt;Dashboard!$E$44,"High","No Issue"))</f>
        <v>N/A</v>
      </c>
      <c r="CF195" s="110" t="str">
        <f>IF(OR(($H195+(0.2*$I195))&lt;200, $AZ195="Not reporting this measure", ISBLANK($BD195)),"N/A",
       IF(('Data Reporting Template'!$BD195/($H195+(0.2*$I195)))&gt;Dashboard!$E$44,"High","No Issue"))</f>
        <v>N/A</v>
      </c>
      <c r="CG195" s="111" t="str">
        <f>IF(OR(($H195+(0.2*$I195))&lt;200, $AZ195="Not reporting this measure", ISBLANK($BI195)),"N/A",
       IF(('Data Reporting Template'!$BI195/($H195+(0.2*$I195)))&gt;Dashboard!$E$44,"High","No Issue"))</f>
        <v>N/A</v>
      </c>
      <c r="CH195" s="108" t="str">
        <f>IFERROR(
IF($O195 &lt; 30, "N/A",
IF((($P195+$Q195)/$O195)&gt; (Dashboard!$D$54), "High Exclusion/Exception Rate", "No Issue")),"N/A")</f>
        <v>N/A</v>
      </c>
      <c r="CI195" s="109" t="str">
        <f>IFERROR(
IF($Y195&lt;30,"N/A",
IF(($Z195/$Y195) &gt; (Dashboard!$D$55), "High Exclusion/Exception Rate", "No Issue")),"N/A")</f>
        <v>N/A</v>
      </c>
      <c r="CJ195" s="110" t="str">
        <f>IFERROR(
IF($AH195 &lt;30, "N/A",
IF(($AI195/$AH195)&gt; (Dashboard!$D$56), "High Exclusion/Exception Rate", "No Issue")),"N/A")</f>
        <v>N/A</v>
      </c>
      <c r="CK195" s="109" t="str">
        <f>IFERROR(
IF($BD195 &lt;30, "N/A",
IF((($BE195 + $BF195)/$BD195) &gt; (Dashboard!$D$58), "High Exclusion/Exception Rate", "No Issue")),"N/A")</f>
        <v>N/A</v>
      </c>
      <c r="CL195" s="112" t="str">
        <f>IFERROR(
IF($BI195 &lt;30, "N/A",
IF(($BJ195/$BI195) &gt; (Dashboard!$D$59), "High Exclusion/Exception Rate", "No Issue")),"N/A")</f>
        <v>N/A</v>
      </c>
      <c r="CM195" s="113" t="str">
        <f t="shared" si="92"/>
        <v>N/A</v>
      </c>
      <c r="CN195" s="110" t="str">
        <f t="shared" si="93"/>
        <v>N/A</v>
      </c>
      <c r="CO195" s="109" t="str">
        <f t="shared" si="94"/>
        <v>N/A</v>
      </c>
      <c r="CP195" s="110" t="str">
        <f t="shared" si="95"/>
        <v>N/A</v>
      </c>
      <c r="CQ195" s="109" t="str">
        <f t="shared" si="96"/>
        <v>N/A</v>
      </c>
      <c r="CR195" s="112" t="str">
        <f t="shared" si="97"/>
        <v>N/A</v>
      </c>
      <c r="CS195" s="113" t="str">
        <f t="shared" si="98"/>
        <v>N/A</v>
      </c>
      <c r="CT195" s="110" t="str">
        <f t="shared" si="99"/>
        <v>N/A</v>
      </c>
      <c r="CU195" s="109" t="str">
        <f t="shared" si="100"/>
        <v>N/A</v>
      </c>
      <c r="CV195" s="110" t="str">
        <f t="shared" si="101"/>
        <v>N/A</v>
      </c>
      <c r="CW195" s="109" t="str">
        <f t="shared" si="102"/>
        <v>N/A</v>
      </c>
      <c r="CX195" s="112" t="str">
        <f t="shared" si="103"/>
        <v>N/A</v>
      </c>
      <c r="CY195" s="113" t="str">
        <f t="shared" si="104"/>
        <v>N/A</v>
      </c>
      <c r="CZ195" s="110" t="str">
        <f t="shared" si="105"/>
        <v>N/A</v>
      </c>
      <c r="DA195" s="109" t="str">
        <f t="shared" si="106"/>
        <v>N/A</v>
      </c>
      <c r="DB195" s="115" t="str">
        <f t="shared" si="107"/>
        <v>N/A</v>
      </c>
      <c r="DC195" s="109" t="str">
        <f t="shared" si="108"/>
        <v>N/A</v>
      </c>
      <c r="DD195" s="114" t="str">
        <f t="shared" si="109"/>
        <v>N/A</v>
      </c>
      <c r="DE195" s="109" t="str">
        <f t="shared" si="110"/>
        <v>N/A</v>
      </c>
      <c r="DF195" s="114" t="str">
        <f t="shared" si="111"/>
        <v>N/A</v>
      </c>
      <c r="DG195" s="113" t="str">
        <f t="shared" si="112"/>
        <v>N/A</v>
      </c>
      <c r="DH195" s="114" t="str">
        <f t="shared" si="113"/>
        <v>N/A</v>
      </c>
      <c r="DI195" s="109" t="str">
        <f t="shared" si="114"/>
        <v>N/A</v>
      </c>
      <c r="DJ195" s="114" t="str">
        <f t="shared" si="115"/>
        <v>N/A</v>
      </c>
      <c r="DK195" s="111" t="str">
        <f t="shared" si="116"/>
        <v>N/A</v>
      </c>
    </row>
    <row r="196" spans="11:115" s="78" customFormat="1" x14ac:dyDescent="0.25">
      <c r="K196" s="90"/>
      <c r="R196" s="100" t="e">
        <f>N196/(O196-P196-Q196)</f>
        <v>#DIV/0!</v>
      </c>
      <c r="S196" s="83" t="s">
        <v>255</v>
      </c>
      <c r="T196" s="83" t="s">
        <v>256</v>
      </c>
      <c r="U196" s="90"/>
      <c r="AA196" s="100" t="e">
        <f>X196/(Y196-Z196)</f>
        <v>#DIV/0!</v>
      </c>
      <c r="AB196" s="83" t="s">
        <v>255</v>
      </c>
      <c r="AC196" s="83" t="s">
        <v>256</v>
      </c>
      <c r="AD196" s="91"/>
      <c r="AI196" s="92"/>
      <c r="AJ196" s="100" t="e">
        <f>AG196/(AH196-AI196)</f>
        <v>#DIV/0!</v>
      </c>
      <c r="AK196" s="83" t="s">
        <v>255</v>
      </c>
      <c r="AL196" s="83" t="s">
        <v>256</v>
      </c>
      <c r="AM196" s="91"/>
      <c r="AQ196" s="93"/>
      <c r="AR196" s="101" t="e">
        <f>AP196/AQ196</f>
        <v>#DIV/0!</v>
      </c>
      <c r="AU196" s="102">
        <f>AP196</f>
        <v>0</v>
      </c>
      <c r="AV196" s="101" t="e">
        <f>AS196/AU196</f>
        <v>#DIV/0!</v>
      </c>
      <c r="AW196" s="101" t="e">
        <f>AT196/AU196</f>
        <v>#DIV/0!</v>
      </c>
      <c r="AX196" s="83" t="s">
        <v>255</v>
      </c>
      <c r="AY196" s="83" t="s">
        <v>256</v>
      </c>
      <c r="AZ196" s="91"/>
      <c r="BG196" s="103" t="e">
        <f t="shared" ref="BG196:BG200" si="117">BC196/(BD196-BE196-BF196)</f>
        <v>#DIV/0!</v>
      </c>
      <c r="BK196" s="103" t="e">
        <f t="shared" ref="BK196:BK200" si="118">BH196/(BI196-BJ196)</f>
        <v>#DIV/0!</v>
      </c>
      <c r="BL196" s="83" t="s">
        <v>255</v>
      </c>
      <c r="BM196" s="83" t="s">
        <v>256</v>
      </c>
      <c r="BN196" s="106">
        <f t="shared" ref="BN196:BN200" si="119">IF(K196 &lt;&gt; "Not reporting this measure",$J196,0)</f>
        <v>0</v>
      </c>
      <c r="BO196" s="107">
        <f t="shared" ref="BO196:BO200" si="120">IF(U196&lt;&gt;"Not reporting this measure",$J196,0)</f>
        <v>0</v>
      </c>
      <c r="BP196" s="107">
        <f t="shared" ref="BP196:BP200" si="121">IF(AD196&lt;&gt;"Not reporting this measure",$J196,0)</f>
        <v>0</v>
      </c>
      <c r="BQ196" s="107">
        <f t="shared" ref="BQ196:BQ200" si="122">IF(AM196&lt;&gt;"Not reporting this measure",$J196,0)</f>
        <v>0</v>
      </c>
      <c r="BR196" s="107">
        <f t="shared" ref="BR196:BR200" si="123">IF(AZ196&lt;&gt;"Not reporting this measure",$J196,0)</f>
        <v>0</v>
      </c>
      <c r="BU196" s="94"/>
      <c r="BV196" s="108" t="str" cm="1">
        <f t="array" ref="BV196">IF(OR(($H196+(0.2*$I196))&lt;200, $K196="Not reporting this measure", ISBLANK($O196)),"N/A",
       IF(($O196/($H196+(0.2*$I196)))&lt;
                   (_xlfn.IFS($M196="CCO Medicaid only",Dashboard!$E$33,'Data Reporting Template'!$M196="All-payer",Dashboard!$F$33)),"Low","No Issue"))</f>
        <v>N/A</v>
      </c>
      <c r="BW196" s="109" t="str" cm="1">
        <f t="array" ref="BW196">IFERROR(
IF(OR($H196&lt;200, $U196="Not reporting this measure", ISBLANK($Y196),($I196/$J196)&gt;0.8),"N/A",
       IF(($Y196/$H196)&lt;
                   (_xlfn.IFS($W196="CCO Medicaid only",Dashboard!$E$34,'Data Reporting Template'!$W196="All-payer",Dashboard!$F$34)),"Low","No Issue")), "N/A")</f>
        <v>N/A</v>
      </c>
      <c r="BX196" s="110" t="str" cm="1">
        <f t="array" ref="BX196">IFERROR(
IF(OR($H196&lt;200, $AD196="Not reporting this measure", ISBLANK($AH196),($I196/$J196)&gt;0.8),"N/A",
       IF(($AH196/$H196)&lt;
                   (_xlfn.IFS($AF196="CCO Medicaid only",Dashboard!$E$35,'Data Reporting Template'!$AF196="All-payer",Dashboard!$F$35)),"Low","No Issue")), "N/A")</f>
        <v>N/A</v>
      </c>
      <c r="BY196" s="109" t="str">
        <f>IF(OR(($H196+(0.2*$I196))&lt;50, $AM196="Not reporting this measure", ISBLANK($AQ196)),"N/A",
       IF(($AQ196/($H196+(0.2*$I196)))&lt;Dashboard!$E$36,"Low", "No Issue"))</f>
        <v>N/A</v>
      </c>
      <c r="BZ196" s="110" t="str">
        <f>IF(OR(($H196+(0.2*$I196))&lt;200, $AZ196="Not reporting this measure", ISBLANK($BD196)),"N/A",
       IF(($BD196/($H196+(0.2*$I196)))&lt;Dashboard!$E$37,"Low", "No Issue"))</f>
        <v>N/A</v>
      </c>
      <c r="CA196" s="111" t="str">
        <f>IFERROR(
IF(OR(($H196+(0.2*$I196))&lt;200, $AZ196="Not reporting this measure", ISBLANK($BI196),($I196/$J196)&gt;0.8),"N/A",
       IF(($BI196/($H196+(0.2*$I196)))&lt;Dashboard!$E$38,"Low", "No Issue")),"N/A")</f>
        <v>N/A</v>
      </c>
      <c r="CB196" s="108" t="str" cm="1">
        <f t="array" ref="CB196">IF(OR(($H196+(0.2*$I196))&lt;200, $K196="Not reporting this measure", ISBLANK($O196)),"N/A",
IF(('Data Reporting Template'!$O196/($H196+(0.2*$I196)))&gt;
(_xlfn.IFS($M196="CCO Medicaid only",Dashboard!$E$44,'Data Reporting Template'!$M196="All-payer",Dashboard!$F$44)),"High","No Issue"))</f>
        <v>N/A</v>
      </c>
      <c r="CC196" s="109" t="str" cm="1">
        <f t="array" ref="CC196">IF(OR($H196&lt;200, $U196="Not reporting this measure", ISBLANK($Y196)),"N/A",
IF(('Data Reporting Template'!$Y196/$H196)&gt;
(_xlfn.IFS($W196="CCO Medicaid only",Dashboard!$E$44,'Data Reporting Template'!$W196="All-payer",Dashboard!$F$44)),"High","No Issue"))</f>
        <v>N/A</v>
      </c>
      <c r="CD196" s="110" t="str" cm="1">
        <f t="array" ref="CD196">IF(OR($H196&lt;200, $AD196="Not reporting this measure", ISBLANK($AH196)),"N/A",
       IF(('Data Reporting Template'!$AH196/$H196)&gt;
                   (_xlfn.IFS($AF196="CCO Medicaid only",Dashboard!$E$44,'Data Reporting Template'!$AF196="All-payer",Dashboard!$F$44)),"High","No Issue"))</f>
        <v>N/A</v>
      </c>
      <c r="CE196" s="109" t="str">
        <f>IF(OR(($H196+(0.2*$I196))&lt;50, $AM196="Not reporting this measure", ISBLANK($AQ196)),"N/A",
       IF(('Data Reporting Template'!$AQ196/($H196+(0.2*$I196)))&gt;Dashboard!$E$44,"High","No Issue"))</f>
        <v>N/A</v>
      </c>
      <c r="CF196" s="110" t="str">
        <f>IF(OR(($H196+(0.2*$I196))&lt;200, $AZ196="Not reporting this measure", ISBLANK($BD196)),"N/A",
       IF(('Data Reporting Template'!$BD196/($H196+(0.2*$I196)))&gt;Dashboard!$E$44,"High","No Issue"))</f>
        <v>N/A</v>
      </c>
      <c r="CG196" s="111" t="str">
        <f>IF(OR(($H196+(0.2*$I196))&lt;200, $AZ196="Not reporting this measure", ISBLANK($BI196)),"N/A",
       IF(('Data Reporting Template'!$BI196/($H196+(0.2*$I196)))&gt;Dashboard!$E$44,"High","No Issue"))</f>
        <v>N/A</v>
      </c>
      <c r="CH196" s="108" t="str">
        <f>IFERROR(
IF($O196 &lt; 30, "N/A",
IF((($P196+$Q196)/$O196)&gt; (Dashboard!$D$54), "High Exclusion/Exception Rate", "No Issue")),"N/A")</f>
        <v>N/A</v>
      </c>
      <c r="CI196" s="109" t="str">
        <f>IFERROR(
IF($Y196&lt;30,"N/A",
IF(($Z196/$Y196) &gt; (Dashboard!$D$55), "High Exclusion/Exception Rate", "No Issue")),"N/A")</f>
        <v>N/A</v>
      </c>
      <c r="CJ196" s="110" t="str">
        <f>IFERROR(
IF($AH196 &lt;30, "N/A",
IF(($AI196/$AH196)&gt; (Dashboard!$D$56), "High Exclusion/Exception Rate", "No Issue")),"N/A")</f>
        <v>N/A</v>
      </c>
      <c r="CK196" s="109" t="str">
        <f>IFERROR(
IF($BD196 &lt;30, "N/A",
IF((($BE196 + $BF196)/$BD196) &gt; (Dashboard!$D$58), "High Exclusion/Exception Rate", "No Issue")),"N/A")</f>
        <v>N/A</v>
      </c>
      <c r="CL196" s="112" t="str">
        <f>IFERROR(
IF($BI196 &lt;30, "N/A",
IF(($BJ196/$BI196) &gt; (Dashboard!$D$59), "High Exclusion/Exception Rate", "No Issue")),"N/A")</f>
        <v>N/A</v>
      </c>
      <c r="CM196" s="113" t="str">
        <f t="shared" ref="CM196:CM200" si="124">IFERROR(IF($R196&gt;1, "Too High", IF($R196&lt;0, "Too Low", "No Issue")),"N/A")</f>
        <v>N/A</v>
      </c>
      <c r="CN196" s="110" t="str">
        <f t="shared" ref="CN196:CN200" si="125">IFERROR(IF($AA196&gt;1, "Too High", IF($AA196&lt;0, "Too Low", "No Issue")),"N/A")</f>
        <v>N/A</v>
      </c>
      <c r="CO196" s="109" t="str">
        <f t="shared" ref="CO196:CO200" si="126">IFERROR(IF($AJ196&gt;1, "Too High", IF($AJ196&lt;0, "Too Low", "No Issue")),"N/A")</f>
        <v>N/A</v>
      </c>
      <c r="CP196" s="110" t="str">
        <f t="shared" ref="CP196:CP200" si="127">IFERROR(IF($AV196&gt;1, "Too High", IF($AV196&lt;0, "Too Low", "No Issue")),"N/A")</f>
        <v>N/A</v>
      </c>
      <c r="CQ196" s="109" t="str">
        <f t="shared" ref="CQ196:CQ200" si="128">IFERROR(IF($BG196&gt;1, "Too High", IF($BG196&lt;0, "Too Low", "No Issue")),"N/A")</f>
        <v>N/A</v>
      </c>
      <c r="CR196" s="112" t="str">
        <f t="shared" ref="CR196:CR200" si="129">IFERROR(IF($BK196&gt;1, "Too High", IF($BK196&lt;0, "Too Low", "No Issue")),"N/A")</f>
        <v>N/A</v>
      </c>
      <c r="CS196" s="113" t="str">
        <f t="shared" ref="CS196:CS200" si="130">IF(($H196+(0.2*$I196))&gt;200,
IF($R196 &lt;=0,
IF($N196 =0, "Numerator Zero", "Low Numerator" ), "No Issue"),"N/A")</f>
        <v>N/A</v>
      </c>
      <c r="CT196" s="110" t="str">
        <f t="shared" ref="CT196:CT200" si="131">IFERROR(
IF(($I196/$J196)&gt;0.8, "N/A",
IF($H196&gt;200,
IF($AA196 &lt;=0,
IF($X196 =0, "Numerator Zero", "Low Numerator" ), "No Issue"),"N/A")),"N/A")</f>
        <v>N/A</v>
      </c>
      <c r="CU196" s="109" t="str">
        <f t="shared" ref="CU196:CU200" si="132">IFERROR(
IF(($I196/$J196)&gt;0.8, "N/A",
IF($H196&gt;200,
IF($AJ196 &lt;=0,
IF($AG196 =0, "Numerator Zero", "Low Numerator" ), "No Issue"),"N/A")),"N/A")</f>
        <v>N/A</v>
      </c>
      <c r="CV196" s="110" t="str">
        <f t="shared" ref="CV196:CV200" si="133">IFERROR(
IF(($I196/$J196)&gt;0.8, "N/A",
IF(($H196+(0.2*$I196))&gt;50,
IF($AV196 &lt;=0,
IF($AS196 =0, "Numerator Zero", "Low Numerator" ), "No Issue"),"N/A")),"N/A")</f>
        <v>N/A</v>
      </c>
      <c r="CW196" s="109" t="str">
        <f t="shared" ref="CW196:CW200" si="134">IF(($H196+(0.2*$I196))&gt;200,
IF($BG196 &lt;=0,
IF($BC196 =0, "Numerator Zero", "Low Numerator" ), "No Issue"),"N/A")</f>
        <v>N/A</v>
      </c>
      <c r="CX196" s="112" t="str">
        <f t="shared" ref="CX196:CX200" si="135">IFERROR(
IF(($I196/$J196)&gt;0.8, "N/A",
IF(($H196+(0.2*$I196))&gt;200,
IF($BK196 &lt;=0,
IF($BH196 =0, "Numerator Zero", "Low Numerator" ), "No Issue"),"N/A")),"N/A")</f>
        <v>N/A</v>
      </c>
      <c r="CY196" s="113" t="str">
        <f t="shared" ref="CY196:CY200" si="136">IF(ISBLANK($O196),"N/A",
IF(AND($M196="CCO Medicaid Only",$BB196="CCO Medicaid Only"),
IF(OR($O196&lt;($BD196-10), $O196&gt;($BD196 +10)),"Check Denominators","No Issue"), "N/A"))</f>
        <v>N/A</v>
      </c>
      <c r="CZ196" s="110" t="str">
        <f t="shared" ref="CZ196:CZ200" si="137">IF(ISBLANK($BI196),"N/A",
IF($BI196&gt;($BD196), "Check Denominators", "No Issue"))</f>
        <v>N/A</v>
      </c>
      <c r="DA196" s="109" t="str">
        <f t="shared" ref="DA196:DA200" si="138">IF($BI196=0,"N/A",
IF($BI196 &gt; $BC196, "Check SBIRT values", "No Issue"))</f>
        <v>N/A</v>
      </c>
      <c r="DB196" s="115" t="str">
        <f t="shared" ref="DB196:DB200" si="139">IF(ISBLANK($BC196), "N/A",
       IF($BC196&lt;5, "N/A",
             IF($BI196=$BC196, "Check SBIRT values", "No Issue")))</f>
        <v>N/A</v>
      </c>
      <c r="DC196" s="109" t="str">
        <f t="shared" ref="DC196:DC200" si="140">IF(ISBLANK($AP196),"N/A",
IF($AU196&gt;$AQ196,"Check Denominators","No Issue"))</f>
        <v>N/A</v>
      </c>
      <c r="DD196" s="114" t="str">
        <f t="shared" ref="DD196:DD200" si="141">IF(ISBLANK($AP196), "N/A",
IF($AP196 &lt;&gt; $AU196, "Check Smoking values", "No issue"))</f>
        <v>N/A</v>
      </c>
      <c r="DE196" s="109" t="str">
        <f t="shared" ref="DE196:DE200" si="142">IF(ISBLANK($AT196), "N/A",
IF($AT196 &lt; $AS196, "Check Smoking values", "No Issue"))</f>
        <v>N/A</v>
      </c>
      <c r="DF196" s="114" t="str">
        <f t="shared" ref="DF196:DF200" si="143">IF(ISBLANK($AP196), "N/A",
IF(($AP196/$AQ196) &lt; 0.75, "Check Smoking values", "No Issue"))</f>
        <v>N/A</v>
      </c>
      <c r="DG196" s="113" t="str">
        <f t="shared" ref="DG196:DG200" si="144">IFERROR(
IF(($I196/$J196)&gt;0.8, "N/A",
IF(ISBLANK($Y196),"N/A",
IF(OR($H196&lt;200, $AF196&lt;&gt;$W196), "N/A",
IF($Y196 &lt;= $AH196,"Check Denominators", "No Issue")))),"N/A")</f>
        <v>N/A</v>
      </c>
      <c r="DH196" s="114" t="str">
        <f t="shared" ref="DH196:DH200" si="145">IF(ISBLANK($Y196), "N/A",
IF(OR($H196&lt;200, ($H196 +(0.2*$I196))&lt;200,$W196&lt;&gt;$M196),"N/A",
IF( $Y196&gt;$O196,"Check Denominators", "No Issue")))</f>
        <v>N/A</v>
      </c>
      <c r="DI196" s="109" t="str">
        <f t="shared" ref="DI196:DI200" si="146">IF(ISBLANK($O196), "N/A",
IF(OR($H196&lt;200, ($H196+(0.2*$I196))&lt;200, $AF196&lt;&gt;$M196),"N/A",
IF($AH196&gt;$O196,"Check Denominators", "No Issue")))</f>
        <v>N/A</v>
      </c>
      <c r="DJ196" s="114" t="str">
        <f t="shared" ref="DJ196:DJ200" si="147">IF(ISBLANK($Y196), "N/A",
IF(OR($H196&lt;200, ($H196 +(0.2*$I196))&lt;200,$W196&lt;&gt;$BB196),"N/A",
IF( $Y196&gt;$BD196,"Check Denominators", "No Issue")))</f>
        <v>N/A</v>
      </c>
      <c r="DK196" s="111" t="str">
        <f t="shared" ref="DK196:DK200" si="148">IF(ISBLANK($AH196), "N/A",
IF(OR($H196&lt;200, ($H196+(0.2*$I196))&lt;200, $AF196&lt;&gt;$BB196),"N/A",
IF($AH196&gt;$BD196,"Check Denominators", "No Issue")))</f>
        <v>N/A</v>
      </c>
    </row>
    <row r="197" spans="11:115" s="78" customFormat="1" x14ac:dyDescent="0.25">
      <c r="K197" s="90"/>
      <c r="R197" s="100" t="e">
        <f>N197/(O197-P197-Q197)</f>
        <v>#DIV/0!</v>
      </c>
      <c r="S197" s="83" t="s">
        <v>255</v>
      </c>
      <c r="T197" s="83" t="s">
        <v>256</v>
      </c>
      <c r="U197" s="90"/>
      <c r="AA197" s="100" t="e">
        <f>X197/(Y197-Z197)</f>
        <v>#DIV/0!</v>
      </c>
      <c r="AB197" s="83" t="s">
        <v>255</v>
      </c>
      <c r="AC197" s="83" t="s">
        <v>256</v>
      </c>
      <c r="AD197" s="91"/>
      <c r="AI197" s="92"/>
      <c r="AJ197" s="100" t="e">
        <f>AG197/(AH197-AI197)</f>
        <v>#DIV/0!</v>
      </c>
      <c r="AK197" s="83" t="s">
        <v>255</v>
      </c>
      <c r="AL197" s="83" t="s">
        <v>256</v>
      </c>
      <c r="AM197" s="91"/>
      <c r="AQ197" s="93"/>
      <c r="AR197" s="101" t="e">
        <f>AP197/AQ197</f>
        <v>#DIV/0!</v>
      </c>
      <c r="AU197" s="102">
        <f>AP197</f>
        <v>0</v>
      </c>
      <c r="AV197" s="101" t="e">
        <f>AS197/AU197</f>
        <v>#DIV/0!</v>
      </c>
      <c r="AW197" s="101" t="e">
        <f>AT197/AU197</f>
        <v>#DIV/0!</v>
      </c>
      <c r="AX197" s="83" t="s">
        <v>255</v>
      </c>
      <c r="AY197" s="83" t="s">
        <v>256</v>
      </c>
      <c r="AZ197" s="91"/>
      <c r="BG197" s="103" t="e">
        <f t="shared" si="117"/>
        <v>#DIV/0!</v>
      </c>
      <c r="BK197" s="103" t="e">
        <f t="shared" si="118"/>
        <v>#DIV/0!</v>
      </c>
      <c r="BL197" s="83" t="s">
        <v>255</v>
      </c>
      <c r="BM197" s="83" t="s">
        <v>256</v>
      </c>
      <c r="BN197" s="106">
        <f t="shared" si="119"/>
        <v>0</v>
      </c>
      <c r="BO197" s="107">
        <f t="shared" si="120"/>
        <v>0</v>
      </c>
      <c r="BP197" s="107">
        <f t="shared" si="121"/>
        <v>0</v>
      </c>
      <c r="BQ197" s="107">
        <f t="shared" si="122"/>
        <v>0</v>
      </c>
      <c r="BR197" s="107">
        <f t="shared" si="123"/>
        <v>0</v>
      </c>
      <c r="BU197" s="94"/>
      <c r="BV197" s="108" t="str" cm="1">
        <f t="array" ref="BV197">IF(OR(($H197+(0.2*$I197))&lt;200, $K197="Not reporting this measure", ISBLANK($O197)),"N/A",
       IF(($O197/($H197+(0.2*$I197)))&lt;
                   (_xlfn.IFS($M197="CCO Medicaid only",Dashboard!$E$33,'Data Reporting Template'!$M197="All-payer",Dashboard!$F$33)),"Low","No Issue"))</f>
        <v>N/A</v>
      </c>
      <c r="BW197" s="109" t="str" cm="1">
        <f t="array" ref="BW197">IFERROR(
IF(OR($H197&lt;200, $U197="Not reporting this measure", ISBLANK($Y197),($I197/$J197)&gt;0.8),"N/A",
       IF(($Y197/$H197)&lt;
                   (_xlfn.IFS($W197="CCO Medicaid only",Dashboard!$E$34,'Data Reporting Template'!$W197="All-payer",Dashboard!$F$34)),"Low","No Issue")), "N/A")</f>
        <v>N/A</v>
      </c>
      <c r="BX197" s="110" t="str" cm="1">
        <f t="array" ref="BX197">IFERROR(
IF(OR($H197&lt;200, $AD197="Not reporting this measure", ISBLANK($AH197),($I197/$J197)&gt;0.8),"N/A",
       IF(($AH197/$H197)&lt;
                   (_xlfn.IFS($AF197="CCO Medicaid only",Dashboard!$E$35,'Data Reporting Template'!$AF197="All-payer",Dashboard!$F$35)),"Low","No Issue")), "N/A")</f>
        <v>N/A</v>
      </c>
      <c r="BY197" s="109" t="str">
        <f>IF(OR(($H197+(0.2*$I197))&lt;50, $AM197="Not reporting this measure", ISBLANK($AQ197)),"N/A",
       IF(($AQ197/($H197+(0.2*$I197)))&lt;Dashboard!$E$36,"Low", "No Issue"))</f>
        <v>N/A</v>
      </c>
      <c r="BZ197" s="110" t="str">
        <f>IF(OR(($H197+(0.2*$I197))&lt;200, $AZ197="Not reporting this measure", ISBLANK($BD197)),"N/A",
       IF(($BD197/($H197+(0.2*$I197)))&lt;Dashboard!$E$37,"Low", "No Issue"))</f>
        <v>N/A</v>
      </c>
      <c r="CA197" s="111" t="str">
        <f>IFERROR(
IF(OR(($H197+(0.2*$I197))&lt;200, $AZ197="Not reporting this measure", ISBLANK($BI197),($I197/$J197)&gt;0.8),"N/A",
       IF(($BI197/($H197+(0.2*$I197)))&lt;Dashboard!$E$38,"Low", "No Issue")),"N/A")</f>
        <v>N/A</v>
      </c>
      <c r="CB197" s="108" t="str" cm="1">
        <f t="array" ref="CB197">IF(OR(($H197+(0.2*$I197))&lt;200, $K197="Not reporting this measure", ISBLANK($O197)),"N/A",
IF(('Data Reporting Template'!$O197/($H197+(0.2*$I197)))&gt;
(_xlfn.IFS($M197="CCO Medicaid only",Dashboard!$E$44,'Data Reporting Template'!$M197="All-payer",Dashboard!$F$44)),"High","No Issue"))</f>
        <v>N/A</v>
      </c>
      <c r="CC197" s="109" t="str" cm="1">
        <f t="array" ref="CC197">IF(OR($H197&lt;200, $U197="Not reporting this measure", ISBLANK($Y197)),"N/A",
IF(('Data Reporting Template'!$Y197/$H197)&gt;
(_xlfn.IFS($W197="CCO Medicaid only",Dashboard!$E$44,'Data Reporting Template'!$W197="All-payer",Dashboard!$F$44)),"High","No Issue"))</f>
        <v>N/A</v>
      </c>
      <c r="CD197" s="110" t="str" cm="1">
        <f t="array" ref="CD197">IF(OR($H197&lt;200, $AD197="Not reporting this measure", ISBLANK($AH197)),"N/A",
       IF(('Data Reporting Template'!$AH197/$H197)&gt;
                   (_xlfn.IFS($AF197="CCO Medicaid only",Dashboard!$E$44,'Data Reporting Template'!$AF197="All-payer",Dashboard!$F$44)),"High","No Issue"))</f>
        <v>N/A</v>
      </c>
      <c r="CE197" s="109" t="str">
        <f>IF(OR(($H197+(0.2*$I197))&lt;50, $AM197="Not reporting this measure", ISBLANK($AQ197)),"N/A",
       IF(('Data Reporting Template'!$AQ197/($H197+(0.2*$I197)))&gt;Dashboard!$E$44,"High","No Issue"))</f>
        <v>N/A</v>
      </c>
      <c r="CF197" s="110" t="str">
        <f>IF(OR(($H197+(0.2*$I197))&lt;200, $AZ197="Not reporting this measure", ISBLANK($BD197)),"N/A",
       IF(('Data Reporting Template'!$BD197/($H197+(0.2*$I197)))&gt;Dashboard!$E$44,"High","No Issue"))</f>
        <v>N/A</v>
      </c>
      <c r="CG197" s="111" t="str">
        <f>IF(OR(($H197+(0.2*$I197))&lt;200, $AZ197="Not reporting this measure", ISBLANK($BI197)),"N/A",
       IF(('Data Reporting Template'!$BI197/($H197+(0.2*$I197)))&gt;Dashboard!$E$44,"High","No Issue"))</f>
        <v>N/A</v>
      </c>
      <c r="CH197" s="108" t="str">
        <f>IFERROR(
IF($O197 &lt; 30, "N/A",
IF((($P197+$Q197)/$O197)&gt; (Dashboard!$D$54), "High Exclusion/Exception Rate", "No Issue")),"N/A")</f>
        <v>N/A</v>
      </c>
      <c r="CI197" s="109" t="str">
        <f>IFERROR(
IF($Y197&lt;30,"N/A",
IF(($Z197/$Y197) &gt; (Dashboard!$D$55), "High Exclusion/Exception Rate", "No Issue")),"N/A")</f>
        <v>N/A</v>
      </c>
      <c r="CJ197" s="110" t="str">
        <f>IFERROR(
IF($AH197 &lt;30, "N/A",
IF(($AI197/$AH197)&gt; (Dashboard!$D$56), "High Exclusion/Exception Rate", "No Issue")),"N/A")</f>
        <v>N/A</v>
      </c>
      <c r="CK197" s="109" t="str">
        <f>IFERROR(
IF($BD197 &lt;30, "N/A",
IF((($BE197 + $BF197)/$BD197) &gt; (Dashboard!$D$58), "High Exclusion/Exception Rate", "No Issue")),"N/A")</f>
        <v>N/A</v>
      </c>
      <c r="CL197" s="112" t="str">
        <f>IFERROR(
IF($BI197 &lt;30, "N/A",
IF(($BJ197/$BI197) &gt; (Dashboard!$D$59), "High Exclusion/Exception Rate", "No Issue")),"N/A")</f>
        <v>N/A</v>
      </c>
      <c r="CM197" s="113" t="str">
        <f t="shared" si="124"/>
        <v>N/A</v>
      </c>
      <c r="CN197" s="110" t="str">
        <f t="shared" si="125"/>
        <v>N/A</v>
      </c>
      <c r="CO197" s="109" t="str">
        <f t="shared" si="126"/>
        <v>N/A</v>
      </c>
      <c r="CP197" s="110" t="str">
        <f t="shared" si="127"/>
        <v>N/A</v>
      </c>
      <c r="CQ197" s="109" t="str">
        <f t="shared" si="128"/>
        <v>N/A</v>
      </c>
      <c r="CR197" s="112" t="str">
        <f t="shared" si="129"/>
        <v>N/A</v>
      </c>
      <c r="CS197" s="113" t="str">
        <f t="shared" si="130"/>
        <v>N/A</v>
      </c>
      <c r="CT197" s="110" t="str">
        <f t="shared" si="131"/>
        <v>N/A</v>
      </c>
      <c r="CU197" s="109" t="str">
        <f t="shared" si="132"/>
        <v>N/A</v>
      </c>
      <c r="CV197" s="110" t="str">
        <f t="shared" si="133"/>
        <v>N/A</v>
      </c>
      <c r="CW197" s="109" t="str">
        <f t="shared" si="134"/>
        <v>N/A</v>
      </c>
      <c r="CX197" s="112" t="str">
        <f t="shared" si="135"/>
        <v>N/A</v>
      </c>
      <c r="CY197" s="113" t="str">
        <f t="shared" si="136"/>
        <v>N/A</v>
      </c>
      <c r="CZ197" s="110" t="str">
        <f t="shared" si="137"/>
        <v>N/A</v>
      </c>
      <c r="DA197" s="109" t="str">
        <f t="shared" si="138"/>
        <v>N/A</v>
      </c>
      <c r="DB197" s="115" t="str">
        <f t="shared" si="139"/>
        <v>N/A</v>
      </c>
      <c r="DC197" s="109" t="str">
        <f t="shared" si="140"/>
        <v>N/A</v>
      </c>
      <c r="DD197" s="114" t="str">
        <f t="shared" si="141"/>
        <v>N/A</v>
      </c>
      <c r="DE197" s="109" t="str">
        <f t="shared" si="142"/>
        <v>N/A</v>
      </c>
      <c r="DF197" s="114" t="str">
        <f t="shared" si="143"/>
        <v>N/A</v>
      </c>
      <c r="DG197" s="113" t="str">
        <f t="shared" si="144"/>
        <v>N/A</v>
      </c>
      <c r="DH197" s="114" t="str">
        <f t="shared" si="145"/>
        <v>N/A</v>
      </c>
      <c r="DI197" s="109" t="str">
        <f t="shared" si="146"/>
        <v>N/A</v>
      </c>
      <c r="DJ197" s="114" t="str">
        <f t="shared" si="147"/>
        <v>N/A</v>
      </c>
      <c r="DK197" s="111" t="str">
        <f t="shared" si="148"/>
        <v>N/A</v>
      </c>
    </row>
    <row r="198" spans="11:115" s="78" customFormat="1" x14ac:dyDescent="0.25">
      <c r="K198" s="90"/>
      <c r="R198" s="100" t="e">
        <f>N198/(O198-P198-Q198)</f>
        <v>#DIV/0!</v>
      </c>
      <c r="S198" s="83" t="s">
        <v>255</v>
      </c>
      <c r="T198" s="83" t="s">
        <v>256</v>
      </c>
      <c r="U198" s="90"/>
      <c r="AA198" s="100" t="e">
        <f>X198/(Y198-Z198)</f>
        <v>#DIV/0!</v>
      </c>
      <c r="AB198" s="83" t="s">
        <v>255</v>
      </c>
      <c r="AC198" s="83" t="s">
        <v>256</v>
      </c>
      <c r="AD198" s="91"/>
      <c r="AI198" s="92"/>
      <c r="AJ198" s="100" t="e">
        <f>AG198/(AH198-AI198)</f>
        <v>#DIV/0!</v>
      </c>
      <c r="AK198" s="83" t="s">
        <v>255</v>
      </c>
      <c r="AL198" s="83" t="s">
        <v>256</v>
      </c>
      <c r="AM198" s="91"/>
      <c r="AQ198" s="93"/>
      <c r="AR198" s="101" t="e">
        <f>AP198/AQ198</f>
        <v>#DIV/0!</v>
      </c>
      <c r="AU198" s="102">
        <f>AP198</f>
        <v>0</v>
      </c>
      <c r="AV198" s="101" t="e">
        <f>AS198/AU198</f>
        <v>#DIV/0!</v>
      </c>
      <c r="AW198" s="101" t="e">
        <f>AT198/AU198</f>
        <v>#DIV/0!</v>
      </c>
      <c r="AX198" s="83" t="s">
        <v>255</v>
      </c>
      <c r="AY198" s="83" t="s">
        <v>256</v>
      </c>
      <c r="AZ198" s="91"/>
      <c r="BG198" s="103" t="e">
        <f t="shared" si="117"/>
        <v>#DIV/0!</v>
      </c>
      <c r="BK198" s="103" t="e">
        <f t="shared" si="118"/>
        <v>#DIV/0!</v>
      </c>
      <c r="BL198" s="83" t="s">
        <v>255</v>
      </c>
      <c r="BM198" s="83" t="s">
        <v>256</v>
      </c>
      <c r="BN198" s="106">
        <f t="shared" si="119"/>
        <v>0</v>
      </c>
      <c r="BO198" s="107">
        <f t="shared" si="120"/>
        <v>0</v>
      </c>
      <c r="BP198" s="107">
        <f t="shared" si="121"/>
        <v>0</v>
      </c>
      <c r="BQ198" s="107">
        <f t="shared" si="122"/>
        <v>0</v>
      </c>
      <c r="BR198" s="107">
        <f t="shared" si="123"/>
        <v>0</v>
      </c>
      <c r="BU198" s="94"/>
      <c r="BV198" s="108" t="str" cm="1">
        <f t="array" ref="BV198">IF(OR(($H198+(0.2*$I198))&lt;200, $K198="Not reporting this measure", ISBLANK($O198)),"N/A",
       IF(($O198/($H198+(0.2*$I198)))&lt;
                   (_xlfn.IFS($M198="CCO Medicaid only",Dashboard!$E$33,'Data Reporting Template'!$M198="All-payer",Dashboard!$F$33)),"Low","No Issue"))</f>
        <v>N/A</v>
      </c>
      <c r="BW198" s="109" t="str" cm="1">
        <f t="array" ref="BW198">IFERROR(
IF(OR($H198&lt;200, $U198="Not reporting this measure", ISBLANK($Y198),($I198/$J198)&gt;0.8),"N/A",
       IF(($Y198/$H198)&lt;
                   (_xlfn.IFS($W198="CCO Medicaid only",Dashboard!$E$34,'Data Reporting Template'!$W198="All-payer",Dashboard!$F$34)),"Low","No Issue")), "N/A")</f>
        <v>N/A</v>
      </c>
      <c r="BX198" s="110" t="str" cm="1">
        <f t="array" ref="BX198">IFERROR(
IF(OR($H198&lt;200, $AD198="Not reporting this measure", ISBLANK($AH198),($I198/$J198)&gt;0.8),"N/A",
       IF(($AH198/$H198)&lt;
                   (_xlfn.IFS($AF198="CCO Medicaid only",Dashboard!$E$35,'Data Reporting Template'!$AF198="All-payer",Dashboard!$F$35)),"Low","No Issue")), "N/A")</f>
        <v>N/A</v>
      </c>
      <c r="BY198" s="109" t="str">
        <f>IF(OR(($H198+(0.2*$I198))&lt;50, $AM198="Not reporting this measure", ISBLANK($AQ198)),"N/A",
       IF(($AQ198/($H198+(0.2*$I198)))&lt;Dashboard!$E$36,"Low", "No Issue"))</f>
        <v>N/A</v>
      </c>
      <c r="BZ198" s="110" t="str">
        <f>IF(OR(($H198+(0.2*$I198))&lt;200, $AZ198="Not reporting this measure", ISBLANK($BD198)),"N/A",
       IF(($BD198/($H198+(0.2*$I198)))&lt;Dashboard!$E$37,"Low", "No Issue"))</f>
        <v>N/A</v>
      </c>
      <c r="CA198" s="111" t="str">
        <f>IFERROR(
IF(OR(($H198+(0.2*$I198))&lt;200, $AZ198="Not reporting this measure", ISBLANK($BI198),($I198/$J198)&gt;0.8),"N/A",
       IF(($BI198/($H198+(0.2*$I198)))&lt;Dashboard!$E$38,"Low", "No Issue")),"N/A")</f>
        <v>N/A</v>
      </c>
      <c r="CB198" s="108" t="str" cm="1">
        <f t="array" ref="CB198">IF(OR(($H198+(0.2*$I198))&lt;200, $K198="Not reporting this measure", ISBLANK($O198)),"N/A",
IF(('Data Reporting Template'!$O198/($H198+(0.2*$I198)))&gt;
(_xlfn.IFS($M198="CCO Medicaid only",Dashboard!$E$44,'Data Reporting Template'!$M198="All-payer",Dashboard!$F$44)),"High","No Issue"))</f>
        <v>N/A</v>
      </c>
      <c r="CC198" s="109" t="str" cm="1">
        <f t="array" ref="CC198">IF(OR($H198&lt;200, $U198="Not reporting this measure", ISBLANK($Y198)),"N/A",
IF(('Data Reporting Template'!$Y198/$H198)&gt;
(_xlfn.IFS($W198="CCO Medicaid only",Dashboard!$E$44,'Data Reporting Template'!$W198="All-payer",Dashboard!$F$44)),"High","No Issue"))</f>
        <v>N/A</v>
      </c>
      <c r="CD198" s="110" t="str" cm="1">
        <f t="array" ref="CD198">IF(OR($H198&lt;200, $AD198="Not reporting this measure", ISBLANK($AH198)),"N/A",
       IF(('Data Reporting Template'!$AH198/$H198)&gt;
                   (_xlfn.IFS($AF198="CCO Medicaid only",Dashboard!$E$44,'Data Reporting Template'!$AF198="All-payer",Dashboard!$F$44)),"High","No Issue"))</f>
        <v>N/A</v>
      </c>
      <c r="CE198" s="109" t="str">
        <f>IF(OR(($H198+(0.2*$I198))&lt;50, $AM198="Not reporting this measure", ISBLANK($AQ198)),"N/A",
       IF(('Data Reporting Template'!$AQ198/($H198+(0.2*$I198)))&gt;Dashboard!$E$44,"High","No Issue"))</f>
        <v>N/A</v>
      </c>
      <c r="CF198" s="110" t="str">
        <f>IF(OR(($H198+(0.2*$I198))&lt;200, $AZ198="Not reporting this measure", ISBLANK($BD198)),"N/A",
       IF(('Data Reporting Template'!$BD198/($H198+(0.2*$I198)))&gt;Dashboard!$E$44,"High","No Issue"))</f>
        <v>N/A</v>
      </c>
      <c r="CG198" s="111" t="str">
        <f>IF(OR(($H198+(0.2*$I198))&lt;200, $AZ198="Not reporting this measure", ISBLANK($BI198)),"N/A",
       IF(('Data Reporting Template'!$BI198/($H198+(0.2*$I198)))&gt;Dashboard!$E$44,"High","No Issue"))</f>
        <v>N/A</v>
      </c>
      <c r="CH198" s="108" t="str">
        <f>IFERROR(
IF($O198 &lt; 30, "N/A",
IF((($P198+$Q198)/$O198)&gt; (Dashboard!$D$54), "High Exclusion/Exception Rate", "No Issue")),"N/A")</f>
        <v>N/A</v>
      </c>
      <c r="CI198" s="109" t="str">
        <f>IFERROR(
IF($Y198&lt;30,"N/A",
IF(($Z198/$Y198) &gt; (Dashboard!$D$55), "High Exclusion/Exception Rate", "No Issue")),"N/A")</f>
        <v>N/A</v>
      </c>
      <c r="CJ198" s="110" t="str">
        <f>IFERROR(
IF($AH198 &lt;30, "N/A",
IF(($AI198/$AH198)&gt; (Dashboard!$D$56), "High Exclusion/Exception Rate", "No Issue")),"N/A")</f>
        <v>N/A</v>
      </c>
      <c r="CK198" s="109" t="str">
        <f>IFERROR(
IF($BD198 &lt;30, "N/A",
IF((($BE198 + $BF198)/$BD198) &gt; (Dashboard!$D$58), "High Exclusion/Exception Rate", "No Issue")),"N/A")</f>
        <v>N/A</v>
      </c>
      <c r="CL198" s="112" t="str">
        <f>IFERROR(
IF($BI198 &lt;30, "N/A",
IF(($BJ198/$BI198) &gt; (Dashboard!$D$59), "High Exclusion/Exception Rate", "No Issue")),"N/A")</f>
        <v>N/A</v>
      </c>
      <c r="CM198" s="113" t="str">
        <f t="shared" si="124"/>
        <v>N/A</v>
      </c>
      <c r="CN198" s="110" t="str">
        <f t="shared" si="125"/>
        <v>N/A</v>
      </c>
      <c r="CO198" s="109" t="str">
        <f t="shared" si="126"/>
        <v>N/A</v>
      </c>
      <c r="CP198" s="110" t="str">
        <f t="shared" si="127"/>
        <v>N/A</v>
      </c>
      <c r="CQ198" s="109" t="str">
        <f t="shared" si="128"/>
        <v>N/A</v>
      </c>
      <c r="CR198" s="112" t="str">
        <f t="shared" si="129"/>
        <v>N/A</v>
      </c>
      <c r="CS198" s="113" t="str">
        <f t="shared" si="130"/>
        <v>N/A</v>
      </c>
      <c r="CT198" s="110" t="str">
        <f t="shared" si="131"/>
        <v>N/A</v>
      </c>
      <c r="CU198" s="109" t="str">
        <f t="shared" si="132"/>
        <v>N/A</v>
      </c>
      <c r="CV198" s="110" t="str">
        <f t="shared" si="133"/>
        <v>N/A</v>
      </c>
      <c r="CW198" s="109" t="str">
        <f t="shared" si="134"/>
        <v>N/A</v>
      </c>
      <c r="CX198" s="112" t="str">
        <f t="shared" si="135"/>
        <v>N/A</v>
      </c>
      <c r="CY198" s="113" t="str">
        <f t="shared" si="136"/>
        <v>N/A</v>
      </c>
      <c r="CZ198" s="110" t="str">
        <f t="shared" si="137"/>
        <v>N/A</v>
      </c>
      <c r="DA198" s="109" t="str">
        <f t="shared" si="138"/>
        <v>N/A</v>
      </c>
      <c r="DB198" s="115" t="str">
        <f t="shared" si="139"/>
        <v>N/A</v>
      </c>
      <c r="DC198" s="109" t="str">
        <f t="shared" si="140"/>
        <v>N/A</v>
      </c>
      <c r="DD198" s="114" t="str">
        <f t="shared" si="141"/>
        <v>N/A</v>
      </c>
      <c r="DE198" s="109" t="str">
        <f t="shared" si="142"/>
        <v>N/A</v>
      </c>
      <c r="DF198" s="114" t="str">
        <f t="shared" si="143"/>
        <v>N/A</v>
      </c>
      <c r="DG198" s="113" t="str">
        <f t="shared" si="144"/>
        <v>N/A</v>
      </c>
      <c r="DH198" s="114" t="str">
        <f t="shared" si="145"/>
        <v>N/A</v>
      </c>
      <c r="DI198" s="109" t="str">
        <f t="shared" si="146"/>
        <v>N/A</v>
      </c>
      <c r="DJ198" s="114" t="str">
        <f t="shared" si="147"/>
        <v>N/A</v>
      </c>
      <c r="DK198" s="111" t="str">
        <f t="shared" si="148"/>
        <v>N/A</v>
      </c>
    </row>
    <row r="199" spans="11:115" s="78" customFormat="1" x14ac:dyDescent="0.25">
      <c r="K199" s="90"/>
      <c r="R199" s="100" t="e">
        <f>N199/(O199-P199-Q199)</f>
        <v>#DIV/0!</v>
      </c>
      <c r="S199" s="83" t="s">
        <v>255</v>
      </c>
      <c r="T199" s="83" t="s">
        <v>256</v>
      </c>
      <c r="U199" s="90"/>
      <c r="AA199" s="100" t="e">
        <f>X199/(Y199-Z199)</f>
        <v>#DIV/0!</v>
      </c>
      <c r="AB199" s="83" t="s">
        <v>255</v>
      </c>
      <c r="AC199" s="83" t="s">
        <v>256</v>
      </c>
      <c r="AD199" s="91"/>
      <c r="AI199" s="92"/>
      <c r="AJ199" s="100" t="e">
        <f>AG199/(AH199-AI199)</f>
        <v>#DIV/0!</v>
      </c>
      <c r="AK199" s="83" t="s">
        <v>255</v>
      </c>
      <c r="AL199" s="83" t="s">
        <v>256</v>
      </c>
      <c r="AM199" s="91"/>
      <c r="AQ199" s="93"/>
      <c r="AR199" s="101" t="e">
        <f>AP199/AQ199</f>
        <v>#DIV/0!</v>
      </c>
      <c r="AU199" s="102">
        <f>AP199</f>
        <v>0</v>
      </c>
      <c r="AV199" s="101" t="e">
        <f>AS199/AU199</f>
        <v>#DIV/0!</v>
      </c>
      <c r="AW199" s="101" t="e">
        <f>AT199/AU199</f>
        <v>#DIV/0!</v>
      </c>
      <c r="AX199" s="83" t="s">
        <v>255</v>
      </c>
      <c r="AY199" s="83" t="s">
        <v>256</v>
      </c>
      <c r="AZ199" s="91"/>
      <c r="BG199" s="103" t="e">
        <f t="shared" si="117"/>
        <v>#DIV/0!</v>
      </c>
      <c r="BK199" s="103" t="e">
        <f t="shared" si="118"/>
        <v>#DIV/0!</v>
      </c>
      <c r="BL199" s="83" t="s">
        <v>255</v>
      </c>
      <c r="BM199" s="83" t="s">
        <v>256</v>
      </c>
      <c r="BN199" s="106">
        <f t="shared" si="119"/>
        <v>0</v>
      </c>
      <c r="BO199" s="107">
        <f t="shared" si="120"/>
        <v>0</v>
      </c>
      <c r="BP199" s="107">
        <f t="shared" si="121"/>
        <v>0</v>
      </c>
      <c r="BQ199" s="107">
        <f t="shared" si="122"/>
        <v>0</v>
      </c>
      <c r="BR199" s="107">
        <f t="shared" si="123"/>
        <v>0</v>
      </c>
      <c r="BU199" s="94"/>
      <c r="BV199" s="108" t="str" cm="1">
        <f t="array" ref="BV199">IF(OR(($H199+(0.2*$I199))&lt;200, $K199="Not reporting this measure", ISBLANK($O199)),"N/A",
       IF(($O199/($H199+(0.2*$I199)))&lt;
                   (_xlfn.IFS($M199="CCO Medicaid only",Dashboard!$E$33,'Data Reporting Template'!$M199="All-payer",Dashboard!$F$33)),"Low","No Issue"))</f>
        <v>N/A</v>
      </c>
      <c r="BW199" s="109" t="str" cm="1">
        <f t="array" ref="BW199">IFERROR(
IF(OR($H199&lt;200, $U199="Not reporting this measure", ISBLANK($Y199),($I199/$J199)&gt;0.8),"N/A",
       IF(($Y199/$H199)&lt;
                   (_xlfn.IFS($W199="CCO Medicaid only",Dashboard!$E$34,'Data Reporting Template'!$W199="All-payer",Dashboard!$F$34)),"Low","No Issue")), "N/A")</f>
        <v>N/A</v>
      </c>
      <c r="BX199" s="110" t="str" cm="1">
        <f t="array" ref="BX199">IFERROR(
IF(OR($H199&lt;200, $AD199="Not reporting this measure", ISBLANK($AH199),($I199/$J199)&gt;0.8),"N/A",
       IF(($AH199/$H199)&lt;
                   (_xlfn.IFS($AF199="CCO Medicaid only",Dashboard!$E$35,'Data Reporting Template'!$AF199="All-payer",Dashboard!$F$35)),"Low","No Issue")), "N/A")</f>
        <v>N/A</v>
      </c>
      <c r="BY199" s="109" t="str">
        <f>IF(OR(($H199+(0.2*$I199))&lt;50, $AM199="Not reporting this measure", ISBLANK($AQ199)),"N/A",
       IF(($AQ199/($H199+(0.2*$I199)))&lt;Dashboard!$E$36,"Low", "No Issue"))</f>
        <v>N/A</v>
      </c>
      <c r="BZ199" s="110" t="str">
        <f>IF(OR(($H199+(0.2*$I199))&lt;200, $AZ199="Not reporting this measure", ISBLANK($BD199)),"N/A",
       IF(($BD199/($H199+(0.2*$I199)))&lt;Dashboard!$E$37,"Low", "No Issue"))</f>
        <v>N/A</v>
      </c>
      <c r="CA199" s="111" t="str">
        <f>IFERROR(
IF(OR(($H199+(0.2*$I199))&lt;200, $AZ199="Not reporting this measure", ISBLANK($BI199),($I199/$J199)&gt;0.8),"N/A",
       IF(($BI199/($H199+(0.2*$I199)))&lt;Dashboard!$E$38,"Low", "No Issue")),"N/A")</f>
        <v>N/A</v>
      </c>
      <c r="CB199" s="108" t="str" cm="1">
        <f t="array" ref="CB199">IF(OR(($H199+(0.2*$I199))&lt;200, $K199="Not reporting this measure", ISBLANK($O199)),"N/A",
IF(('Data Reporting Template'!$O199/($H199+(0.2*$I199)))&gt;
(_xlfn.IFS($M199="CCO Medicaid only",Dashboard!$E$44,'Data Reporting Template'!$M199="All-payer",Dashboard!$F$44)),"High","No Issue"))</f>
        <v>N/A</v>
      </c>
      <c r="CC199" s="109" t="str" cm="1">
        <f t="array" ref="CC199">IF(OR($H199&lt;200, $U199="Not reporting this measure", ISBLANK($Y199)),"N/A",
IF(('Data Reporting Template'!$Y199/$H199)&gt;
(_xlfn.IFS($W199="CCO Medicaid only",Dashboard!$E$44,'Data Reporting Template'!$W199="All-payer",Dashboard!$F$44)),"High","No Issue"))</f>
        <v>N/A</v>
      </c>
      <c r="CD199" s="110" t="str" cm="1">
        <f t="array" ref="CD199">IF(OR($H199&lt;200, $AD199="Not reporting this measure", ISBLANK($AH199)),"N/A",
       IF(('Data Reporting Template'!$AH199/$H199)&gt;
                   (_xlfn.IFS($AF199="CCO Medicaid only",Dashboard!$E$44,'Data Reporting Template'!$AF199="All-payer",Dashboard!$F$44)),"High","No Issue"))</f>
        <v>N/A</v>
      </c>
      <c r="CE199" s="109" t="str">
        <f>IF(OR(($H199+(0.2*$I199))&lt;50, $AM199="Not reporting this measure", ISBLANK($AQ199)),"N/A",
       IF(('Data Reporting Template'!$AQ199/($H199+(0.2*$I199)))&gt;Dashboard!$E$44,"High","No Issue"))</f>
        <v>N/A</v>
      </c>
      <c r="CF199" s="110" t="str">
        <f>IF(OR(($H199+(0.2*$I199))&lt;200, $AZ199="Not reporting this measure", ISBLANK($BD199)),"N/A",
       IF(('Data Reporting Template'!$BD199/($H199+(0.2*$I199)))&gt;Dashboard!$E$44,"High","No Issue"))</f>
        <v>N/A</v>
      </c>
      <c r="CG199" s="111" t="str">
        <f>IF(OR(($H199+(0.2*$I199))&lt;200, $AZ199="Not reporting this measure", ISBLANK($BI199)),"N/A",
       IF(('Data Reporting Template'!$BI199/($H199+(0.2*$I199)))&gt;Dashboard!$E$44,"High","No Issue"))</f>
        <v>N/A</v>
      </c>
      <c r="CH199" s="108" t="str">
        <f>IFERROR(
IF($O199 &lt; 30, "N/A",
IF((($P199+$Q199)/$O199)&gt; (Dashboard!$D$54), "High Exclusion/Exception Rate", "No Issue")),"N/A")</f>
        <v>N/A</v>
      </c>
      <c r="CI199" s="109" t="str">
        <f>IFERROR(
IF($Y199&lt;30,"N/A",
IF(($Z199/$Y199) &gt; (Dashboard!$D$55), "High Exclusion/Exception Rate", "No Issue")),"N/A")</f>
        <v>N/A</v>
      </c>
      <c r="CJ199" s="110" t="str">
        <f>IFERROR(
IF($AH199 &lt;30, "N/A",
IF(($AI199/$AH199)&gt; (Dashboard!$D$56), "High Exclusion/Exception Rate", "No Issue")),"N/A")</f>
        <v>N/A</v>
      </c>
      <c r="CK199" s="109" t="str">
        <f>IFERROR(
IF($BD199 &lt;30, "N/A",
IF((($BE199 + $BF199)/$BD199) &gt; (Dashboard!$D$58), "High Exclusion/Exception Rate", "No Issue")),"N/A")</f>
        <v>N/A</v>
      </c>
      <c r="CL199" s="112" t="str">
        <f>IFERROR(
IF($BI199 &lt;30, "N/A",
IF(($BJ199/$BI199) &gt; (Dashboard!$D$59), "High Exclusion/Exception Rate", "No Issue")),"N/A")</f>
        <v>N/A</v>
      </c>
      <c r="CM199" s="113" t="str">
        <f t="shared" si="124"/>
        <v>N/A</v>
      </c>
      <c r="CN199" s="110" t="str">
        <f t="shared" si="125"/>
        <v>N/A</v>
      </c>
      <c r="CO199" s="109" t="str">
        <f t="shared" si="126"/>
        <v>N/A</v>
      </c>
      <c r="CP199" s="110" t="str">
        <f t="shared" si="127"/>
        <v>N/A</v>
      </c>
      <c r="CQ199" s="109" t="str">
        <f t="shared" si="128"/>
        <v>N/A</v>
      </c>
      <c r="CR199" s="112" t="str">
        <f t="shared" si="129"/>
        <v>N/A</v>
      </c>
      <c r="CS199" s="113" t="str">
        <f t="shared" si="130"/>
        <v>N/A</v>
      </c>
      <c r="CT199" s="110" t="str">
        <f t="shared" si="131"/>
        <v>N/A</v>
      </c>
      <c r="CU199" s="109" t="str">
        <f t="shared" si="132"/>
        <v>N/A</v>
      </c>
      <c r="CV199" s="110" t="str">
        <f t="shared" si="133"/>
        <v>N/A</v>
      </c>
      <c r="CW199" s="109" t="str">
        <f t="shared" si="134"/>
        <v>N/A</v>
      </c>
      <c r="CX199" s="112" t="str">
        <f t="shared" si="135"/>
        <v>N/A</v>
      </c>
      <c r="CY199" s="113" t="str">
        <f t="shared" si="136"/>
        <v>N/A</v>
      </c>
      <c r="CZ199" s="110" t="str">
        <f t="shared" si="137"/>
        <v>N/A</v>
      </c>
      <c r="DA199" s="109" t="str">
        <f t="shared" si="138"/>
        <v>N/A</v>
      </c>
      <c r="DB199" s="115" t="str">
        <f t="shared" si="139"/>
        <v>N/A</v>
      </c>
      <c r="DC199" s="109" t="str">
        <f t="shared" si="140"/>
        <v>N/A</v>
      </c>
      <c r="DD199" s="114" t="str">
        <f t="shared" si="141"/>
        <v>N/A</v>
      </c>
      <c r="DE199" s="109" t="str">
        <f t="shared" si="142"/>
        <v>N/A</v>
      </c>
      <c r="DF199" s="114" t="str">
        <f t="shared" si="143"/>
        <v>N/A</v>
      </c>
      <c r="DG199" s="113" t="str">
        <f t="shared" si="144"/>
        <v>N/A</v>
      </c>
      <c r="DH199" s="114" t="str">
        <f t="shared" si="145"/>
        <v>N/A</v>
      </c>
      <c r="DI199" s="109" t="str">
        <f t="shared" si="146"/>
        <v>N/A</v>
      </c>
      <c r="DJ199" s="114" t="str">
        <f t="shared" si="147"/>
        <v>N/A</v>
      </c>
      <c r="DK199" s="111" t="str">
        <f t="shared" si="148"/>
        <v>N/A</v>
      </c>
    </row>
    <row r="200" spans="11:115" s="78" customFormat="1" x14ac:dyDescent="0.25">
      <c r="K200" s="90"/>
      <c r="R200" s="100" t="e">
        <f>N200/(O200-P200-Q200)</f>
        <v>#DIV/0!</v>
      </c>
      <c r="S200" s="83" t="s">
        <v>255</v>
      </c>
      <c r="T200" s="83" t="s">
        <v>256</v>
      </c>
      <c r="U200" s="90"/>
      <c r="AA200" s="100" t="e">
        <f>X200/(Y200-Z200)</f>
        <v>#DIV/0!</v>
      </c>
      <c r="AB200" s="83" t="s">
        <v>255</v>
      </c>
      <c r="AC200" s="83" t="s">
        <v>256</v>
      </c>
      <c r="AD200" s="91"/>
      <c r="AI200" s="92"/>
      <c r="AJ200" s="100" t="e">
        <f>AG200/(AH200-AI200)</f>
        <v>#DIV/0!</v>
      </c>
      <c r="AK200" s="83" t="s">
        <v>255</v>
      </c>
      <c r="AL200" s="83" t="s">
        <v>256</v>
      </c>
      <c r="AM200" s="91"/>
      <c r="AQ200" s="93"/>
      <c r="AR200" s="101" t="e">
        <f>AP200/AQ200</f>
        <v>#DIV/0!</v>
      </c>
      <c r="AU200" s="102">
        <f>AP200</f>
        <v>0</v>
      </c>
      <c r="AV200" s="101" t="e">
        <f>AS200/AU200</f>
        <v>#DIV/0!</v>
      </c>
      <c r="AW200" s="101" t="e">
        <f>AT200/AU200</f>
        <v>#DIV/0!</v>
      </c>
      <c r="AX200" s="83" t="s">
        <v>255</v>
      </c>
      <c r="AY200" s="83" t="s">
        <v>256</v>
      </c>
      <c r="AZ200" s="91"/>
      <c r="BG200" s="103" t="e">
        <f t="shared" si="117"/>
        <v>#DIV/0!</v>
      </c>
      <c r="BK200" s="103" t="e">
        <f t="shared" si="118"/>
        <v>#DIV/0!</v>
      </c>
      <c r="BL200" s="83" t="s">
        <v>255</v>
      </c>
      <c r="BM200" s="83" t="s">
        <v>256</v>
      </c>
      <c r="BN200" s="106">
        <f t="shared" si="119"/>
        <v>0</v>
      </c>
      <c r="BO200" s="107">
        <f t="shared" si="120"/>
        <v>0</v>
      </c>
      <c r="BP200" s="107">
        <f t="shared" si="121"/>
        <v>0</v>
      </c>
      <c r="BQ200" s="107">
        <f t="shared" si="122"/>
        <v>0</v>
      </c>
      <c r="BR200" s="107">
        <f t="shared" si="123"/>
        <v>0</v>
      </c>
      <c r="BU200" s="94"/>
      <c r="BV200" s="108" t="str" cm="1">
        <f t="array" ref="BV200">IF(OR(($H200+(0.2*$I200))&lt;200, $K200="Not reporting this measure", ISBLANK($O200)),"N/A",
       IF(($O200/($H200+(0.2*$I200)))&lt;
                   (_xlfn.IFS($M200="CCO Medicaid only",Dashboard!$E$33,'Data Reporting Template'!$M200="All-payer",Dashboard!$F$33)),"Low","No Issue"))</f>
        <v>N/A</v>
      </c>
      <c r="BW200" s="109" t="str" cm="1">
        <f t="array" ref="BW200">IFERROR(
IF(OR($H200&lt;200, $U200="Not reporting this measure", ISBLANK($Y200),($I200/$J200)&gt;0.8),"N/A",
       IF(($Y200/$H200)&lt;
                   (_xlfn.IFS($W200="CCO Medicaid only",Dashboard!$E$34,'Data Reporting Template'!$W200="All-payer",Dashboard!$F$34)),"Low","No Issue")), "N/A")</f>
        <v>N/A</v>
      </c>
      <c r="BX200" s="110" t="str" cm="1">
        <f t="array" ref="BX200">IFERROR(
IF(OR($H200&lt;200, $AD200="Not reporting this measure", ISBLANK($AH200),($I200/$J200)&gt;0.8),"N/A",
       IF(($AH200/$H200)&lt;
                   (_xlfn.IFS($AF200="CCO Medicaid only",Dashboard!$E$35,'Data Reporting Template'!$AF200="All-payer",Dashboard!$F$35)),"Low","No Issue")), "N/A")</f>
        <v>N/A</v>
      </c>
      <c r="BY200" s="109" t="str">
        <f>IF(OR(($H200+(0.2*$I200))&lt;50, $AM200="Not reporting this measure", ISBLANK($AQ200)),"N/A",
       IF(($AQ200/($H200+(0.2*$I200)))&lt;Dashboard!$E$36,"Low", "No Issue"))</f>
        <v>N/A</v>
      </c>
      <c r="BZ200" s="110" t="str">
        <f>IF(OR(($H200+(0.2*$I200))&lt;200, $AZ200="Not reporting this measure", ISBLANK($BD200)),"N/A",
       IF(($BD200/($H200+(0.2*$I200)))&lt;Dashboard!$E$37,"Low", "No Issue"))</f>
        <v>N/A</v>
      </c>
      <c r="CA200" s="111" t="str">
        <f>IFERROR(
IF(OR(($H200+(0.2*$I200))&lt;200, $AZ200="Not reporting this measure", ISBLANK($BI200),($I200/$J200)&gt;0.8),"N/A",
       IF(($BI200/($H200+(0.2*$I200)))&lt;Dashboard!$E$38,"Low", "No Issue")),"N/A")</f>
        <v>N/A</v>
      </c>
      <c r="CB200" s="108" t="str" cm="1">
        <f t="array" ref="CB200">IF(OR(($H200+(0.2*$I200))&lt;200, $K200="Not reporting this measure", ISBLANK($O200)),"N/A",
IF(('Data Reporting Template'!$O200/($H200+(0.2*$I200)))&gt;
(_xlfn.IFS($M200="CCO Medicaid only",Dashboard!$E$44,'Data Reporting Template'!$M200="All-payer",Dashboard!$F$44)),"High","No Issue"))</f>
        <v>N/A</v>
      </c>
      <c r="CC200" s="109" t="str" cm="1">
        <f t="array" ref="CC200">IF(OR($H200&lt;200, $U200="Not reporting this measure", ISBLANK($Y200)),"N/A",
IF(('Data Reporting Template'!$Y200/$H200)&gt;
(_xlfn.IFS($W200="CCO Medicaid only",Dashboard!$E$44,'Data Reporting Template'!$W200="All-payer",Dashboard!$F$44)),"High","No Issue"))</f>
        <v>N/A</v>
      </c>
      <c r="CD200" s="110" t="str" cm="1">
        <f t="array" ref="CD200">IF(OR($H200&lt;200, $AD200="Not reporting this measure", ISBLANK($AH200)),"N/A",
       IF(('Data Reporting Template'!$AH200/$H200)&gt;
                   (_xlfn.IFS($AF200="CCO Medicaid only",Dashboard!$E$44,'Data Reporting Template'!$AF200="All-payer",Dashboard!$F$44)),"High","No Issue"))</f>
        <v>N/A</v>
      </c>
      <c r="CE200" s="109" t="str">
        <f>IF(OR(($H200+(0.2*$I200))&lt;50, $AM200="Not reporting this measure", ISBLANK($AQ200)),"N/A",
       IF(('Data Reporting Template'!$AQ200/($H200+(0.2*$I200)))&gt;Dashboard!$E$44,"High","No Issue"))</f>
        <v>N/A</v>
      </c>
      <c r="CF200" s="110" t="str">
        <f>IF(OR(($H200+(0.2*$I200))&lt;200, $AZ200="Not reporting this measure", ISBLANK($BD200)),"N/A",
       IF(('Data Reporting Template'!$BD200/($H200+(0.2*$I200)))&gt;Dashboard!$E$44,"High","No Issue"))</f>
        <v>N/A</v>
      </c>
      <c r="CG200" s="111" t="str">
        <f>IF(OR(($H200+(0.2*$I200))&lt;200, $AZ200="Not reporting this measure", ISBLANK($BI200)),"N/A",
       IF(('Data Reporting Template'!$BI200/($H200+(0.2*$I200)))&gt;Dashboard!$E$44,"High","No Issue"))</f>
        <v>N/A</v>
      </c>
      <c r="CH200" s="108" t="str">
        <f>IFERROR(
IF($O200 &lt; 30, "N/A",
IF((($P200+$Q200)/$O200)&gt; (Dashboard!$D$54), "High Exclusion/Exception Rate", "No Issue")),"N/A")</f>
        <v>N/A</v>
      </c>
      <c r="CI200" s="109" t="str">
        <f>IFERROR(
IF($Y200&lt;30,"N/A",
IF(($Z200/$Y200) &gt; (Dashboard!$D$55), "High Exclusion/Exception Rate", "No Issue")),"N/A")</f>
        <v>N/A</v>
      </c>
      <c r="CJ200" s="110" t="str">
        <f>IFERROR(
IF($AH200 &lt;30, "N/A",
IF(($AI200/$AH200)&gt; (Dashboard!$D$56), "High Exclusion/Exception Rate", "No Issue")),"N/A")</f>
        <v>N/A</v>
      </c>
      <c r="CK200" s="109" t="str">
        <f>IFERROR(
IF($BD200 &lt;30, "N/A",
IF((($BE200 + $BF200)/$BD200) &gt; (Dashboard!$D$58), "High Exclusion/Exception Rate", "No Issue")),"N/A")</f>
        <v>N/A</v>
      </c>
      <c r="CL200" s="112" t="str">
        <f>IFERROR(
IF($BI200 &lt;30, "N/A",
IF(($BJ200/$BI200) &gt; (Dashboard!$D$59), "High Exclusion/Exception Rate", "No Issue")),"N/A")</f>
        <v>N/A</v>
      </c>
      <c r="CM200" s="113" t="str">
        <f t="shared" si="124"/>
        <v>N/A</v>
      </c>
      <c r="CN200" s="110" t="str">
        <f t="shared" si="125"/>
        <v>N/A</v>
      </c>
      <c r="CO200" s="109" t="str">
        <f t="shared" si="126"/>
        <v>N/A</v>
      </c>
      <c r="CP200" s="110" t="str">
        <f t="shared" si="127"/>
        <v>N/A</v>
      </c>
      <c r="CQ200" s="109" t="str">
        <f t="shared" si="128"/>
        <v>N/A</v>
      </c>
      <c r="CR200" s="112" t="str">
        <f t="shared" si="129"/>
        <v>N/A</v>
      </c>
      <c r="CS200" s="113" t="str">
        <f t="shared" si="130"/>
        <v>N/A</v>
      </c>
      <c r="CT200" s="110" t="str">
        <f t="shared" si="131"/>
        <v>N/A</v>
      </c>
      <c r="CU200" s="109" t="str">
        <f t="shared" si="132"/>
        <v>N/A</v>
      </c>
      <c r="CV200" s="110" t="str">
        <f t="shared" si="133"/>
        <v>N/A</v>
      </c>
      <c r="CW200" s="109" t="str">
        <f t="shared" si="134"/>
        <v>N/A</v>
      </c>
      <c r="CX200" s="112" t="str">
        <f t="shared" si="135"/>
        <v>N/A</v>
      </c>
      <c r="CY200" s="113" t="str">
        <f t="shared" si="136"/>
        <v>N/A</v>
      </c>
      <c r="CZ200" s="110" t="str">
        <f t="shared" si="137"/>
        <v>N/A</v>
      </c>
      <c r="DA200" s="109" t="str">
        <f t="shared" si="138"/>
        <v>N/A</v>
      </c>
      <c r="DB200" s="115" t="str">
        <f t="shared" si="139"/>
        <v>N/A</v>
      </c>
      <c r="DC200" s="109" t="str">
        <f t="shared" si="140"/>
        <v>N/A</v>
      </c>
      <c r="DD200" s="114" t="str">
        <f t="shared" si="141"/>
        <v>N/A</v>
      </c>
      <c r="DE200" s="109" t="str">
        <f t="shared" si="142"/>
        <v>N/A</v>
      </c>
      <c r="DF200" s="114" t="str">
        <f t="shared" si="143"/>
        <v>N/A</v>
      </c>
      <c r="DG200" s="113" t="str">
        <f t="shared" si="144"/>
        <v>N/A</v>
      </c>
      <c r="DH200" s="114" t="str">
        <f t="shared" si="145"/>
        <v>N/A</v>
      </c>
      <c r="DI200" s="109" t="str">
        <f t="shared" si="146"/>
        <v>N/A</v>
      </c>
      <c r="DJ200" s="114" t="str">
        <f t="shared" si="147"/>
        <v>N/A</v>
      </c>
      <c r="DK200" s="111" t="str">
        <f t="shared" si="148"/>
        <v>N/A</v>
      </c>
    </row>
    <row r="201" spans="11:115" x14ac:dyDescent="0.25">
      <c r="S201" s="83"/>
      <c r="T201" s="83"/>
    </row>
    <row r="202" spans="11:115" x14ac:dyDescent="0.25">
      <c r="S202" s="83"/>
      <c r="T202" s="83"/>
    </row>
  </sheetData>
  <sheetProtection algorithmName="SHA-512" hashValue="fMfTaD1j7IA9ObtsqgtrjQXBYX5fb77dY9Dyta1TipoeLBRX+1KxNcZnO6Jum9LVXA7lqPKq7hmOUhzt1HoXkw==" saltValue="BXpvMBhRgk9vELfJROfEHw==" spinCount="100000" sheet="1" objects="1" scenarios="1"/>
  <autoFilter ref="A2:BM2" xr:uid="{1EE83BBE-CAE7-443B-A745-D5FB0D2BFD74}"/>
  <mergeCells count="14">
    <mergeCell ref="DG1:DK1"/>
    <mergeCell ref="BU2:BU21"/>
    <mergeCell ref="CB1:CG1"/>
    <mergeCell ref="A1:J1"/>
    <mergeCell ref="AZ1:BM1"/>
    <mergeCell ref="AM1:AY1"/>
    <mergeCell ref="K1:T1"/>
    <mergeCell ref="U1:AC1"/>
    <mergeCell ref="AD1:AL1"/>
    <mergeCell ref="BV1:CA1"/>
    <mergeCell ref="CH1:CL1"/>
    <mergeCell ref="CM1:CR1"/>
    <mergeCell ref="CS1:CX1"/>
    <mergeCell ref="CY1:DF1"/>
  </mergeCells>
  <phoneticPr fontId="21" type="noConversion"/>
  <conditionalFormatting sqref="R3:R200">
    <cfRule type="cellIs" dxfId="13" priority="15" operator="lessThan">
      <formula>0</formula>
    </cfRule>
  </conditionalFormatting>
  <conditionalFormatting sqref="AA3:AA200">
    <cfRule type="cellIs" dxfId="12" priority="14" operator="lessThan">
      <formula>0</formula>
    </cfRule>
  </conditionalFormatting>
  <conditionalFormatting sqref="AJ3:AJ200">
    <cfRule type="cellIs" dxfId="11" priority="13" operator="lessThan">
      <formula>0</formula>
    </cfRule>
  </conditionalFormatting>
  <conditionalFormatting sqref="AR3:AR200">
    <cfRule type="cellIs" dxfId="10" priority="12" operator="lessThan">
      <formula>0</formula>
    </cfRule>
  </conditionalFormatting>
  <conditionalFormatting sqref="AV3:AW200">
    <cfRule type="cellIs" dxfId="9" priority="11" operator="lessThan">
      <formula>0</formula>
    </cfRule>
  </conditionalFormatting>
  <conditionalFormatting sqref="BG3:BG200">
    <cfRule type="cellIs" dxfId="8" priority="10" operator="lessThan">
      <formula>0</formula>
    </cfRule>
  </conditionalFormatting>
  <conditionalFormatting sqref="BK3:BK200">
    <cfRule type="cellIs" dxfId="7" priority="9" operator="lessThan">
      <formula>0</formula>
    </cfRule>
  </conditionalFormatting>
  <conditionalFormatting sqref="BV3:CG200">
    <cfRule type="containsText" dxfId="6" priority="7" operator="containsText" text="High">
      <formula>NOT(ISERROR(SEARCH("High",BV3)))</formula>
    </cfRule>
    <cfRule type="containsText" dxfId="5" priority="8" operator="containsText" text="Low">
      <formula>NOT(ISERROR(SEARCH("Low",BV3)))</formula>
    </cfRule>
  </conditionalFormatting>
  <conditionalFormatting sqref="CH2:CL200">
    <cfRule type="containsText" dxfId="4" priority="6" operator="containsText" text="High Exclusion/Exception Rate">
      <formula>NOT(ISERROR(SEARCH("High Exclusion/Exception Rate",CH2)))</formula>
    </cfRule>
  </conditionalFormatting>
  <conditionalFormatting sqref="CM1:CR1048576">
    <cfRule type="containsText" dxfId="3" priority="4" operator="containsText" text="Too Low">
      <formula>NOT(ISERROR(SEARCH("Too Low",CM1)))</formula>
    </cfRule>
    <cfRule type="containsText" dxfId="2" priority="5" operator="containsText" text="Too High">
      <formula>NOT(ISERROR(SEARCH("Too High",CM1)))</formula>
    </cfRule>
  </conditionalFormatting>
  <conditionalFormatting sqref="CS2:CX200">
    <cfRule type="containsText" dxfId="1" priority="3" operator="containsText" text="Numerator">
      <formula>NOT(ISERROR(SEARCH("Numerator",CS2)))</formula>
    </cfRule>
  </conditionalFormatting>
  <conditionalFormatting sqref="CY3:DK200">
    <cfRule type="containsText" dxfId="0" priority="1" operator="containsText" text="Check">
      <formula>NOT(ISERROR(SEARCH("Check",CY3)))</formula>
    </cfRule>
  </conditionalFormatting>
  <dataValidations count="1">
    <dataValidation showErrorMessage="1" errorTitle="Error Message" error="Please select one of the following measurement periods: _x000a_Q4_x000a_10/01/2014-12/29/2014_x000a_10/02/2014-12/30/2014_x000a_10/03/2014-12/31/2014_x000a_CY 2014" sqref="AY2 T2 AL2 AC2" xr:uid="{00000000-0002-0000-0100-000000000000}"/>
  </dataValidations>
  <pageMargins left="0.25" right="0.25" top="0.75" bottom="0.75" header="0.3" footer="0.3"/>
  <pageSetup paperSize="5"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Lists!$A$2:$A$6</xm:f>
          </x14:formula1>
          <xm:sqref>K3:K200 U3:U200 AD3:AD200</xm:sqref>
        </x14:dataValidation>
        <x14:dataValidation type="list" allowBlank="1" showInputMessage="1" showErrorMessage="1" xr:uid="{00000000-0002-0000-0100-000002000000}">
          <x14:formula1>
            <xm:f>Lists!$E$2:$E$4</xm:f>
          </x14:formula1>
          <xm:sqref>L3:L200 V3:V200 AE3:AE200 AN3:AN200</xm:sqref>
        </x14:dataValidation>
        <x14:dataValidation type="list" allowBlank="1" showInputMessage="1" showErrorMessage="1" xr:uid="{00000000-0002-0000-0100-000003000000}">
          <x14:formula1>
            <xm:f>Lists!$G$2:$G$3</xm:f>
          </x14:formula1>
          <xm:sqref>BB3:BB200 W3:W200 AF3:AF200 AO3:AO200 M3:M200</xm:sqref>
        </x14:dataValidation>
        <x14:dataValidation type="list" allowBlank="1" showInputMessage="1" showErrorMessage="1" xr:uid="{00000000-0002-0000-0100-000004000000}">
          <x14:formula1>
            <xm:f>Lists!$C$2:$C$3</xm:f>
          </x14:formula1>
          <xm:sqref>AM3:AM200 AZ3:AZ200</xm:sqref>
        </x14:dataValidation>
        <x14:dataValidation type="list" allowBlank="1" showErrorMessage="1" xr:uid="{8F73239F-3CA2-443E-958B-FC721E45DC83}">
          <x14:formula1>
            <xm:f>Lists!$E$2:$E$4</xm:f>
          </x14:formula1>
          <xm:sqref>BA3:BA200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AA3D4-0AC1-4D98-8431-637AC7A18351}">
  <dimension ref="A1:D13"/>
  <sheetViews>
    <sheetView zoomScaleNormal="100" workbookViewId="0">
      <selection activeCell="D6" sqref="D6"/>
    </sheetView>
  </sheetViews>
  <sheetFormatPr defaultRowHeight="15" x14ac:dyDescent="0.25"/>
  <cols>
    <col min="1" max="1" width="37.42578125" style="3" customWidth="1"/>
    <col min="2" max="2" width="11.85546875" customWidth="1"/>
    <col min="3" max="3" width="35.42578125" customWidth="1"/>
    <col min="4" max="4" width="52.7109375" customWidth="1"/>
    <col min="7" max="7" width="9.140625" customWidth="1"/>
  </cols>
  <sheetData>
    <row r="1" spans="1:4" ht="28.5" customHeight="1" x14ac:dyDescent="0.25">
      <c r="A1" s="44" t="s">
        <v>257</v>
      </c>
      <c r="B1" s="44" t="s">
        <v>258</v>
      </c>
      <c r="C1" s="44" t="s">
        <v>259</v>
      </c>
      <c r="D1" s="45" t="s">
        <v>260</v>
      </c>
    </row>
    <row r="2" spans="1:4" s="3" customFormat="1" ht="39" x14ac:dyDescent="0.25">
      <c r="A2" s="48" t="s">
        <v>261</v>
      </c>
      <c r="B2" s="54" t="s">
        <v>262</v>
      </c>
      <c r="C2" s="49" t="s">
        <v>263</v>
      </c>
      <c r="D2" s="48" t="s">
        <v>91</v>
      </c>
    </row>
    <row r="3" spans="1:4" s="3" customFormat="1" ht="26.25" x14ac:dyDescent="0.25">
      <c r="A3" s="47" t="s">
        <v>264</v>
      </c>
      <c r="B3" s="48"/>
      <c r="C3" s="49" t="s">
        <v>265</v>
      </c>
      <c r="D3" s="48"/>
    </row>
    <row r="4" spans="1:4" s="3" customFormat="1" ht="69" customHeight="1" x14ac:dyDescent="0.25">
      <c r="A4" s="51" t="s">
        <v>266</v>
      </c>
      <c r="B4" s="48"/>
      <c r="C4" s="53" t="s">
        <v>267</v>
      </c>
      <c r="D4" s="48"/>
    </row>
    <row r="5" spans="1:4" s="3" customFormat="1" ht="26.25" x14ac:dyDescent="0.25">
      <c r="A5" s="55" t="s">
        <v>268</v>
      </c>
      <c r="B5" s="48"/>
      <c r="C5" s="53" t="s">
        <v>269</v>
      </c>
      <c r="D5" s="48"/>
    </row>
    <row r="6" spans="1:4" s="3" customFormat="1" ht="64.5" x14ac:dyDescent="0.25">
      <c r="A6" s="55" t="s">
        <v>270</v>
      </c>
      <c r="B6" s="48"/>
      <c r="C6" s="53" t="s">
        <v>271</v>
      </c>
      <c r="D6" s="48"/>
    </row>
    <row r="7" spans="1:4" s="3" customFormat="1" ht="71.25" customHeight="1" x14ac:dyDescent="0.25">
      <c r="A7" s="55" t="s">
        <v>272</v>
      </c>
      <c r="B7" s="48"/>
      <c r="C7" s="53" t="s">
        <v>273</v>
      </c>
      <c r="D7" s="48"/>
    </row>
    <row r="8" spans="1:4" ht="63.75" x14ac:dyDescent="0.25">
      <c r="A8" s="47" t="s">
        <v>274</v>
      </c>
      <c r="B8" s="48"/>
      <c r="C8" s="53" t="s">
        <v>275</v>
      </c>
      <c r="D8" s="48"/>
    </row>
    <row r="9" spans="1:4" ht="26.25" x14ac:dyDescent="0.25">
      <c r="A9" s="51" t="s">
        <v>276</v>
      </c>
      <c r="B9" s="48"/>
      <c r="C9" s="56" t="s">
        <v>269</v>
      </c>
      <c r="D9" s="48"/>
    </row>
    <row r="10" spans="1:4" ht="51" x14ac:dyDescent="0.25">
      <c r="A10" s="47" t="s">
        <v>277</v>
      </c>
      <c r="B10" s="48"/>
      <c r="C10" s="53" t="s">
        <v>269</v>
      </c>
      <c r="D10" s="48"/>
    </row>
    <row r="11" spans="1:4" ht="63.75" x14ac:dyDescent="0.25">
      <c r="A11" s="51" t="s">
        <v>278</v>
      </c>
      <c r="B11" s="48"/>
      <c r="C11" s="57" t="s">
        <v>279</v>
      </c>
      <c r="D11" s="48"/>
    </row>
    <row r="12" spans="1:4" ht="39" x14ac:dyDescent="0.25">
      <c r="A12" s="48" t="s">
        <v>280</v>
      </c>
      <c r="B12" s="48"/>
      <c r="C12" s="49" t="s">
        <v>281</v>
      </c>
      <c r="D12" s="48"/>
    </row>
    <row r="13" spans="1:4" ht="30" customHeight="1" x14ac:dyDescent="0.25">
      <c r="A13" s="251" t="s">
        <v>282</v>
      </c>
      <c r="B13" s="251"/>
      <c r="C13" s="46"/>
      <c r="D13" s="46"/>
    </row>
  </sheetData>
  <sheetProtection sheet="1" objects="1" scenarios="1"/>
  <mergeCells count="1">
    <mergeCell ref="A13:B13"/>
  </mergeCells>
  <hyperlinks>
    <hyperlink ref="A13" r:id="rId1" xr:uid="{BB4D5D84-D379-4543-8339-ACCC5B891F4A}"/>
  </hyperlinks>
  <pageMargins left="0.25" right="0.25" top="0.75" bottom="0.75" header="0.3" footer="0.3"/>
  <pageSetup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8F9DF-7CC6-4144-B470-5B76501D48B2}">
  <dimension ref="A1:D6"/>
  <sheetViews>
    <sheetView workbookViewId="0">
      <selection activeCell="C22" sqref="C22"/>
    </sheetView>
  </sheetViews>
  <sheetFormatPr defaultColWidth="8.7109375" defaultRowHeight="15" x14ac:dyDescent="0.25"/>
  <cols>
    <col min="1" max="1" width="37.42578125" style="50" customWidth="1"/>
    <col min="2" max="2" width="11.85546875" style="46" customWidth="1"/>
    <col min="3" max="3" width="35.42578125" style="46" customWidth="1"/>
    <col min="4" max="4" width="52.140625" style="46" bestFit="1" customWidth="1"/>
    <col min="5" max="16384" width="8.7109375" style="46"/>
  </cols>
  <sheetData>
    <row r="1" spans="1:4" ht="15.75" x14ac:dyDescent="0.25">
      <c r="A1" s="44" t="s">
        <v>257</v>
      </c>
      <c r="B1" s="44" t="s">
        <v>258</v>
      </c>
      <c r="C1" s="44" t="s">
        <v>259</v>
      </c>
      <c r="D1" s="45" t="s">
        <v>260</v>
      </c>
    </row>
    <row r="2" spans="1:4" s="50" customFormat="1" ht="26.25" x14ac:dyDescent="0.25">
      <c r="A2" s="47" t="s">
        <v>283</v>
      </c>
      <c r="B2" s="48"/>
      <c r="C2" s="49" t="s">
        <v>265</v>
      </c>
      <c r="D2" s="48"/>
    </row>
    <row r="3" spans="1:4" s="50" customFormat="1" ht="26.25" x14ac:dyDescent="0.25">
      <c r="A3" s="51" t="s">
        <v>284</v>
      </c>
      <c r="B3" s="48"/>
      <c r="C3" s="49" t="s">
        <v>265</v>
      </c>
      <c r="D3" s="48"/>
    </row>
    <row r="4" spans="1:4" s="50" customFormat="1" ht="26.25" x14ac:dyDescent="0.25">
      <c r="A4" s="47" t="s">
        <v>285</v>
      </c>
      <c r="B4" s="48"/>
      <c r="C4" s="49" t="s">
        <v>286</v>
      </c>
      <c r="D4" s="48"/>
    </row>
    <row r="5" spans="1:4" s="50" customFormat="1" ht="42" customHeight="1" x14ac:dyDescent="0.25">
      <c r="A5" s="51" t="s">
        <v>287</v>
      </c>
      <c r="B5" s="52"/>
      <c r="C5" s="53" t="s">
        <v>288</v>
      </c>
      <c r="D5" s="52"/>
    </row>
    <row r="6" spans="1:4" s="50" customFormat="1" ht="39" x14ac:dyDescent="0.25">
      <c r="A6" s="47" t="s">
        <v>289</v>
      </c>
      <c r="B6" s="48"/>
      <c r="C6" s="53" t="s">
        <v>290</v>
      </c>
      <c r="D6" s="48"/>
    </row>
  </sheetData>
  <sheetProtection sheet="1" objects="1" scenarios="1"/>
  <pageMargins left="0.25" right="0.25"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14FB8-F593-44F2-8C18-60272BF28375}">
  <dimension ref="A1:W31"/>
  <sheetViews>
    <sheetView topLeftCell="A11" workbookViewId="0">
      <selection activeCell="E17" sqref="E17"/>
    </sheetView>
  </sheetViews>
  <sheetFormatPr defaultColWidth="8.7109375" defaultRowHeight="15" x14ac:dyDescent="0.25"/>
  <cols>
    <col min="1" max="1" width="36.85546875" style="34" bestFit="1" customWidth="1"/>
    <col min="2" max="2" width="25.5703125" style="34" customWidth="1"/>
    <col min="3" max="3" width="19.42578125" style="34" customWidth="1"/>
    <col min="4" max="4" width="8.140625" style="34" bestFit="1" customWidth="1"/>
    <col min="5" max="5" width="16.85546875" style="34" customWidth="1"/>
    <col min="6" max="6" width="10" style="34" customWidth="1"/>
    <col min="7" max="16384" width="8.7109375" style="34"/>
  </cols>
  <sheetData>
    <row r="1" spans="1:23" ht="18.75" x14ac:dyDescent="0.3">
      <c r="A1" s="33" t="s">
        <v>291</v>
      </c>
    </row>
    <row r="2" spans="1:23" x14ac:dyDescent="0.25">
      <c r="A2" s="35"/>
      <c r="B2" s="35"/>
      <c r="C2" s="252" t="s">
        <v>292</v>
      </c>
      <c r="D2" s="253"/>
      <c r="F2" s="254" t="s">
        <v>80</v>
      </c>
      <c r="G2" s="254"/>
      <c r="H2" s="254"/>
      <c r="I2" s="254" t="s">
        <v>81</v>
      </c>
      <c r="J2" s="254"/>
      <c r="K2" s="254"/>
      <c r="L2" s="254" t="s">
        <v>250</v>
      </c>
      <c r="M2" s="254"/>
      <c r="N2" s="254"/>
      <c r="O2" s="254" t="s">
        <v>251</v>
      </c>
      <c r="P2" s="254"/>
      <c r="Q2" s="254"/>
      <c r="R2" s="254" t="s">
        <v>252</v>
      </c>
      <c r="S2" s="254"/>
      <c r="T2" s="254"/>
      <c r="U2" s="254" t="s">
        <v>253</v>
      </c>
      <c r="V2" s="254"/>
      <c r="W2" s="254"/>
    </row>
    <row r="3" spans="1:23" x14ac:dyDescent="0.25">
      <c r="A3" s="36" t="s">
        <v>293</v>
      </c>
      <c r="B3" s="36" t="s">
        <v>294</v>
      </c>
      <c r="C3" s="36" t="s">
        <v>80</v>
      </c>
      <c r="D3" s="165" t="s">
        <v>82</v>
      </c>
      <c r="F3" s="37">
        <v>2023</v>
      </c>
      <c r="G3" s="37">
        <v>2024</v>
      </c>
      <c r="H3" s="37">
        <v>2025</v>
      </c>
      <c r="I3" s="37">
        <v>2023</v>
      </c>
      <c r="J3" s="37">
        <v>2024</v>
      </c>
      <c r="K3" s="37">
        <v>2025</v>
      </c>
      <c r="L3" s="37">
        <v>2023</v>
      </c>
      <c r="M3" s="37">
        <v>2024</v>
      </c>
      <c r="N3" s="37">
        <v>2025</v>
      </c>
      <c r="O3" s="37">
        <v>2023</v>
      </c>
      <c r="P3" s="37">
        <v>2024</v>
      </c>
      <c r="Q3" s="37">
        <v>2025</v>
      </c>
      <c r="R3" s="37">
        <v>2023</v>
      </c>
      <c r="S3" s="37">
        <v>2024</v>
      </c>
      <c r="T3" s="37">
        <v>2025</v>
      </c>
      <c r="U3" s="37">
        <v>2023</v>
      </c>
      <c r="V3" s="37">
        <v>2024</v>
      </c>
      <c r="W3" s="37">
        <v>2025</v>
      </c>
    </row>
    <row r="4" spans="1:23" x14ac:dyDescent="0.25">
      <c r="A4" s="38" t="s">
        <v>3</v>
      </c>
      <c r="B4" s="35" t="s">
        <v>295</v>
      </c>
      <c r="C4" s="35" t="s">
        <v>295</v>
      </c>
      <c r="D4" s="166" t="s">
        <v>295</v>
      </c>
    </row>
    <row r="5" spans="1:23" x14ac:dyDescent="0.25">
      <c r="A5" s="35" t="s">
        <v>296</v>
      </c>
      <c r="B5" s="39">
        <v>28423</v>
      </c>
      <c r="C5" s="35">
        <v>0.60799999999999998</v>
      </c>
      <c r="D5" s="34">
        <v>0.26100000000000001</v>
      </c>
      <c r="E5" s="40"/>
      <c r="F5" s="40">
        <v>0.48965641302392515</v>
      </c>
      <c r="G5" s="40">
        <v>0.58799999999999997</v>
      </c>
      <c r="H5" s="40"/>
      <c r="I5" s="40">
        <v>0.66424682395644286</v>
      </c>
      <c r="J5" s="40">
        <v>0.4831541218637993</v>
      </c>
      <c r="K5" s="40"/>
      <c r="L5" s="40">
        <v>0.2641711229946524</v>
      </c>
      <c r="M5" s="40">
        <v>0.28118609406952966</v>
      </c>
      <c r="N5" s="40"/>
      <c r="O5" s="40">
        <v>0.42698487712665406</v>
      </c>
      <c r="P5" s="40">
        <v>0.21730191364858453</v>
      </c>
      <c r="Q5" s="40"/>
      <c r="R5" s="40">
        <v>0.73015083706282113</v>
      </c>
      <c r="S5" s="40">
        <v>0.6432198608237728</v>
      </c>
      <c r="T5" s="40"/>
      <c r="U5" s="40">
        <v>0.13162544169611307</v>
      </c>
      <c r="V5" s="40">
        <v>0.20048899755501223</v>
      </c>
    </row>
    <row r="6" spans="1:23" x14ac:dyDescent="0.25">
      <c r="A6" s="35" t="s">
        <v>297</v>
      </c>
      <c r="B6" s="39">
        <v>67205</v>
      </c>
      <c r="C6" s="35">
        <v>0.69099999999999995</v>
      </c>
      <c r="D6" s="34">
        <v>0.2</v>
      </c>
      <c r="E6" s="40"/>
      <c r="F6" s="40">
        <v>0.6357684954521754</v>
      </c>
      <c r="G6" s="40">
        <v>0.67100000000000004</v>
      </c>
      <c r="H6" s="40"/>
      <c r="I6" s="40">
        <v>0.73718852844381755</v>
      </c>
      <c r="J6" s="40">
        <v>0.72521329802883205</v>
      </c>
      <c r="K6" s="40"/>
      <c r="L6" s="40">
        <v>0.24136592937524254</v>
      </c>
      <c r="M6" s="40">
        <v>0.20706890396287039</v>
      </c>
      <c r="N6" s="40"/>
      <c r="O6" s="40">
        <v>0.22827136648961854</v>
      </c>
      <c r="P6" s="40">
        <v>0.15228940045535036</v>
      </c>
      <c r="Q6" s="40"/>
      <c r="R6" s="40">
        <v>0.5763364658758281</v>
      </c>
      <c r="S6" s="40">
        <v>0.68835873949005399</v>
      </c>
      <c r="T6" s="40"/>
      <c r="U6" s="40">
        <v>0.47528248587570621</v>
      </c>
      <c r="V6" s="40">
        <v>0.52249999999999996</v>
      </c>
    </row>
    <row r="7" spans="1:23" x14ac:dyDescent="0.25">
      <c r="A7" s="35" t="s">
        <v>298</v>
      </c>
      <c r="B7" s="39">
        <v>27991</v>
      </c>
      <c r="C7" s="35">
        <v>0.59499999999999997</v>
      </c>
      <c r="D7" s="34">
        <v>0.21</v>
      </c>
      <c r="E7" s="40"/>
      <c r="F7" s="40">
        <v>0.37272436921111468</v>
      </c>
      <c r="G7" s="40">
        <v>0.57499999999999996</v>
      </c>
      <c r="H7" s="40"/>
      <c r="I7" s="40">
        <v>0.61881838074398254</v>
      </c>
      <c r="J7" s="40">
        <v>0.63957740755790327</v>
      </c>
      <c r="K7" s="40"/>
      <c r="L7" s="40">
        <v>0.27036395147313691</v>
      </c>
      <c r="M7" s="40">
        <v>0.23008057296329454</v>
      </c>
      <c r="N7" s="40"/>
      <c r="O7" s="40">
        <v>0.26342304123027971</v>
      </c>
      <c r="P7" s="40">
        <v>0.23708882885746066</v>
      </c>
      <c r="Q7" s="40"/>
      <c r="R7" s="40">
        <v>0.55996172655751653</v>
      </c>
      <c r="S7" s="40">
        <v>0.6521587135116238</v>
      </c>
      <c r="T7" s="40"/>
      <c r="U7" s="40">
        <v>0.46498599439775912</v>
      </c>
      <c r="V7" s="40">
        <v>0.43099273607748184</v>
      </c>
    </row>
    <row r="8" spans="1:23" x14ac:dyDescent="0.25">
      <c r="A8" s="35" t="s">
        <v>299</v>
      </c>
      <c r="B8" s="39">
        <v>39388</v>
      </c>
      <c r="C8" s="35">
        <v>0.69699999999999995</v>
      </c>
      <c r="D8" s="167">
        <v>0.2</v>
      </c>
      <c r="E8" s="40"/>
      <c r="F8" s="40">
        <v>0.69531513313110882</v>
      </c>
      <c r="G8" s="40">
        <v>0.67700000000000005</v>
      </c>
      <c r="H8" s="40"/>
      <c r="I8" s="40">
        <v>0.65368852459016391</v>
      </c>
      <c r="J8" s="40">
        <v>0.68181818181818177</v>
      </c>
      <c r="K8" s="40"/>
      <c r="L8" s="40">
        <v>0.2291350531107739</v>
      </c>
      <c r="M8" s="40">
        <v>0.21831869510664995</v>
      </c>
      <c r="N8" s="40"/>
      <c r="O8" s="40">
        <v>0.23256687001407789</v>
      </c>
      <c r="P8" s="40">
        <v>0.23220143629754411</v>
      </c>
      <c r="Q8" s="40"/>
      <c r="R8" s="40">
        <v>0.67474414774732383</v>
      </c>
      <c r="S8" s="40">
        <v>0.53892497411277418</v>
      </c>
      <c r="T8" s="40"/>
      <c r="U8" s="40">
        <v>0.2</v>
      </c>
      <c r="V8" s="40">
        <v>0.39673913043478259</v>
      </c>
    </row>
    <row r="9" spans="1:23" x14ac:dyDescent="0.25">
      <c r="A9" s="35" t="s">
        <v>300</v>
      </c>
      <c r="B9" s="39">
        <v>82487</v>
      </c>
      <c r="C9" s="35">
        <v>0.71199999999999997</v>
      </c>
      <c r="D9" s="167">
        <v>0.2</v>
      </c>
      <c r="E9" s="40"/>
      <c r="F9" s="40">
        <v>0.74591578251771362</v>
      </c>
      <c r="G9" s="40">
        <v>0.69199999999999995</v>
      </c>
      <c r="H9" s="40"/>
      <c r="I9" s="40">
        <v>0.65512256821056436</v>
      </c>
      <c r="J9" s="40">
        <v>0.66769777543767272</v>
      </c>
      <c r="K9" s="40"/>
      <c r="L9" s="40">
        <v>0.20002797594069099</v>
      </c>
      <c r="M9" s="40">
        <v>0.20752654590880701</v>
      </c>
      <c r="N9" s="40"/>
      <c r="O9" s="40">
        <v>0.16721311475409836</v>
      </c>
      <c r="P9" s="40">
        <v>0.15575280522525539</v>
      </c>
      <c r="Q9" s="40"/>
      <c r="R9" s="40">
        <v>0.55151121221969446</v>
      </c>
      <c r="S9" s="40">
        <v>0.60476214651977456</v>
      </c>
      <c r="T9" s="40"/>
      <c r="U9" s="40">
        <v>0.26197183098591548</v>
      </c>
      <c r="V9" s="40">
        <v>0.30258302583025831</v>
      </c>
    </row>
    <row r="10" spans="1:23" x14ac:dyDescent="0.25">
      <c r="A10" s="35" t="s">
        <v>301</v>
      </c>
      <c r="B10" s="39">
        <v>476053</v>
      </c>
      <c r="C10" s="35">
        <v>0.71599999999999997</v>
      </c>
      <c r="D10" s="167">
        <v>0.218</v>
      </c>
      <c r="E10" s="40"/>
      <c r="F10" s="40">
        <v>0.67629018503868243</v>
      </c>
      <c r="G10" s="40">
        <v>0.69599999999999995</v>
      </c>
      <c r="H10" s="40"/>
      <c r="I10" s="40">
        <v>0.64158935054457444</v>
      </c>
      <c r="J10" s="40">
        <v>0.6761233191210233</v>
      </c>
      <c r="K10" s="40"/>
      <c r="L10" s="40">
        <v>0.26374065407225616</v>
      </c>
      <c r="M10" s="40">
        <v>0.23786253054286624</v>
      </c>
      <c r="N10" s="40"/>
      <c r="O10" s="40">
        <v>0.16320260889038182</v>
      </c>
      <c r="P10" s="40">
        <v>0.14431231280403353</v>
      </c>
      <c r="Q10" s="40"/>
      <c r="R10" s="40">
        <v>0.59140945719933102</v>
      </c>
      <c r="S10" s="40">
        <v>0.63809138102426277</v>
      </c>
      <c r="T10" s="40"/>
      <c r="U10" s="40">
        <v>0.24094845946329688</v>
      </c>
      <c r="V10" s="40">
        <v>0.36931187569367369</v>
      </c>
    </row>
    <row r="11" spans="1:23" x14ac:dyDescent="0.25">
      <c r="A11" s="35" t="s">
        <v>302</v>
      </c>
      <c r="B11" s="39">
        <v>88329</v>
      </c>
      <c r="C11" s="35">
        <v>0.52900000000000003</v>
      </c>
      <c r="D11" s="167">
        <v>0.26200000000000001</v>
      </c>
      <c r="E11" s="40"/>
      <c r="F11" s="40">
        <v>0.44931327665140613</v>
      </c>
      <c r="G11" s="40">
        <v>0.50600000000000001</v>
      </c>
      <c r="H11" s="40"/>
      <c r="I11" s="40">
        <v>0.62048929663608565</v>
      </c>
      <c r="J11" s="40">
        <v>0.61673179910261977</v>
      </c>
      <c r="K11" s="40"/>
      <c r="L11" s="40">
        <v>0.30198487712665406</v>
      </c>
      <c r="M11" s="40">
        <v>0.28187472234562416</v>
      </c>
      <c r="N11" s="40"/>
      <c r="O11" s="40">
        <v>0.19749409136529933</v>
      </c>
      <c r="P11" s="40">
        <v>0.19567751488610946</v>
      </c>
      <c r="Q11" s="40"/>
      <c r="R11" s="40">
        <v>0.27477857444116405</v>
      </c>
      <c r="S11" s="40">
        <v>0.51518597805726518</v>
      </c>
      <c r="T11" s="40"/>
      <c r="U11" s="40">
        <v>0.18949609652235627</v>
      </c>
      <c r="V11" s="40">
        <v>7.8485687903970452E-2</v>
      </c>
    </row>
    <row r="12" spans="1:23" x14ac:dyDescent="0.25">
      <c r="A12" s="35" t="s">
        <v>303</v>
      </c>
      <c r="B12" s="39">
        <v>69436</v>
      </c>
      <c r="C12" s="35">
        <v>0.73799999999999999</v>
      </c>
      <c r="D12" s="167">
        <v>0.2</v>
      </c>
      <c r="E12" s="40"/>
      <c r="F12" s="40">
        <v>0.72907548012505585</v>
      </c>
      <c r="G12" s="40">
        <v>0.76700000000000002</v>
      </c>
      <c r="H12" s="40"/>
      <c r="I12" s="40">
        <v>0.66806958473625144</v>
      </c>
      <c r="J12" s="40">
        <v>0.71958907307961706</v>
      </c>
      <c r="K12" s="40"/>
      <c r="L12" s="40">
        <v>0.24166666666666667</v>
      </c>
      <c r="M12" s="40">
        <v>0.2202737382378101</v>
      </c>
      <c r="N12" s="40"/>
      <c r="O12" s="40">
        <v>0.19627485900860789</v>
      </c>
      <c r="P12" s="40">
        <v>0.1784423676012461</v>
      </c>
      <c r="Q12" s="40"/>
      <c r="R12" s="40">
        <v>0.70078304199952546</v>
      </c>
      <c r="S12" s="40">
        <v>0.76675376032766052</v>
      </c>
      <c r="T12" s="40"/>
      <c r="U12" s="40">
        <v>0.30825242718446599</v>
      </c>
      <c r="V12" s="40">
        <v>0.44764649375600385</v>
      </c>
    </row>
    <row r="13" spans="1:23" x14ac:dyDescent="0.25">
      <c r="A13" s="35" t="s">
        <v>304</v>
      </c>
      <c r="B13" s="39">
        <v>81108</v>
      </c>
      <c r="C13" s="35">
        <v>0.73799999999999999</v>
      </c>
      <c r="D13" s="167">
        <v>0.2</v>
      </c>
      <c r="E13" s="40"/>
      <c r="F13" s="40">
        <v>0.75671900587611984</v>
      </c>
      <c r="G13" s="40">
        <v>0.77500000000000002</v>
      </c>
      <c r="H13" s="40"/>
      <c r="I13" s="40">
        <v>0.66855072463768117</v>
      </c>
      <c r="J13" s="40">
        <v>0.67886879127189204</v>
      </c>
      <c r="K13" s="40"/>
      <c r="L13" s="40">
        <v>0.22740913637879293</v>
      </c>
      <c r="M13" s="40">
        <v>0.2063758389261745</v>
      </c>
      <c r="N13" s="40"/>
      <c r="O13" s="40">
        <v>0.18052199130014498</v>
      </c>
      <c r="P13" s="40">
        <v>0.17009729813544211</v>
      </c>
      <c r="Q13" s="40"/>
      <c r="R13" s="40">
        <v>0.81189887331684529</v>
      </c>
      <c r="S13" s="40">
        <v>0.78974336892869446</v>
      </c>
      <c r="T13" s="40"/>
      <c r="U13" s="40">
        <v>0.53261557948068394</v>
      </c>
      <c r="V13" s="40">
        <v>0.65746013667425973</v>
      </c>
    </row>
    <row r="14" spans="1:23" x14ac:dyDescent="0.25">
      <c r="A14" s="35" t="s">
        <v>305</v>
      </c>
      <c r="B14" s="39">
        <v>19478</v>
      </c>
      <c r="C14" s="35">
        <v>0.60799999999999998</v>
      </c>
      <c r="D14" s="167">
        <v>0.2</v>
      </c>
      <c r="E14" s="40"/>
      <c r="F14" s="40">
        <v>0.67581677332435164</v>
      </c>
      <c r="G14" s="40">
        <v>0.58799999999999997</v>
      </c>
      <c r="H14" s="40"/>
      <c r="I14" s="40">
        <v>0.63323572474377743</v>
      </c>
      <c r="J14" s="40">
        <v>0.66111771700356714</v>
      </c>
      <c r="K14" s="40"/>
      <c r="L14" s="40">
        <v>0.24603174603174602</v>
      </c>
      <c r="M14" s="40">
        <v>0.19550561797752808</v>
      </c>
      <c r="N14" s="40"/>
      <c r="O14" s="40">
        <v>0.15199468085106382</v>
      </c>
      <c r="P14" s="40">
        <v>0.1406016907011437</v>
      </c>
      <c r="Q14" s="40"/>
      <c r="R14" s="40">
        <v>0.60143678160919545</v>
      </c>
      <c r="S14" s="40">
        <v>0.62460218624602182</v>
      </c>
      <c r="T14" s="40"/>
      <c r="U14" s="40">
        <v>0.34920634920634919</v>
      </c>
      <c r="V14" s="40">
        <v>0.30413625304136255</v>
      </c>
    </row>
    <row r="15" spans="1:23" x14ac:dyDescent="0.25">
      <c r="A15" s="35" t="s">
        <v>306</v>
      </c>
      <c r="B15" s="39">
        <v>97009</v>
      </c>
      <c r="C15" s="35">
        <v>0.73299999999999998</v>
      </c>
      <c r="D15" s="167">
        <v>0.2</v>
      </c>
      <c r="E15" s="40"/>
      <c r="F15" s="40">
        <v>0.67178133421327613</v>
      </c>
      <c r="G15" s="40">
        <v>0.71299999999999997</v>
      </c>
      <c r="H15" s="40"/>
      <c r="I15" s="40">
        <v>0.66332555265687221</v>
      </c>
      <c r="J15" s="40">
        <v>0.68815556865055982</v>
      </c>
      <c r="K15" s="40"/>
      <c r="L15" s="40">
        <v>0.20816967792615867</v>
      </c>
      <c r="M15" s="40">
        <v>0.20236813778256191</v>
      </c>
      <c r="N15" s="40"/>
      <c r="O15" s="40">
        <v>0.22153773249614975</v>
      </c>
      <c r="P15" s="40">
        <v>0.19014130152968628</v>
      </c>
      <c r="Q15" s="40"/>
      <c r="R15" s="40">
        <v>0.53865413504872695</v>
      </c>
      <c r="S15" s="40">
        <v>0.57278979796532459</v>
      </c>
      <c r="T15" s="40"/>
      <c r="U15" s="40">
        <v>0.48198066217404045</v>
      </c>
      <c r="V15" s="40">
        <v>0.46682836353260093</v>
      </c>
    </row>
    <row r="16" spans="1:23" x14ac:dyDescent="0.25">
      <c r="A16" s="35" t="s">
        <v>307</v>
      </c>
      <c r="B16" s="39">
        <v>163774</v>
      </c>
      <c r="C16" s="35">
        <v>0.63800000000000001</v>
      </c>
      <c r="D16" s="167">
        <v>0.22900000000000001</v>
      </c>
      <c r="E16" s="40"/>
      <c r="F16" s="40">
        <v>0.5537821679230569</v>
      </c>
      <c r="G16" s="40">
        <v>0.61799999999999999</v>
      </c>
      <c r="H16" s="40"/>
      <c r="I16" s="40">
        <v>0.70762420819659622</v>
      </c>
      <c r="J16" s="40">
        <v>0.71571853941388497</v>
      </c>
      <c r="K16" s="40"/>
      <c r="L16" s="40">
        <v>0.25328219501401389</v>
      </c>
      <c r="M16" s="40">
        <v>0.24930960417305922</v>
      </c>
      <c r="N16" s="40"/>
      <c r="O16" s="40">
        <v>0.15981778049124126</v>
      </c>
      <c r="P16" s="40">
        <v>0.14832482804526292</v>
      </c>
      <c r="Q16" s="40"/>
      <c r="R16" s="40">
        <v>0.6722200608737442</v>
      </c>
      <c r="S16" s="40">
        <v>0.67395491354782233</v>
      </c>
      <c r="T16" s="40"/>
      <c r="U16" s="40">
        <v>0.46444695259593677</v>
      </c>
      <c r="V16" s="40">
        <v>0.42071357779980179</v>
      </c>
    </row>
    <row r="17" spans="1:22" x14ac:dyDescent="0.25">
      <c r="A17" s="35" t="s">
        <v>308</v>
      </c>
      <c r="B17" s="39">
        <v>36461</v>
      </c>
      <c r="C17" s="35">
        <v>0.70299999999999996</v>
      </c>
      <c r="D17" s="167">
        <v>0.2</v>
      </c>
      <c r="E17" s="40"/>
      <c r="F17" s="40">
        <v>0.69906662375281625</v>
      </c>
      <c r="G17" s="40">
        <v>0.68300000000000005</v>
      </c>
      <c r="H17" s="40"/>
      <c r="I17" s="40">
        <v>0.68355596499309079</v>
      </c>
      <c r="J17" s="40">
        <v>0.67753055468505174</v>
      </c>
      <c r="K17" s="40"/>
      <c r="L17" s="40">
        <v>0.20352486721390634</v>
      </c>
      <c r="M17" s="40">
        <v>0.21836587129428778</v>
      </c>
      <c r="N17" s="40"/>
      <c r="O17" s="40">
        <v>0.16160824280434538</v>
      </c>
      <c r="P17" s="40">
        <v>0.15574453893613474</v>
      </c>
      <c r="Q17" s="40"/>
      <c r="R17" s="40">
        <v>0.71552765032600818</v>
      </c>
      <c r="S17" s="40">
        <v>0.72774000994859889</v>
      </c>
      <c r="T17" s="40"/>
      <c r="U17" s="40">
        <v>0.29283489096573206</v>
      </c>
      <c r="V17" s="40">
        <v>0.49107142857142855</v>
      </c>
    </row>
    <row r="18" spans="1:22" x14ac:dyDescent="0.25">
      <c r="A18" s="35" t="s">
        <v>309</v>
      </c>
      <c r="B18" s="39">
        <v>72657</v>
      </c>
      <c r="C18" s="35">
        <v>0.73799999999999999</v>
      </c>
      <c r="D18" s="167">
        <v>0.2</v>
      </c>
      <c r="E18" s="40"/>
      <c r="F18" s="40">
        <v>0.68240104069875485</v>
      </c>
      <c r="G18" s="40">
        <v>0.74</v>
      </c>
      <c r="H18" s="40"/>
      <c r="I18" s="40">
        <v>0.76977672630489424</v>
      </c>
      <c r="J18" s="40">
        <v>0.74195121951219511</v>
      </c>
      <c r="K18" s="40"/>
      <c r="L18" s="40">
        <v>0.24540367705835331</v>
      </c>
      <c r="M18" s="40">
        <v>0.18405873099108547</v>
      </c>
      <c r="N18" s="40"/>
      <c r="O18" s="40">
        <v>0.18960617133576937</v>
      </c>
      <c r="P18" s="40">
        <v>0.16853772914594287</v>
      </c>
      <c r="Q18" s="40"/>
      <c r="R18" s="40">
        <v>0.77679868306381328</v>
      </c>
      <c r="S18" s="40">
        <v>0.75919007770472202</v>
      </c>
      <c r="T18" s="40"/>
      <c r="U18" s="40">
        <v>0.62435837610825939</v>
      </c>
      <c r="V18" s="40">
        <v>0.56658692185007975</v>
      </c>
    </row>
    <row r="19" spans="1:22" x14ac:dyDescent="0.25">
      <c r="A19" s="35" t="s">
        <v>310</v>
      </c>
      <c r="B19" s="39">
        <v>40907</v>
      </c>
      <c r="C19" s="35">
        <v>0.72299999999999998</v>
      </c>
      <c r="D19" s="167">
        <v>0.215</v>
      </c>
      <c r="E19" s="40"/>
      <c r="F19" s="40">
        <v>0.58741893644617382</v>
      </c>
      <c r="G19" s="40">
        <v>0.70299999999999996</v>
      </c>
      <c r="H19" s="40"/>
      <c r="I19" s="40">
        <v>0.63390313390313391</v>
      </c>
      <c r="J19" s="40">
        <v>0.22246354328265591</v>
      </c>
      <c r="K19" s="40"/>
      <c r="L19" s="40">
        <v>0.3095482546201232</v>
      </c>
      <c r="M19" s="40">
        <v>0.23522458628841608</v>
      </c>
      <c r="N19" s="40"/>
      <c r="O19" s="40">
        <v>0.13654799459215863</v>
      </c>
      <c r="P19" s="40">
        <v>0.21575002257744061</v>
      </c>
      <c r="Q19" s="40"/>
      <c r="R19" s="40">
        <v>0.58713898618729765</v>
      </c>
      <c r="S19" s="40">
        <v>0.65598141695702672</v>
      </c>
      <c r="T19" s="40"/>
      <c r="U19" s="40">
        <v>0.61857529305680792</v>
      </c>
      <c r="V19" s="40">
        <v>0.65466666666666662</v>
      </c>
    </row>
    <row r="20" spans="1:22" x14ac:dyDescent="0.25">
      <c r="A20" s="35" t="s">
        <v>311</v>
      </c>
      <c r="B20" s="39">
        <v>39234</v>
      </c>
      <c r="C20" s="35">
        <v>0.73799999999999999</v>
      </c>
      <c r="D20" s="167">
        <v>0.2</v>
      </c>
      <c r="E20" s="40"/>
      <c r="F20" s="40">
        <v>0.70973499931346973</v>
      </c>
      <c r="G20" s="40">
        <v>0.78600000000000003</v>
      </c>
      <c r="H20" s="40"/>
      <c r="I20" s="40">
        <v>0.69444444444444442</v>
      </c>
      <c r="J20" s="40">
        <v>0.76019184652278182</v>
      </c>
      <c r="K20" s="40"/>
      <c r="L20" s="40">
        <v>0.24330357142857142</v>
      </c>
      <c r="M20" s="40">
        <v>0.19391947411668037</v>
      </c>
      <c r="N20" s="40"/>
      <c r="O20" s="40">
        <v>0.15137968244180669</v>
      </c>
      <c r="P20" s="40">
        <v>0.14405510631925728</v>
      </c>
      <c r="Q20" s="40"/>
      <c r="R20" s="40">
        <v>0.77013177159590041</v>
      </c>
      <c r="S20" s="40">
        <v>0.81764614668940916</v>
      </c>
      <c r="T20" s="40"/>
      <c r="U20" s="40">
        <v>0.30275229357798167</v>
      </c>
      <c r="V20" s="40">
        <v>0.49141965678627147</v>
      </c>
    </row>
    <row r="21" spans="1:22" ht="165" x14ac:dyDescent="0.25">
      <c r="B21" s="41" t="s">
        <v>312</v>
      </c>
    </row>
    <row r="24" spans="1:22" ht="15.75" x14ac:dyDescent="0.25">
      <c r="E24" s="255" t="s">
        <v>313</v>
      </c>
      <c r="F24" s="255"/>
      <c r="G24" s="255"/>
      <c r="H24" s="255"/>
    </row>
    <row r="25" spans="1:22" x14ac:dyDescent="0.25">
      <c r="E25" s="42" t="s">
        <v>74</v>
      </c>
      <c r="F25" s="42" t="s">
        <v>314</v>
      </c>
      <c r="G25" s="42" t="s">
        <v>315</v>
      </c>
      <c r="H25" s="42" t="s">
        <v>316</v>
      </c>
    </row>
    <row r="26" spans="1:22" x14ac:dyDescent="0.25">
      <c r="E26" s="35" t="s">
        <v>80</v>
      </c>
      <c r="F26" s="43">
        <f xml:space="preserve"> _xlfn.XLOOKUP(Instructions!$B$3, 'Dashboard Backend'!$A$4:$A$20,'Dashboard Backend'!$F$4:$F$20)</f>
        <v>0</v>
      </c>
      <c r="G26" s="43">
        <f xml:space="preserve"> _xlfn.XLOOKUP(Instructions!$B$3, 'Dashboard Backend'!$A$4:$A$20,'Dashboard Backend'!$G$4:$G$20)</f>
        <v>0</v>
      </c>
      <c r="H26" s="43" t="e">
        <f>Dashboard!$C19</f>
        <v>#DIV/0!</v>
      </c>
    </row>
    <row r="27" spans="1:22" x14ac:dyDescent="0.25">
      <c r="E27" s="35" t="s">
        <v>81</v>
      </c>
      <c r="F27" s="43">
        <f xml:space="preserve"> _xlfn.XLOOKUP(Instructions!$B$3, 'Dashboard Backend'!$A$4:$A$20,'Dashboard Backend'!$I$4:$I$20)</f>
        <v>0</v>
      </c>
      <c r="G27" s="43">
        <f xml:space="preserve"> _xlfn.XLOOKUP(Instructions!$B$3, 'Dashboard Backend'!$A$4:$A$20,'Dashboard Backend'!$J$4:$J$20)</f>
        <v>0</v>
      </c>
      <c r="H27" s="43" t="e">
        <f>Dashboard!$C20</f>
        <v>#DIV/0!</v>
      </c>
    </row>
    <row r="28" spans="1:22" x14ac:dyDescent="0.25">
      <c r="E28" s="35" t="s">
        <v>82</v>
      </c>
      <c r="F28" s="43">
        <f xml:space="preserve"> _xlfn.XLOOKUP(Instructions!$B$3, 'Dashboard Backend'!$A$4:$A$20,'Dashboard Backend'!$L$4:$L$20)</f>
        <v>0</v>
      </c>
      <c r="G28" s="43">
        <f xml:space="preserve"> _xlfn.XLOOKUP(Instructions!$B$3, 'Dashboard Backend'!$A$4:$A$20,'Dashboard Backend'!$M$4:$M$20)</f>
        <v>0</v>
      </c>
      <c r="H28" s="43" t="e">
        <f>Dashboard!$C21</f>
        <v>#DIV/0!</v>
      </c>
    </row>
    <row r="29" spans="1:22" x14ac:dyDescent="0.25">
      <c r="E29" s="35" t="s">
        <v>83</v>
      </c>
      <c r="F29" s="43">
        <f xml:space="preserve"> _xlfn.XLOOKUP(Instructions!$B$3, 'Dashboard Backend'!$A$4:$A$20,'Dashboard Backend'!$O$4:$O$20)</f>
        <v>0</v>
      </c>
      <c r="G29" s="43">
        <f xml:space="preserve"> _xlfn.XLOOKUP(Instructions!$B$3, 'Dashboard Backend'!$A$4:$A$20,'Dashboard Backend'!$P$4:$P$20)</f>
        <v>0</v>
      </c>
      <c r="H29" s="43" t="e">
        <f>Dashboard!$C22</f>
        <v>#DIV/0!</v>
      </c>
    </row>
    <row r="30" spans="1:22" x14ac:dyDescent="0.25">
      <c r="E30" s="35" t="s">
        <v>252</v>
      </c>
      <c r="F30" s="43">
        <f xml:space="preserve"> _xlfn.XLOOKUP(Instructions!$B$3, 'Dashboard Backend'!$A$4:$A$20,'Dashboard Backend'!$R$4:$R$20)</f>
        <v>0</v>
      </c>
      <c r="G30" s="43">
        <f xml:space="preserve"> _xlfn.XLOOKUP(Instructions!$B$3, 'Dashboard Backend'!$A$4:$A$20,'Dashboard Backend'!$S$4:$S$20)</f>
        <v>0</v>
      </c>
      <c r="H30" s="43" t="e">
        <f>Dashboard!$C23</f>
        <v>#DIV/0!</v>
      </c>
    </row>
    <row r="31" spans="1:22" x14ac:dyDescent="0.25">
      <c r="E31" s="35" t="s">
        <v>253</v>
      </c>
      <c r="F31" s="43">
        <f xml:space="preserve"> _xlfn.XLOOKUP(Instructions!$B$3, 'Dashboard Backend'!$A$4:$A$20,'Dashboard Backend'!$U$4:$U$20)</f>
        <v>0</v>
      </c>
      <c r="G31" s="43">
        <f xml:space="preserve"> _xlfn.XLOOKUP(Instructions!$B$3, 'Dashboard Backend'!$A$4:$A$20,'Dashboard Backend'!$V$4:$V$20)</f>
        <v>0</v>
      </c>
      <c r="H31" s="43" t="e">
        <f>Dashboard!$C24</f>
        <v>#DIV/0!</v>
      </c>
    </row>
  </sheetData>
  <sheetProtection algorithmName="SHA-512" hashValue="oRs5wNLGioUxQg/ssCeAGBloivBA2rSB8w6nBT9nFTWbjYksDXcy4tn+qZzfvQD1eJ452y5KsWnz/8h1+cHqyg==" saltValue="dTAEJAx4PDZdv+HsQlEFpA==" spinCount="100000" sheet="1" objects="1" scenarios="1"/>
  <mergeCells count="8">
    <mergeCell ref="C2:D2"/>
    <mergeCell ref="R2:T2"/>
    <mergeCell ref="U2:W2"/>
    <mergeCell ref="E24:H24"/>
    <mergeCell ref="F2:H2"/>
    <mergeCell ref="I2:K2"/>
    <mergeCell ref="L2:N2"/>
    <mergeCell ref="O2:Q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6"/>
  <sheetViews>
    <sheetView workbookViewId="0">
      <selection activeCell="G2" sqref="G2"/>
    </sheetView>
  </sheetViews>
  <sheetFormatPr defaultRowHeight="15" x14ac:dyDescent="0.25"/>
  <cols>
    <col min="1" max="1" width="28.85546875" customWidth="1"/>
    <col min="2" max="2" width="3.85546875" customWidth="1"/>
    <col min="3" max="3" width="23.42578125" customWidth="1"/>
    <col min="4" max="4" width="4.42578125" customWidth="1"/>
    <col min="5" max="5" width="13.85546875" customWidth="1"/>
    <col min="6" max="6" width="5.7109375" customWidth="1"/>
    <col min="7" max="7" width="13" customWidth="1"/>
    <col min="8" max="8" width="7.85546875" customWidth="1"/>
    <col min="9" max="9" width="32.42578125" customWidth="1"/>
    <col min="10" max="10" width="16.7109375" customWidth="1"/>
  </cols>
  <sheetData>
    <row r="1" spans="1:11" x14ac:dyDescent="0.25">
      <c r="A1" t="s">
        <v>44</v>
      </c>
      <c r="C1" t="s">
        <v>317</v>
      </c>
      <c r="E1" t="s">
        <v>318</v>
      </c>
      <c r="G1" t="s">
        <v>319</v>
      </c>
      <c r="I1" s="4"/>
      <c r="J1" s="4"/>
    </row>
    <row r="2" spans="1:11" x14ac:dyDescent="0.25">
      <c r="A2" s="2" t="s">
        <v>320</v>
      </c>
      <c r="B2" s="1"/>
      <c r="C2" s="1" t="s">
        <v>321</v>
      </c>
      <c r="D2" s="1"/>
      <c r="E2" s="1" t="s">
        <v>322</v>
      </c>
      <c r="F2" s="1"/>
      <c r="G2" s="1" t="s">
        <v>323</v>
      </c>
      <c r="H2" s="1"/>
      <c r="I2" s="1"/>
      <c r="J2" s="1"/>
      <c r="K2" s="1"/>
    </row>
    <row r="3" spans="1:11" x14ac:dyDescent="0.25">
      <c r="A3" s="2" t="s">
        <v>321</v>
      </c>
      <c r="B3" s="1"/>
      <c r="C3" s="2" t="s">
        <v>324</v>
      </c>
      <c r="D3" s="1"/>
      <c r="E3" s="1" t="s">
        <v>325</v>
      </c>
      <c r="F3" s="1"/>
      <c r="G3" s="1" t="s">
        <v>326</v>
      </c>
      <c r="H3" s="1"/>
      <c r="I3" s="1"/>
      <c r="J3" s="1"/>
      <c r="K3" s="1"/>
    </row>
    <row r="4" spans="1:11" x14ac:dyDescent="0.25">
      <c r="A4" s="2" t="s">
        <v>327</v>
      </c>
      <c r="B4" s="1"/>
      <c r="C4" s="1"/>
      <c r="D4" s="1"/>
      <c r="E4" s="1" t="s">
        <v>328</v>
      </c>
      <c r="F4" s="1"/>
      <c r="G4" s="1"/>
      <c r="H4" s="1"/>
      <c r="I4" s="1"/>
      <c r="J4" s="1"/>
      <c r="K4" s="1"/>
    </row>
    <row r="5" spans="1:11" x14ac:dyDescent="0.25">
      <c r="A5" s="2" t="s">
        <v>329</v>
      </c>
      <c r="B5" s="1"/>
      <c r="C5" s="1"/>
      <c r="D5" s="1"/>
      <c r="E5" s="1"/>
      <c r="F5" s="1"/>
      <c r="G5" s="1"/>
      <c r="H5" s="1"/>
      <c r="I5" s="1"/>
      <c r="J5" s="1"/>
      <c r="K5" s="1"/>
    </row>
    <row r="6" spans="1:11" x14ac:dyDescent="0.25">
      <c r="A6" s="2" t="s">
        <v>324</v>
      </c>
      <c r="B6" s="1"/>
      <c r="C6" s="1"/>
      <c r="D6" s="1"/>
      <c r="E6" s="1"/>
      <c r="F6" s="1"/>
      <c r="G6" s="1"/>
      <c r="H6" s="1"/>
      <c r="I6" s="1"/>
      <c r="J6" s="1"/>
      <c r="K6" s="1"/>
    </row>
    <row r="7" spans="1:11" x14ac:dyDescent="0.25">
      <c r="I7" s="1"/>
      <c r="J7" s="1"/>
    </row>
    <row r="8" spans="1:11" x14ac:dyDescent="0.25">
      <c r="I8" s="1"/>
      <c r="J8" s="1"/>
    </row>
    <row r="9" spans="1:11" x14ac:dyDescent="0.25">
      <c r="I9" s="1"/>
      <c r="J9" s="1"/>
    </row>
    <row r="10" spans="1:11" x14ac:dyDescent="0.25">
      <c r="I10" s="1"/>
      <c r="J10" s="1"/>
    </row>
    <row r="11" spans="1:11" x14ac:dyDescent="0.25">
      <c r="I11" s="1"/>
      <c r="J11" s="1"/>
    </row>
    <row r="12" spans="1:11" x14ac:dyDescent="0.25">
      <c r="I12" s="1"/>
      <c r="J12" s="1"/>
    </row>
    <row r="13" spans="1:11" x14ac:dyDescent="0.25">
      <c r="I13" s="1"/>
      <c r="J13" s="1"/>
    </row>
    <row r="14" spans="1:11" x14ac:dyDescent="0.25">
      <c r="I14" s="1"/>
      <c r="J14" s="1"/>
    </row>
    <row r="15" spans="1:11" x14ac:dyDescent="0.25">
      <c r="I15" s="1"/>
      <c r="J15" s="1"/>
    </row>
    <row r="16" spans="1:11" x14ac:dyDescent="0.25">
      <c r="I16" s="1"/>
      <c r="J16" s="1"/>
    </row>
  </sheetData>
  <sheetProtection algorithmName="SHA-512" hashValue="umh/FDRpfV3gMsNQxnaPeyhjLZY1l2WbKb/06y9zimzeDa9I9f+tFE8cBKIJlYLATLcRAvZbANlXaukQau74aw==" saltValue="Ip51QKJLzBkH49ptJtxedw==" spinCount="100000" sheet="1" objects="1" scenarios="1"/>
  <pageMargins left="0.7" right="0.7" top="0.75" bottom="0.75" header="0.3" footer="0.3"/>
  <pageSetup orientation="portrait"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URL xmlns="http://schemas.microsoft.com/sharepoint/v3">
      <Url>https://stage.oregon.gov/oha/HPA/ANALYTICS/CCOMetrics/Final_CCO_EHR_Based_Reporting_Template_Year13_2025.xlsx</Url>
      <Description>Final_CCO_EHR_Based_Reporting_Template_Year13_2025.xlsx</Description>
    </URL>
    <Meta_x0020_Keywords xmlns="05671de4-15dc-4c59-967d-4538e6edcd8f" xsi:nil="true"/>
    <cqkp xmlns="05671de4-15dc-4c59-967d-4538e6edcd8f" xsi:nil="true"/>
    <Meta_x0020_Description xmlns="05671de4-15dc-4c59-967d-4538e6edcd8f" xsi:nil="true"/>
    <IACategory xmlns="59da1016-2a1b-4f8a-9768-d7a4932f6f16" xsi:nil="true"/>
    <DocumentExpirationDate xmlns="59da1016-2a1b-4f8a-9768-d7a4932f6f16" xsi:nil="true"/>
    <IATopic xmlns="59da1016-2a1b-4f8a-9768-d7a4932f6f16" xsi:nil="true"/>
    <IASubtopic xmlns="59da1016-2a1b-4f8a-9768-d7a4932f6f1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3F7E6828B21CD429B32949F799B911B" ma:contentTypeVersion="7" ma:contentTypeDescription="Create a new document." ma:contentTypeScope="" ma:versionID="1d1bc507551fb1a24ea50752f10dced8">
  <xsd:schema xmlns:xsd="http://www.w3.org/2001/XMLSchema" xmlns:xs="http://www.w3.org/2001/XMLSchema" xmlns:p="http://schemas.microsoft.com/office/2006/metadata/properties" xmlns:ns1="http://schemas.microsoft.com/sharepoint/v3" xmlns:ns2="05671de4-15dc-4c59-967d-4538e6edcd8f" xmlns:ns3="59da1016-2a1b-4f8a-9768-d7a4932f6f16" targetNamespace="http://schemas.microsoft.com/office/2006/metadata/properties" ma:root="true" ma:fieldsID="0853046a7f55fa054a49fac08caa8550" ns1:_="" ns2:_="" ns3:_="">
    <xsd:import namespace="http://schemas.microsoft.com/sharepoint/v3"/>
    <xsd:import namespace="05671de4-15dc-4c59-967d-4538e6edcd8f"/>
    <xsd:import namespace="59da1016-2a1b-4f8a-9768-d7a4932f6f16"/>
    <xsd:element name="properties">
      <xsd:complexType>
        <xsd:sequence>
          <xsd:element name="documentManagement">
            <xsd:complexType>
              <xsd:all>
                <xsd:element ref="ns1:URL" minOccurs="0"/>
                <xsd:element ref="ns2:cqkp" minOccurs="0"/>
                <xsd:element ref="ns3:IACategory" minOccurs="0"/>
                <xsd:element ref="ns3:IATopic" minOccurs="0"/>
                <xsd:element ref="ns3:IASubtopic" minOccurs="0"/>
                <xsd:element ref="ns3:DocumentExpirationDate" minOccurs="0"/>
                <xsd:element ref="ns2:Meta_x0020_Description" minOccurs="0"/>
                <xsd:element ref="ns2: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2"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5671de4-15dc-4c59-967d-4538e6edcd8f" elementFormDefault="qualified">
    <xsd:import namespace="http://schemas.microsoft.com/office/2006/documentManagement/types"/>
    <xsd:import namespace="http://schemas.microsoft.com/office/infopath/2007/PartnerControls"/>
    <xsd:element name="cqkp" ma:index="9" nillable="true" ma:displayName="Text" ma:internalName="cqkp" ma:readOnly="false">
      <xsd:simpleType>
        <xsd:restriction base="dms:Text"/>
      </xsd:simpleType>
    </xsd:element>
    <xsd:element name="Meta_x0020_Description" ma:index="14" nillable="true" ma:displayName="Meta Description" ma:internalName="Meta_x0020_Description" ma:readOnly="false">
      <xsd:simpleType>
        <xsd:restriction base="dms:Text"/>
      </xsd:simpleType>
    </xsd:element>
    <xsd:element name="Meta_x0020_Keywords" ma:index="15"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0"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1"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2"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3" nillable="true" ma:displayName="Document Expiration Date" ma:format="DateOnly"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297688-A5C1-4CC0-922F-061B7F6FC1BF}">
  <ds:schemaRefs>
    <ds:schemaRef ds:uri="http://schemas.microsoft.com/office/infopath/2007/PartnerControls"/>
    <ds:schemaRef ds:uri="http://www.w3.org/XML/1998/namespace"/>
    <ds:schemaRef ds:uri="http://schemas.microsoft.com/office/2006/metadata/properties"/>
    <ds:schemaRef ds:uri="http://purl.org/dc/elements/1.1/"/>
    <ds:schemaRef ds:uri="http://schemas.openxmlformats.org/package/2006/metadata/core-properties"/>
    <ds:schemaRef ds:uri="http://purl.org/dc/dcmitype/"/>
    <ds:schemaRef ds:uri="4eb7cf43-ddc3-4e41-9162-60860e6e12b4"/>
    <ds:schemaRef ds:uri="http://schemas.microsoft.com/office/2006/documentManagement/types"/>
    <ds:schemaRef ds:uri="http://purl.org/dc/terms/"/>
    <ds:schemaRef ds:uri="6e43baa5-3773-4733-b4ea-10eb4a43a979"/>
    <ds:schemaRef ds:uri="c19a63f8-ddfa-48c3-b356-5c91f0d95067"/>
    <ds:schemaRef ds:uri="http://schemas.microsoft.com/sharepoint/v4"/>
    <ds:schemaRef ds:uri="http://schemas.microsoft.com/sharepoint/v3"/>
  </ds:schemaRefs>
</ds:datastoreItem>
</file>

<file path=customXml/itemProps2.xml><?xml version="1.0" encoding="utf-8"?>
<ds:datastoreItem xmlns:ds="http://schemas.openxmlformats.org/officeDocument/2006/customXml" ds:itemID="{9A0EA3D9-BBFF-4C07-BE75-DAD557F5BB8F}">
  <ds:schemaRefs>
    <ds:schemaRef ds:uri="http://schemas.microsoft.com/sharepoint/v3/contenttype/forms"/>
  </ds:schemaRefs>
</ds:datastoreItem>
</file>

<file path=customXml/itemProps3.xml><?xml version="1.0" encoding="utf-8"?>
<ds:datastoreItem xmlns:ds="http://schemas.openxmlformats.org/officeDocument/2006/customXml" ds:itemID="{B46B377A-2CB2-4C4A-9D2A-3813673FEAEE}"/>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Column Definitions</vt:lpstr>
      <vt:lpstr>Dashboard</vt:lpstr>
      <vt:lpstr>Data Reporting Template</vt:lpstr>
      <vt:lpstr>Data Proposal Questions</vt:lpstr>
      <vt:lpstr>Data Submission Questions</vt:lpstr>
      <vt:lpstr>Dashboard Backend</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2016-08-04T15:43:42Z</dcterms:created>
  <dcterms:modified xsi:type="dcterms:W3CDTF">2025-11-19T19:38:55Z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2023-12-01T20:37:26Z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70af0b1b-b3b2-451a-b055-a0571cc76b44</vt:lpwstr>
  </property>
  <property fmtid="{D5CDD505-2E9C-101B-9397-08002B2CF9AE}" pid="8" name="MSIP_Label_ebdd6eeb-0dd0-4927-947e-a759f08fcf55_ContentBits">
    <vt:lpwstr>0</vt:lpwstr>
  </property>
  <property fmtid="{D5CDD505-2E9C-101B-9397-08002B2CF9AE}" pid="9" name="ContentTypeId">
    <vt:lpwstr>0x01010013F7E6828B21CD429B32949F799B911B</vt:lpwstr>
  </property>
  <property fmtid="{D5CDD505-2E9C-101B-9397-08002B2CF9AE}" pid="10" name="WorkflowChangePath">
    <vt:lpwstr>66b02bee-2dd7-4f19-a30a-3e81d508991f,4;66b02bee-2dd7-4f19-a30a-3e81d508991f,6;66b02bee-2dd7-4f19-a30a-3e81d508991f,3;66b02bee-2dd7-4f19-a30a-3e81d508991f,3;66b02bee-2dd7-4f19-a30a-3e81d508991f,3;</vt:lpwstr>
  </property>
  <property fmtid="{D5CDD505-2E9C-101B-9397-08002B2CF9AE}" pid="11" name="Category1">
    <vt:lpwstr>;#Program Documentation;#</vt:lpwstr>
  </property>
  <property fmtid="{D5CDD505-2E9C-101B-9397-08002B2CF9AE}" pid="12" name="MediaServiceImageTags">
    <vt:lpwstr/>
  </property>
</Properties>
</file>