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omments5.xml" ContentType="application/vnd.openxmlformats-officedocument.spreadsheetml.comment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omments6.xml" ContentType="application/vnd.openxmlformats-officedocument.spreadsheetml.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omments7.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omments8.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0.xml" ContentType="application/vnd.openxmlformats-officedocument.drawing+xml"/>
  <Override PartName="/xl/comments9.xml" ContentType="application/vnd.openxmlformats-officedocument.spreadsheetml.comments+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1.xml" ContentType="application/vnd.openxmlformats-officedocument.drawing+xml"/>
  <Override PartName="/xl/comments10.xml" ContentType="application/vnd.openxmlformats-officedocument.spreadsheetml.comment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omments1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s6000e\6420only\Tools\AnalysisTools\APM_Version_2\Chapter_13_Signalized_Intersection_Analysis\"/>
    </mc:Choice>
  </mc:AlternateContent>
  <xr:revisionPtr revIDLastSave="0" documentId="13_ncr:1_{408B59FB-0BA6-45C8-85D8-836DD84C156C}" xr6:coauthVersionLast="47" xr6:coauthVersionMax="47" xr10:uidLastSave="{00000000-0000-0000-0000-000000000000}"/>
  <bookViews>
    <workbookView xWindow="13485" yWindow="0" windowWidth="15420" windowHeight="15585" tabRatio="840" activeTab="2" xr2:uid="{CB532635-CE15-49F8-8CAB-9B8AC162D124}"/>
  </bookViews>
  <sheets>
    <sheet name="Template" sheetId="52" r:id="rId1"/>
    <sheet name="Notes" sheetId="51" r:id="rId2"/>
    <sheet name="EG1" sheetId="38" r:id="rId3"/>
    <sheet name="EG2" sheetId="40" r:id="rId4"/>
    <sheet name="EG3" sheetId="41" r:id="rId5"/>
    <sheet name="EG4" sheetId="42" r:id="rId6"/>
    <sheet name="EG5" sheetId="45" r:id="rId7"/>
    <sheet name="EG6" sheetId="46" r:id="rId8"/>
    <sheet name="EG7" sheetId="47" r:id="rId9"/>
    <sheet name="EG8" sheetId="48" r:id="rId10"/>
    <sheet name="EG9" sheetId="50" r:id="rId11"/>
    <sheet name="Manual Calculator" sheetId="26" r:id="rId12"/>
    <sheet name="VersionLog" sheetId="2"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5" i="38" l="1"/>
  <c r="E27" i="52"/>
  <c r="F27" i="52"/>
  <c r="I31" i="52" s="1"/>
  <c r="Q35" i="52"/>
  <c r="C35" i="52"/>
  <c r="B35" i="52" s="1"/>
  <c r="Q34" i="52"/>
  <c r="C34" i="52"/>
  <c r="B34" i="52" s="1"/>
  <c r="Q33" i="52"/>
  <c r="P33" i="52" s="1"/>
  <c r="C33" i="52"/>
  <c r="Q32" i="52"/>
  <c r="P32" i="52" s="1"/>
  <c r="C32" i="52"/>
  <c r="W31" i="52"/>
  <c r="T31" i="52"/>
  <c r="V30" i="52"/>
  <c r="V31" i="52" s="1"/>
  <c r="Z27" i="52"/>
  <c r="X27" i="52"/>
  <c r="W27" i="52"/>
  <c r="V27" i="52"/>
  <c r="T27" i="52"/>
  <c r="S27" i="52"/>
  <c r="S31" i="52" s="1"/>
  <c r="L27" i="52"/>
  <c r="J27" i="52"/>
  <c r="I27" i="52"/>
  <c r="H27" i="52"/>
  <c r="AC16" i="52"/>
  <c r="Z29" i="52" s="1"/>
  <c r="AB16" i="52"/>
  <c r="AA16" i="52"/>
  <c r="Z16" i="52"/>
  <c r="Y16" i="52"/>
  <c r="W16" i="52"/>
  <c r="W29" i="52" s="1"/>
  <c r="T16" i="52"/>
  <c r="S16" i="52"/>
  <c r="R16" i="52"/>
  <c r="P16" i="52"/>
  <c r="O16" i="52"/>
  <c r="L29" i="52" s="1"/>
  <c r="N16" i="52"/>
  <c r="M16" i="52"/>
  <c r="L16" i="52"/>
  <c r="J16" i="52"/>
  <c r="J29" i="52" s="1"/>
  <c r="I16" i="52"/>
  <c r="I29" i="52" s="1"/>
  <c r="H16" i="52"/>
  <c r="G16" i="52"/>
  <c r="F16" i="52"/>
  <c r="E16" i="52"/>
  <c r="D16" i="52"/>
  <c r="C16" i="52"/>
  <c r="F29" i="52" s="1"/>
  <c r="B16" i="52"/>
  <c r="E29" i="52" s="1"/>
  <c r="W14" i="52"/>
  <c r="AC13" i="52"/>
  <c r="AB13" i="52"/>
  <c r="AA13" i="52"/>
  <c r="Z13" i="52"/>
  <c r="Y13" i="52"/>
  <c r="W13" i="52"/>
  <c r="X13" i="52" s="1"/>
  <c r="X16" i="52" s="1"/>
  <c r="X29" i="52" s="1"/>
  <c r="V13" i="52"/>
  <c r="V16" i="52" s="1"/>
  <c r="V29" i="52" s="1"/>
  <c r="U13" i="52"/>
  <c r="U16" i="52" s="1"/>
  <c r="T13" i="52"/>
  <c r="S13" i="52"/>
  <c r="R13" i="52"/>
  <c r="P13" i="52"/>
  <c r="Q13" i="52" s="1"/>
  <c r="Q16" i="52" s="1"/>
  <c r="T29" i="52" s="1"/>
  <c r="O13" i="52"/>
  <c r="N13" i="52"/>
  <c r="M13" i="52"/>
  <c r="L13" i="52"/>
  <c r="K13" i="52"/>
  <c r="K16" i="52" s="1"/>
  <c r="J13" i="52"/>
  <c r="I13" i="52"/>
  <c r="H13" i="52"/>
  <c r="G13" i="52"/>
  <c r="F13" i="52"/>
  <c r="E13" i="52"/>
  <c r="D13" i="52"/>
  <c r="C13" i="52"/>
  <c r="B13" i="52"/>
  <c r="AB10" i="52"/>
  <c r="AA10" i="52"/>
  <c r="Z10" i="52"/>
  <c r="Y10" i="52"/>
  <c r="X10" i="52"/>
  <c r="U10" i="52"/>
  <c r="T10" i="52"/>
  <c r="S10" i="52"/>
  <c r="R10" i="52"/>
  <c r="R14" i="52" s="1"/>
  <c r="Q10" i="52"/>
  <c r="P14" i="52" s="1"/>
  <c r="N10" i="52"/>
  <c r="M10" i="52"/>
  <c r="L10" i="52"/>
  <c r="K10" i="52"/>
  <c r="J10" i="52"/>
  <c r="I14" i="52" s="1"/>
  <c r="G10" i="52"/>
  <c r="F10" i="52"/>
  <c r="E10" i="52"/>
  <c r="D10" i="52"/>
  <c r="C10" i="52"/>
  <c r="B14" i="52" s="1"/>
  <c r="Y27" i="52" l="1"/>
  <c r="U31" i="52" s="1"/>
  <c r="Y14" i="52"/>
  <c r="Z30" i="52"/>
  <c r="Z31" i="52" s="1"/>
  <c r="D14" i="52"/>
  <c r="G29" i="52"/>
  <c r="U29" i="52"/>
  <c r="X30" i="52" s="1"/>
  <c r="K14" i="52"/>
  <c r="H30" i="52"/>
  <c r="Y29" i="52"/>
  <c r="Y30" i="52" s="1"/>
  <c r="Y31" i="52" s="1"/>
  <c r="E31" i="52"/>
  <c r="B33" i="52"/>
  <c r="F31" i="52"/>
  <c r="L30" i="52"/>
  <c r="L31" i="52" s="1"/>
  <c r="B32" i="52"/>
  <c r="J30" i="52"/>
  <c r="I30" i="52"/>
  <c r="P34" i="52"/>
  <c r="U27" i="52"/>
  <c r="X31" i="52" s="1"/>
  <c r="E30" i="52"/>
  <c r="W30" i="52"/>
  <c r="P35" i="52"/>
  <c r="K27" i="52"/>
  <c r="G31" i="52" s="1"/>
  <c r="K29" i="52"/>
  <c r="K30" i="52" s="1"/>
  <c r="K31" i="52" s="1"/>
  <c r="F30" i="52"/>
  <c r="H29" i="52"/>
  <c r="G27" i="52"/>
  <c r="J31" i="52" s="1"/>
  <c r="A4" i="52"/>
  <c r="S29" i="52"/>
  <c r="R32" i="52" l="1"/>
  <c r="R33" i="52" s="1"/>
  <c r="R34" i="52" s="1"/>
  <c r="R35" i="52" s="1"/>
  <c r="H31" i="52"/>
  <c r="D32" i="52" s="1"/>
  <c r="D33" i="52" s="1"/>
  <c r="D34" i="52" s="1"/>
  <c r="D35" i="52" s="1"/>
  <c r="G30" i="52"/>
  <c r="B30" i="52" s="1"/>
  <c r="D30" i="52" s="1"/>
  <c r="C30" i="52" s="1" a="1"/>
  <c r="C30" i="52" s="1"/>
  <c r="U30" i="52"/>
  <c r="T30" i="52"/>
  <c r="S30" i="52"/>
  <c r="P30" i="52" l="1"/>
  <c r="R30" i="52" s="1"/>
  <c r="Q30" i="52" s="1" a="1"/>
  <c r="Q30" i="52" s="1"/>
  <c r="B27" i="52"/>
  <c r="P27" i="52"/>
  <c r="V17" i="52" l="1"/>
  <c r="AC17" i="52"/>
  <c r="H17" i="52"/>
  <c r="O17" i="52"/>
  <c r="N17" i="52"/>
  <c r="G17" i="52"/>
  <c r="M17" i="52"/>
  <c r="L17" i="52"/>
  <c r="K17" i="52"/>
  <c r="B18" i="52"/>
  <c r="F17" i="52"/>
  <c r="E17" i="52"/>
  <c r="D17" i="52"/>
  <c r="C27" i="52"/>
  <c r="Q27" i="52"/>
  <c r="P18" i="52"/>
  <c r="AB17" i="52"/>
  <c r="AA17" i="52"/>
  <c r="Z17" i="52"/>
  <c r="R17" i="52"/>
  <c r="Y17" i="52"/>
  <c r="S17" i="52"/>
  <c r="U17" i="52"/>
  <c r="T17" i="52"/>
  <c r="C17" i="52" l="1"/>
  <c r="B17" i="52"/>
  <c r="P17" i="52"/>
  <c r="X17" i="52"/>
  <c r="Q17" i="52"/>
  <c r="W17" i="52"/>
  <c r="I17" i="52"/>
  <c r="J17" i="52"/>
  <c r="B19" i="52"/>
  <c r="B20" i="52" l="1"/>
  <c r="P20" i="52"/>
  <c r="B21" i="52" l="1"/>
  <c r="B23" i="52"/>
  <c r="Q35" i="50"/>
  <c r="P35" i="50"/>
  <c r="C35" i="50"/>
  <c r="Q34" i="50"/>
  <c r="P34" i="50" s="1"/>
  <c r="C34" i="50"/>
  <c r="Q33" i="50"/>
  <c r="C33" i="50"/>
  <c r="B33" i="50" s="1"/>
  <c r="Q32" i="50"/>
  <c r="C32" i="50"/>
  <c r="B32" i="50" s="1"/>
  <c r="Y30" i="50"/>
  <c r="Y31" i="50" s="1"/>
  <c r="V30" i="50"/>
  <c r="V31" i="50" s="1"/>
  <c r="K30" i="50"/>
  <c r="K31" i="50" s="1"/>
  <c r="H30" i="50"/>
  <c r="H31" i="50" s="1"/>
  <c r="Z27" i="50"/>
  <c r="X27" i="50"/>
  <c r="W27" i="50"/>
  <c r="W31" i="50" s="1"/>
  <c r="V27" i="50"/>
  <c r="T27" i="50"/>
  <c r="S27" i="50"/>
  <c r="S31" i="50" s="1"/>
  <c r="L27" i="50"/>
  <c r="J27" i="50"/>
  <c r="I27" i="50"/>
  <c r="H27" i="50"/>
  <c r="F27" i="50"/>
  <c r="E27" i="50"/>
  <c r="AC16" i="50"/>
  <c r="Z29" i="50" s="1"/>
  <c r="AB16" i="50"/>
  <c r="Z16" i="50"/>
  <c r="Y16" i="50"/>
  <c r="V16" i="50"/>
  <c r="V29" i="50" s="1"/>
  <c r="U16" i="50"/>
  <c r="S16" i="50"/>
  <c r="R16" i="50"/>
  <c r="O16" i="50"/>
  <c r="L29" i="50" s="1"/>
  <c r="N16" i="50"/>
  <c r="L16" i="50"/>
  <c r="K16" i="50"/>
  <c r="H16" i="50"/>
  <c r="H29" i="50" s="1"/>
  <c r="G16" i="50"/>
  <c r="E16" i="50"/>
  <c r="D16" i="50"/>
  <c r="AC13" i="50"/>
  <c r="AB13" i="50"/>
  <c r="AA13" i="50"/>
  <c r="AA16" i="50" s="1"/>
  <c r="Z13" i="50"/>
  <c r="Y13" i="50"/>
  <c r="W13" i="50"/>
  <c r="X13" i="50" s="1"/>
  <c r="X16" i="50" s="1"/>
  <c r="X29" i="50" s="1"/>
  <c r="V13" i="50"/>
  <c r="U13" i="50"/>
  <c r="T13" i="50"/>
  <c r="T16" i="50" s="1"/>
  <c r="S13" i="50"/>
  <c r="R13" i="50"/>
  <c r="P13" i="50"/>
  <c r="P16" i="50" s="1"/>
  <c r="O13" i="50"/>
  <c r="N13" i="50"/>
  <c r="M13" i="50"/>
  <c r="M16" i="50" s="1"/>
  <c r="L13" i="50"/>
  <c r="K13" i="50"/>
  <c r="I13" i="50"/>
  <c r="I16" i="50" s="1"/>
  <c r="I29" i="50" s="1"/>
  <c r="H13" i="50"/>
  <c r="G13" i="50"/>
  <c r="F13" i="50"/>
  <c r="F16" i="50" s="1"/>
  <c r="E13" i="50"/>
  <c r="D13" i="50"/>
  <c r="B13" i="50"/>
  <c r="C13" i="50" s="1"/>
  <c r="C16" i="50" s="1"/>
  <c r="F29" i="50" s="1"/>
  <c r="AB10" i="50"/>
  <c r="AA10" i="50"/>
  <c r="Z10" i="50"/>
  <c r="Y10" i="50"/>
  <c r="Y14" i="50" s="1"/>
  <c r="X10" i="50"/>
  <c r="W14" i="50" s="1"/>
  <c r="U10" i="50"/>
  <c r="T10" i="50"/>
  <c r="S10" i="50"/>
  <c r="R10" i="50"/>
  <c r="R14" i="50" s="1"/>
  <c r="Q10" i="50"/>
  <c r="P14" i="50" s="1"/>
  <c r="N10" i="50"/>
  <c r="M10" i="50"/>
  <c r="L10" i="50"/>
  <c r="K10" i="50"/>
  <c r="J10" i="50"/>
  <c r="I14" i="50" s="1"/>
  <c r="G10" i="50"/>
  <c r="F10" i="50"/>
  <c r="E10" i="50"/>
  <c r="D10" i="50"/>
  <c r="C10" i="50"/>
  <c r="B14" i="50" s="1"/>
  <c r="Q35" i="48"/>
  <c r="P35" i="48"/>
  <c r="C35" i="48"/>
  <c r="B35" i="48"/>
  <c r="Q34" i="48"/>
  <c r="P34" i="48" s="1"/>
  <c r="C34" i="48"/>
  <c r="B34" i="48"/>
  <c r="Q33" i="48"/>
  <c r="C33" i="48"/>
  <c r="Q32" i="48"/>
  <c r="C32" i="48"/>
  <c r="W31" i="48"/>
  <c r="Y30" i="48"/>
  <c r="Y31" i="48" s="1"/>
  <c r="V30" i="48"/>
  <c r="V31" i="48" s="1"/>
  <c r="K30" i="48"/>
  <c r="K31" i="48" s="1"/>
  <c r="H30" i="48"/>
  <c r="H31" i="48" s="1"/>
  <c r="Z27" i="48"/>
  <c r="X27" i="48"/>
  <c r="W27" i="48"/>
  <c r="V27" i="48"/>
  <c r="T27" i="48"/>
  <c r="S27" i="48"/>
  <c r="S31" i="48" s="1"/>
  <c r="L27" i="48"/>
  <c r="J27" i="48"/>
  <c r="I27" i="48"/>
  <c r="H27" i="48"/>
  <c r="F27" i="48"/>
  <c r="E27" i="48"/>
  <c r="AA16" i="48"/>
  <c r="Z16" i="48"/>
  <c r="Y16" i="48"/>
  <c r="W16" i="48"/>
  <c r="W29" i="48" s="1"/>
  <c r="V16" i="48"/>
  <c r="V29" i="48" s="1"/>
  <c r="U16" i="48"/>
  <c r="T16" i="48"/>
  <c r="S16" i="48"/>
  <c r="R16" i="48"/>
  <c r="M16" i="48"/>
  <c r="L16" i="48"/>
  <c r="K16" i="48"/>
  <c r="H16" i="48"/>
  <c r="H29" i="48" s="1"/>
  <c r="E16" i="48"/>
  <c r="D16" i="48"/>
  <c r="C16" i="48"/>
  <c r="F29" i="48" s="1"/>
  <c r="B16" i="48"/>
  <c r="E29" i="48" s="1"/>
  <c r="W14" i="48"/>
  <c r="AC13" i="48"/>
  <c r="AC16" i="48" s="1"/>
  <c r="Z29" i="48" s="1"/>
  <c r="AB13" i="48"/>
  <c r="AB16" i="48" s="1"/>
  <c r="AA13" i="48"/>
  <c r="Z13" i="48"/>
  <c r="Y13" i="48"/>
  <c r="W13" i="48"/>
  <c r="X13" i="48" s="1"/>
  <c r="X16" i="48" s="1"/>
  <c r="X29" i="48" s="1"/>
  <c r="V13" i="48"/>
  <c r="U13" i="48"/>
  <c r="T13" i="48"/>
  <c r="S13" i="48"/>
  <c r="R13" i="48"/>
  <c r="P13" i="48"/>
  <c r="Q13" i="48" s="1"/>
  <c r="Q16" i="48" s="1"/>
  <c r="T29" i="48" s="1"/>
  <c r="O13" i="48"/>
  <c r="O16" i="48" s="1"/>
  <c r="L29" i="48" s="1"/>
  <c r="N13" i="48"/>
  <c r="N16" i="48" s="1"/>
  <c r="M13" i="48"/>
  <c r="L13" i="48"/>
  <c r="K13" i="48"/>
  <c r="I13" i="48"/>
  <c r="J13" i="48" s="1"/>
  <c r="J16" i="48" s="1"/>
  <c r="J29" i="48" s="1"/>
  <c r="H13" i="48"/>
  <c r="G13" i="48"/>
  <c r="G16" i="48" s="1"/>
  <c r="F13" i="48"/>
  <c r="F16" i="48" s="1"/>
  <c r="E13" i="48"/>
  <c r="D13" i="48"/>
  <c r="B13" i="48"/>
  <c r="C13" i="48" s="1"/>
  <c r="AB10" i="48"/>
  <c r="AA10" i="48"/>
  <c r="Z10" i="48"/>
  <c r="Y10" i="48"/>
  <c r="X10" i="48"/>
  <c r="U10" i="48"/>
  <c r="T10" i="48"/>
  <c r="S10" i="48"/>
  <c r="R10" i="48"/>
  <c r="Q10" i="48"/>
  <c r="P14" i="48" s="1"/>
  <c r="N10" i="48"/>
  <c r="M10" i="48"/>
  <c r="L10" i="48"/>
  <c r="K10" i="48"/>
  <c r="J10" i="48"/>
  <c r="I14" i="48" s="1"/>
  <c r="G10" i="48"/>
  <c r="F10" i="48"/>
  <c r="E10" i="48"/>
  <c r="D10" i="48"/>
  <c r="C10" i="48"/>
  <c r="B14" i="48" s="1"/>
  <c r="Q35" i="47"/>
  <c r="P35" i="47" s="1"/>
  <c r="C35" i="47"/>
  <c r="Q34" i="47"/>
  <c r="P34" i="47"/>
  <c r="C34" i="47"/>
  <c r="Q33" i="47"/>
  <c r="C33" i="47"/>
  <c r="B33" i="47"/>
  <c r="Q32" i="47"/>
  <c r="C32" i="47"/>
  <c r="B32" i="47" s="1"/>
  <c r="V30" i="47"/>
  <c r="V31" i="47" s="1"/>
  <c r="H30" i="47"/>
  <c r="H31" i="47" s="1"/>
  <c r="Z27" i="47"/>
  <c r="X27" i="47"/>
  <c r="W27" i="47"/>
  <c r="V27" i="47"/>
  <c r="T27" i="47"/>
  <c r="S27" i="47"/>
  <c r="T31" i="47" s="1"/>
  <c r="L27" i="47"/>
  <c r="J27" i="47"/>
  <c r="I27" i="47"/>
  <c r="H27" i="47"/>
  <c r="F27" i="47"/>
  <c r="E27" i="47"/>
  <c r="AC16" i="47"/>
  <c r="Z29" i="47" s="1"/>
  <c r="Z16" i="47"/>
  <c r="Y16" i="47"/>
  <c r="X16" i="47"/>
  <c r="X29" i="47" s="1"/>
  <c r="U16" i="47"/>
  <c r="S16" i="47"/>
  <c r="R16" i="47"/>
  <c r="Q16" i="47"/>
  <c r="T29" i="47" s="1"/>
  <c r="N16" i="47"/>
  <c r="L16" i="47"/>
  <c r="K16" i="47"/>
  <c r="J16" i="47"/>
  <c r="J29" i="47" s="1"/>
  <c r="H16" i="47"/>
  <c r="H29" i="47" s="1"/>
  <c r="G16" i="47"/>
  <c r="E16" i="47"/>
  <c r="D16" i="47"/>
  <c r="C16" i="47"/>
  <c r="F29" i="47" s="1"/>
  <c r="AC13" i="47"/>
  <c r="AB13" i="47"/>
  <c r="AB16" i="47" s="1"/>
  <c r="AA13" i="47"/>
  <c r="AA16" i="47" s="1"/>
  <c r="Z13" i="47"/>
  <c r="Y13" i="47"/>
  <c r="X13" i="47"/>
  <c r="W13" i="47"/>
  <c r="W16" i="47" s="1"/>
  <c r="W29" i="47" s="1"/>
  <c r="V13" i="47"/>
  <c r="V16" i="47" s="1"/>
  <c r="V29" i="47" s="1"/>
  <c r="U13" i="47"/>
  <c r="T13" i="47"/>
  <c r="T16" i="47" s="1"/>
  <c r="S13" i="47"/>
  <c r="R13" i="47"/>
  <c r="Q13" i="47"/>
  <c r="P13" i="47"/>
  <c r="P16" i="47" s="1"/>
  <c r="S29" i="47" s="1"/>
  <c r="O13" i="47"/>
  <c r="O16" i="47" s="1"/>
  <c r="L29" i="47" s="1"/>
  <c r="N13" i="47"/>
  <c r="M13" i="47"/>
  <c r="M16" i="47" s="1"/>
  <c r="L13" i="47"/>
  <c r="K13" i="47"/>
  <c r="J13" i="47"/>
  <c r="I13" i="47"/>
  <c r="I16" i="47" s="1"/>
  <c r="I29" i="47" s="1"/>
  <c r="H13" i="47"/>
  <c r="G13" i="47"/>
  <c r="F13" i="47"/>
  <c r="F16" i="47" s="1"/>
  <c r="E13" i="47"/>
  <c r="D13" i="47"/>
  <c r="C13" i="47"/>
  <c r="B13" i="47"/>
  <c r="B16" i="47" s="1"/>
  <c r="AB10" i="47"/>
  <c r="AA10" i="47"/>
  <c r="Z10" i="47"/>
  <c r="Y10" i="47"/>
  <c r="X10" i="47"/>
  <c r="W14" i="47" s="1"/>
  <c r="U10" i="47"/>
  <c r="T10" i="47"/>
  <c r="S10" i="47"/>
  <c r="R10" i="47"/>
  <c r="Q10" i="47"/>
  <c r="P14" i="47" s="1"/>
  <c r="N10" i="47"/>
  <c r="M10" i="47"/>
  <c r="L10" i="47"/>
  <c r="K10" i="47"/>
  <c r="K14" i="47" s="1"/>
  <c r="J10" i="47"/>
  <c r="I14" i="47" s="1"/>
  <c r="G10" i="47"/>
  <c r="F10" i="47"/>
  <c r="E10" i="47"/>
  <c r="D10" i="47"/>
  <c r="C10" i="47"/>
  <c r="B14" i="47" s="1"/>
  <c r="Q35" i="46"/>
  <c r="P35" i="46"/>
  <c r="C35" i="46"/>
  <c r="B35" i="46"/>
  <c r="Q34" i="46"/>
  <c r="P34" i="46" s="1"/>
  <c r="C34" i="46"/>
  <c r="B34" i="46" s="1"/>
  <c r="Q33" i="46"/>
  <c r="P33" i="46"/>
  <c r="C33" i="46"/>
  <c r="Q32" i="46"/>
  <c r="P32" i="46" s="1"/>
  <c r="C32" i="46"/>
  <c r="Y30" i="46"/>
  <c r="Y31" i="46" s="1"/>
  <c r="V30" i="46"/>
  <c r="V31" i="46" s="1"/>
  <c r="K30" i="46"/>
  <c r="K31" i="46" s="1"/>
  <c r="H30" i="46"/>
  <c r="H31" i="46" s="1"/>
  <c r="Z27" i="46"/>
  <c r="X27" i="46"/>
  <c r="W27" i="46"/>
  <c r="W31" i="46" s="1"/>
  <c r="V27" i="46"/>
  <c r="T27" i="46"/>
  <c r="S27" i="46"/>
  <c r="T31" i="46" s="1"/>
  <c r="L27" i="46"/>
  <c r="J27" i="46"/>
  <c r="F31" i="46" s="1"/>
  <c r="I27" i="46"/>
  <c r="H27" i="46"/>
  <c r="F27" i="46"/>
  <c r="E27" i="46"/>
  <c r="AC16" i="46"/>
  <c r="Z29" i="46" s="1"/>
  <c r="AB16" i="46"/>
  <c r="AA16" i="46"/>
  <c r="Y16" i="46"/>
  <c r="X16" i="46"/>
  <c r="X29" i="46" s="1"/>
  <c r="W16" i="46"/>
  <c r="W29" i="46" s="1"/>
  <c r="V16" i="46"/>
  <c r="V29" i="46" s="1"/>
  <c r="U16" i="46"/>
  <c r="T16" i="46"/>
  <c r="S16" i="46"/>
  <c r="Q16" i="46"/>
  <c r="T29" i="46" s="1"/>
  <c r="P16" i="46"/>
  <c r="O16" i="46"/>
  <c r="L29" i="46" s="1"/>
  <c r="L16" i="46"/>
  <c r="K16" i="46"/>
  <c r="H16" i="46"/>
  <c r="H29" i="46" s="1"/>
  <c r="F16" i="46"/>
  <c r="E16" i="46"/>
  <c r="D16" i="46"/>
  <c r="AC13" i="46"/>
  <c r="AB13" i="46"/>
  <c r="AA13" i="46"/>
  <c r="Z13" i="46"/>
  <c r="Z16" i="46" s="1"/>
  <c r="Y13" i="46"/>
  <c r="X13" i="46"/>
  <c r="W13" i="46"/>
  <c r="V13" i="46"/>
  <c r="U13" i="46"/>
  <c r="T13" i="46"/>
  <c r="S13" i="46"/>
  <c r="R13" i="46"/>
  <c r="R16" i="46" s="1"/>
  <c r="Q13" i="46"/>
  <c r="P13" i="46"/>
  <c r="O13" i="46"/>
  <c r="N13" i="46"/>
  <c r="N16" i="46" s="1"/>
  <c r="M13" i="46"/>
  <c r="M16" i="46" s="1"/>
  <c r="L13" i="46"/>
  <c r="K13" i="46"/>
  <c r="I13" i="46"/>
  <c r="I16" i="46" s="1"/>
  <c r="I29" i="46" s="1"/>
  <c r="H13" i="46"/>
  <c r="G13" i="46"/>
  <c r="G16" i="46" s="1"/>
  <c r="F13" i="46"/>
  <c r="E13" i="46"/>
  <c r="D13" i="46"/>
  <c r="B13" i="46"/>
  <c r="C13" i="46" s="1"/>
  <c r="C16" i="46" s="1"/>
  <c r="F29" i="46" s="1"/>
  <c r="AB10" i="46"/>
  <c r="AA10" i="46"/>
  <c r="Z10" i="46"/>
  <c r="Y10" i="46"/>
  <c r="X10" i="46"/>
  <c r="W14" i="46" s="1"/>
  <c r="U10" i="46"/>
  <c r="T10" i="46"/>
  <c r="S10" i="46"/>
  <c r="R10" i="46"/>
  <c r="Q10" i="46"/>
  <c r="P14" i="46" s="1"/>
  <c r="N10" i="46"/>
  <c r="M10" i="46"/>
  <c r="L10" i="46"/>
  <c r="K10" i="46"/>
  <c r="K14" i="46" s="1"/>
  <c r="J10" i="46"/>
  <c r="I14" i="46" s="1"/>
  <c r="G10" i="46"/>
  <c r="F10" i="46"/>
  <c r="E10" i="46"/>
  <c r="D10" i="46"/>
  <c r="C10" i="46"/>
  <c r="B14" i="46" s="1"/>
  <c r="Q35" i="45"/>
  <c r="P35" i="45" s="1"/>
  <c r="C35" i="45"/>
  <c r="Q34" i="45"/>
  <c r="P34" i="45" s="1"/>
  <c r="C34" i="45"/>
  <c r="Q33" i="45"/>
  <c r="P33" i="45" s="1"/>
  <c r="C33" i="45"/>
  <c r="B33" i="45" s="1"/>
  <c r="Q32" i="45"/>
  <c r="P32" i="45" s="1"/>
  <c r="C32" i="45"/>
  <c r="B32" i="45" s="1"/>
  <c r="Y30" i="45"/>
  <c r="Y31" i="45" s="1"/>
  <c r="V30" i="45"/>
  <c r="V31" i="45" s="1"/>
  <c r="K30" i="45"/>
  <c r="K31" i="45" s="1"/>
  <c r="H30" i="45"/>
  <c r="H31" i="45" s="1"/>
  <c r="Z27" i="45"/>
  <c r="X27" i="45"/>
  <c r="W27" i="45"/>
  <c r="W31" i="45" s="1"/>
  <c r="V27" i="45"/>
  <c r="T27" i="45"/>
  <c r="S27" i="45"/>
  <c r="T31" i="45" s="1"/>
  <c r="L27" i="45"/>
  <c r="J27" i="45"/>
  <c r="I27" i="45"/>
  <c r="H27" i="45"/>
  <c r="F27" i="45"/>
  <c r="E27" i="45"/>
  <c r="AC16" i="45"/>
  <c r="Z29" i="45" s="1"/>
  <c r="AB16" i="45"/>
  <c r="AA16" i="45"/>
  <c r="Z16" i="45"/>
  <c r="Y16" i="45"/>
  <c r="X16" i="45"/>
  <c r="X29" i="45" s="1"/>
  <c r="W16" i="45"/>
  <c r="W29" i="45" s="1"/>
  <c r="U16" i="45"/>
  <c r="T16" i="45"/>
  <c r="S16" i="45"/>
  <c r="R16" i="45"/>
  <c r="U27" i="45" s="1"/>
  <c r="X31" i="45" s="1"/>
  <c r="Q16" i="45"/>
  <c r="T29" i="45" s="1"/>
  <c r="O16" i="45"/>
  <c r="L29" i="45" s="1"/>
  <c r="M16" i="45"/>
  <c r="L16" i="45"/>
  <c r="K16" i="45"/>
  <c r="J16" i="45"/>
  <c r="J29" i="45" s="1"/>
  <c r="F16" i="45"/>
  <c r="E16" i="45"/>
  <c r="D16" i="45"/>
  <c r="C16" i="45"/>
  <c r="F29" i="45" s="1"/>
  <c r="AC13" i="45"/>
  <c r="AB13" i="45"/>
  <c r="AA13" i="45"/>
  <c r="Z13" i="45"/>
  <c r="Y13" i="45"/>
  <c r="X13" i="45"/>
  <c r="W13" i="45"/>
  <c r="V13" i="45"/>
  <c r="V16" i="45" s="1"/>
  <c r="V29" i="45" s="1"/>
  <c r="U13" i="45"/>
  <c r="T13" i="45"/>
  <c r="S13" i="45"/>
  <c r="R13" i="45"/>
  <c r="Q13" i="45"/>
  <c r="P13" i="45"/>
  <c r="P16" i="45" s="1"/>
  <c r="S29" i="45" s="1"/>
  <c r="O13" i="45"/>
  <c r="N13" i="45"/>
  <c r="N16" i="45" s="1"/>
  <c r="M13" i="45"/>
  <c r="L13" i="45"/>
  <c r="K13" i="45"/>
  <c r="J13" i="45"/>
  <c r="I13" i="45"/>
  <c r="I16" i="45" s="1"/>
  <c r="I29" i="45" s="1"/>
  <c r="H13" i="45"/>
  <c r="H16" i="45" s="1"/>
  <c r="H29" i="45" s="1"/>
  <c r="G13" i="45"/>
  <c r="G16" i="45" s="1"/>
  <c r="F13" i="45"/>
  <c r="E13" i="45"/>
  <c r="D13" i="45"/>
  <c r="C13" i="45"/>
  <c r="B13" i="45"/>
  <c r="B16" i="45" s="1"/>
  <c r="L30" i="45" s="1"/>
  <c r="L31" i="45" s="1"/>
  <c r="AB10" i="45"/>
  <c r="AA10" i="45"/>
  <c r="Z10" i="45"/>
  <c r="Y10" i="45"/>
  <c r="X10" i="45"/>
  <c r="W14" i="45" s="1"/>
  <c r="U10" i="45"/>
  <c r="T10" i="45"/>
  <c r="S10" i="45"/>
  <c r="R10" i="45"/>
  <c r="Q10" i="45"/>
  <c r="P14" i="45" s="1"/>
  <c r="N10" i="45"/>
  <c r="M10" i="45"/>
  <c r="L10" i="45"/>
  <c r="K10" i="45"/>
  <c r="J10" i="45"/>
  <c r="I14" i="45" s="1"/>
  <c r="G10" i="45"/>
  <c r="F10" i="45"/>
  <c r="E10" i="45"/>
  <c r="D10" i="45"/>
  <c r="D14" i="45" s="1"/>
  <c r="C10" i="45"/>
  <c r="Q35" i="42"/>
  <c r="P35" i="42" s="1"/>
  <c r="C35" i="42"/>
  <c r="B35" i="42" s="1"/>
  <c r="Q34" i="42"/>
  <c r="P34" i="42" s="1"/>
  <c r="C34" i="42"/>
  <c r="B34" i="42" s="1"/>
  <c r="Q33" i="42"/>
  <c r="P33" i="42" s="1"/>
  <c r="C33" i="42"/>
  <c r="Q32" i="42"/>
  <c r="P32" i="42" s="1"/>
  <c r="C32" i="42"/>
  <c r="Y30" i="42"/>
  <c r="Y31" i="42" s="1"/>
  <c r="V30" i="42"/>
  <c r="V31" i="42" s="1"/>
  <c r="K30" i="42"/>
  <c r="K31" i="42" s="1"/>
  <c r="H30" i="42"/>
  <c r="H31" i="42" s="1"/>
  <c r="Z27" i="42"/>
  <c r="Y27" i="42"/>
  <c r="X27" i="42"/>
  <c r="W27" i="42"/>
  <c r="V27" i="42"/>
  <c r="T27" i="42"/>
  <c r="W31" i="42" s="1"/>
  <c r="S27" i="42"/>
  <c r="L27" i="42"/>
  <c r="J27" i="42"/>
  <c r="I27" i="42"/>
  <c r="H27" i="42"/>
  <c r="F27" i="42"/>
  <c r="E27" i="42"/>
  <c r="AB16" i="42"/>
  <c r="AA16" i="42"/>
  <c r="Z16" i="42"/>
  <c r="Y16" i="42"/>
  <c r="X16" i="42"/>
  <c r="X29" i="42" s="1"/>
  <c r="V16" i="42"/>
  <c r="V29" i="42" s="1"/>
  <c r="U16" i="42"/>
  <c r="T16" i="42"/>
  <c r="S16" i="42"/>
  <c r="R16" i="42"/>
  <c r="Q16" i="42"/>
  <c r="T29" i="42" s="1"/>
  <c r="P16" i="42"/>
  <c r="S29" i="42" s="1"/>
  <c r="O16" i="42"/>
  <c r="L29" i="42" s="1"/>
  <c r="L16" i="42"/>
  <c r="K16" i="42"/>
  <c r="J16" i="42"/>
  <c r="J29" i="42" s="1"/>
  <c r="H16" i="42"/>
  <c r="H29" i="42" s="1"/>
  <c r="F16" i="42"/>
  <c r="E16" i="42"/>
  <c r="D16" i="42"/>
  <c r="AC13" i="42"/>
  <c r="AC16" i="42" s="1"/>
  <c r="Z29" i="42" s="1"/>
  <c r="AB13" i="42"/>
  <c r="AA13" i="42"/>
  <c r="Z13" i="42"/>
  <c r="Y13" i="42"/>
  <c r="X13" i="42"/>
  <c r="W13" i="42"/>
  <c r="W16" i="42" s="1"/>
  <c r="W29" i="42" s="1"/>
  <c r="V13" i="42"/>
  <c r="U13" i="42"/>
  <c r="T13" i="42"/>
  <c r="S13" i="42"/>
  <c r="R13" i="42"/>
  <c r="Q13" i="42"/>
  <c r="P13" i="42"/>
  <c r="O13" i="42"/>
  <c r="N13" i="42"/>
  <c r="N16" i="42" s="1"/>
  <c r="M13" i="42"/>
  <c r="M16" i="42" s="1"/>
  <c r="L13" i="42"/>
  <c r="K13" i="42"/>
  <c r="J13" i="42"/>
  <c r="I13" i="42"/>
  <c r="I16" i="42" s="1"/>
  <c r="I29" i="42" s="1"/>
  <c r="H13" i="42"/>
  <c r="G13" i="42"/>
  <c r="F13" i="42"/>
  <c r="E13" i="42"/>
  <c r="D13" i="42"/>
  <c r="B13" i="42"/>
  <c r="C13" i="42" s="1"/>
  <c r="C16" i="42" s="1"/>
  <c r="F29" i="42" s="1"/>
  <c r="AB10" i="42"/>
  <c r="AA10" i="42"/>
  <c r="Z10" i="42"/>
  <c r="Y10" i="42"/>
  <c r="X10" i="42"/>
  <c r="W14" i="42" s="1"/>
  <c r="U10" i="42"/>
  <c r="T10" i="42"/>
  <c r="S10" i="42"/>
  <c r="R10" i="42"/>
  <c r="Q10" i="42"/>
  <c r="P14" i="42" s="1"/>
  <c r="N10" i="42"/>
  <c r="M10" i="42"/>
  <c r="L10" i="42"/>
  <c r="K10" i="42"/>
  <c r="J10" i="42"/>
  <c r="I14" i="42" s="1"/>
  <c r="G10" i="42"/>
  <c r="F10" i="42"/>
  <c r="E10" i="42"/>
  <c r="D10" i="42"/>
  <c r="C10" i="42"/>
  <c r="B14" i="42" s="1"/>
  <c r="Q35" i="41"/>
  <c r="P35" i="41" s="1"/>
  <c r="C35" i="41"/>
  <c r="B35" i="41" s="1"/>
  <c r="Q34" i="41"/>
  <c r="P34" i="41"/>
  <c r="C34" i="41"/>
  <c r="B34" i="41" s="1"/>
  <c r="Q33" i="41"/>
  <c r="C33" i="41"/>
  <c r="Q32" i="41"/>
  <c r="C32" i="41"/>
  <c r="Y30" i="41"/>
  <c r="Y31" i="41" s="1"/>
  <c r="V30" i="41"/>
  <c r="V31" i="41" s="1"/>
  <c r="K30" i="41"/>
  <c r="K31" i="41" s="1"/>
  <c r="H30" i="41"/>
  <c r="H31" i="41" s="1"/>
  <c r="Z27" i="41"/>
  <c r="X27" i="41"/>
  <c r="W27" i="41"/>
  <c r="V27" i="41"/>
  <c r="T27" i="41"/>
  <c r="S27" i="41"/>
  <c r="S31" i="41" s="1"/>
  <c r="L27" i="41"/>
  <c r="J27" i="41"/>
  <c r="I27" i="41"/>
  <c r="H27" i="41"/>
  <c r="F27" i="41"/>
  <c r="E27" i="41"/>
  <c r="AC16" i="41"/>
  <c r="Z29" i="41" s="1"/>
  <c r="Z16" i="41"/>
  <c r="Y16" i="41"/>
  <c r="X16" i="41"/>
  <c r="X29" i="41" s="1"/>
  <c r="T16" i="41"/>
  <c r="S16" i="41"/>
  <c r="R16" i="41"/>
  <c r="Q16" i="41"/>
  <c r="T29" i="41" s="1"/>
  <c r="N16" i="41"/>
  <c r="M16" i="41"/>
  <c r="L16" i="41"/>
  <c r="J16" i="41"/>
  <c r="J29" i="41" s="1"/>
  <c r="H16" i="41"/>
  <c r="H29" i="41" s="1"/>
  <c r="G16" i="41"/>
  <c r="F16" i="41"/>
  <c r="E16" i="41"/>
  <c r="D16" i="41"/>
  <c r="C16" i="41"/>
  <c r="F29" i="41" s="1"/>
  <c r="AC13" i="41"/>
  <c r="AB13" i="41"/>
  <c r="AB16" i="41" s="1"/>
  <c r="AA13" i="41"/>
  <c r="AA16" i="41" s="1"/>
  <c r="Z13" i="41"/>
  <c r="Y13" i="41"/>
  <c r="X13" i="41"/>
  <c r="W13" i="41"/>
  <c r="W16" i="41" s="1"/>
  <c r="W29" i="41" s="1"/>
  <c r="V13" i="41"/>
  <c r="V16" i="41" s="1"/>
  <c r="U13" i="41"/>
  <c r="U16" i="41" s="1"/>
  <c r="T13" i="41"/>
  <c r="S13" i="41"/>
  <c r="R13" i="41"/>
  <c r="Q13" i="41"/>
  <c r="P13" i="41"/>
  <c r="P16" i="41" s="1"/>
  <c r="O13" i="41"/>
  <c r="O16" i="41" s="1"/>
  <c r="L29" i="41" s="1"/>
  <c r="N13" i="41"/>
  <c r="M13" i="41"/>
  <c r="L13" i="41"/>
  <c r="K13" i="41"/>
  <c r="K16" i="41" s="1"/>
  <c r="J13" i="41"/>
  <c r="I13" i="41"/>
  <c r="I16" i="41" s="1"/>
  <c r="I29" i="41" s="1"/>
  <c r="H13" i="41"/>
  <c r="G13" i="41"/>
  <c r="F13" i="41"/>
  <c r="E13" i="41"/>
  <c r="D13" i="41"/>
  <c r="C13" i="41"/>
  <c r="B13" i="41"/>
  <c r="B16" i="41" s="1"/>
  <c r="E29" i="41" s="1"/>
  <c r="AB10" i="41"/>
  <c r="AA10" i="41"/>
  <c r="Z10" i="41"/>
  <c r="Y10" i="41"/>
  <c r="X10" i="41"/>
  <c r="W14" i="41" s="1"/>
  <c r="U10" i="41"/>
  <c r="T10" i="41"/>
  <c r="S10" i="41"/>
  <c r="R10" i="41"/>
  <c r="Q10" i="41"/>
  <c r="P14" i="41" s="1"/>
  <c r="N10" i="41"/>
  <c r="M10" i="41"/>
  <c r="L10" i="41"/>
  <c r="K10" i="41"/>
  <c r="J10" i="41"/>
  <c r="I14" i="41" s="1"/>
  <c r="G10" i="41"/>
  <c r="F10" i="41"/>
  <c r="E10" i="41"/>
  <c r="D10" i="41"/>
  <c r="C10" i="41"/>
  <c r="B14" i="41" s="1"/>
  <c r="Q35" i="40"/>
  <c r="C35" i="40"/>
  <c r="B35" i="40" s="1"/>
  <c r="Q34" i="40"/>
  <c r="C34" i="40"/>
  <c r="B34" i="40" s="1"/>
  <c r="Q33" i="40"/>
  <c r="P33" i="40" s="1"/>
  <c r="C33" i="40"/>
  <c r="B33" i="40" s="1"/>
  <c r="Q32" i="40"/>
  <c r="P32" i="40" s="1"/>
  <c r="C32" i="40"/>
  <c r="Y30" i="40"/>
  <c r="Y31" i="40" s="1"/>
  <c r="V30" i="40"/>
  <c r="V31" i="40" s="1"/>
  <c r="K30" i="40"/>
  <c r="K31" i="40" s="1"/>
  <c r="H30" i="40"/>
  <c r="H31" i="40" s="1"/>
  <c r="Z27" i="40"/>
  <c r="X27" i="40"/>
  <c r="W27" i="40"/>
  <c r="W31" i="40" s="1"/>
  <c r="V27" i="40"/>
  <c r="T27" i="40"/>
  <c r="S27" i="40"/>
  <c r="S31" i="40" s="1"/>
  <c r="L27" i="40"/>
  <c r="J27" i="40"/>
  <c r="I27" i="40"/>
  <c r="H27" i="40"/>
  <c r="F27" i="40"/>
  <c r="E27" i="40"/>
  <c r="AA16" i="40"/>
  <c r="Z16" i="40"/>
  <c r="Y16" i="40"/>
  <c r="T16" i="40"/>
  <c r="S16" i="40"/>
  <c r="R16" i="40"/>
  <c r="O16" i="40"/>
  <c r="L29" i="40" s="1"/>
  <c r="N16" i="40"/>
  <c r="M16" i="40"/>
  <c r="L16" i="40"/>
  <c r="J16" i="40"/>
  <c r="J29" i="40" s="1"/>
  <c r="I16" i="40"/>
  <c r="I29" i="40" s="1"/>
  <c r="H16" i="40"/>
  <c r="H29" i="40" s="1"/>
  <c r="G16" i="40"/>
  <c r="F16" i="40"/>
  <c r="D16" i="40"/>
  <c r="C16" i="40"/>
  <c r="F29" i="40" s="1"/>
  <c r="B16" i="40"/>
  <c r="E29" i="40" s="1"/>
  <c r="AC13" i="40"/>
  <c r="AC16" i="40" s="1"/>
  <c r="Z29" i="40" s="1"/>
  <c r="AB13" i="40"/>
  <c r="AB16" i="40" s="1"/>
  <c r="AA13" i="40"/>
  <c r="Z13" i="40"/>
  <c r="Y13" i="40"/>
  <c r="W13" i="40"/>
  <c r="X13" i="40" s="1"/>
  <c r="X16" i="40" s="1"/>
  <c r="X29" i="40" s="1"/>
  <c r="V13" i="40"/>
  <c r="V16" i="40" s="1"/>
  <c r="V29" i="40" s="1"/>
  <c r="U13" i="40"/>
  <c r="U16" i="40" s="1"/>
  <c r="T13" i="40"/>
  <c r="S13" i="40"/>
  <c r="R13" i="40"/>
  <c r="P13" i="40"/>
  <c r="P16" i="40" s="1"/>
  <c r="S29" i="40" s="1"/>
  <c r="O13" i="40"/>
  <c r="N13" i="40"/>
  <c r="M13" i="40"/>
  <c r="L13" i="40"/>
  <c r="K13" i="40"/>
  <c r="K16" i="40" s="1"/>
  <c r="J13" i="40"/>
  <c r="I13" i="40"/>
  <c r="H13" i="40"/>
  <c r="G13" i="40"/>
  <c r="F13" i="40"/>
  <c r="E13" i="40"/>
  <c r="E16" i="40" s="1"/>
  <c r="D13" i="40"/>
  <c r="C13" i="40"/>
  <c r="B13" i="40"/>
  <c r="AB10" i="40"/>
  <c r="AA10" i="40"/>
  <c r="Z10" i="40"/>
  <c r="Y10" i="40"/>
  <c r="X10" i="40"/>
  <c r="W14" i="40" s="1"/>
  <c r="U10" i="40"/>
  <c r="T10" i="40"/>
  <c r="S10" i="40"/>
  <c r="R10" i="40"/>
  <c r="Q10" i="40"/>
  <c r="P14" i="40" s="1"/>
  <c r="N10" i="40"/>
  <c r="M10" i="40"/>
  <c r="L10" i="40"/>
  <c r="K10" i="40"/>
  <c r="J10" i="40"/>
  <c r="I14" i="40" s="1"/>
  <c r="G10" i="40"/>
  <c r="F10" i="40"/>
  <c r="E10" i="40"/>
  <c r="D10" i="40"/>
  <c r="C10" i="40"/>
  <c r="B14" i="40" s="1"/>
  <c r="Q35" i="38"/>
  <c r="P35" i="38" s="1"/>
  <c r="C35" i="38"/>
  <c r="B35" i="38"/>
  <c r="Q34" i="38"/>
  <c r="P34" i="38"/>
  <c r="C34" i="38"/>
  <c r="B34" i="38" s="1"/>
  <c r="Q33" i="38"/>
  <c r="P33" i="38" s="1"/>
  <c r="C33" i="38"/>
  <c r="Q32" i="38"/>
  <c r="P32" i="38"/>
  <c r="C32" i="38"/>
  <c r="T31" i="38"/>
  <c r="Y30" i="38"/>
  <c r="Y31" i="38" s="1"/>
  <c r="V30" i="38"/>
  <c r="V31" i="38" s="1"/>
  <c r="L30" i="38"/>
  <c r="L31" i="38" s="1"/>
  <c r="K30" i="38"/>
  <c r="K31" i="38" s="1"/>
  <c r="H30" i="38"/>
  <c r="H31" i="38" s="1"/>
  <c r="Z27" i="38"/>
  <c r="X27" i="38"/>
  <c r="W27" i="38"/>
  <c r="V27" i="38"/>
  <c r="T27" i="38"/>
  <c r="S27" i="38"/>
  <c r="L27" i="38"/>
  <c r="J27" i="38"/>
  <c r="I27" i="38"/>
  <c r="H27" i="38"/>
  <c r="F27" i="38"/>
  <c r="E27" i="38"/>
  <c r="AC16" i="38"/>
  <c r="Z29" i="38" s="1"/>
  <c r="AB16" i="38"/>
  <c r="X16" i="38"/>
  <c r="X29" i="38" s="1"/>
  <c r="W16" i="38"/>
  <c r="Z30" i="38" s="1"/>
  <c r="Z31" i="38" s="1"/>
  <c r="V16" i="38"/>
  <c r="V29" i="38" s="1"/>
  <c r="S16" i="38"/>
  <c r="R16" i="38"/>
  <c r="Q16" i="38"/>
  <c r="T29" i="38" s="1"/>
  <c r="O16" i="38"/>
  <c r="L29" i="38" s="1"/>
  <c r="N16" i="38"/>
  <c r="M16" i="38"/>
  <c r="L16" i="38"/>
  <c r="J16" i="38"/>
  <c r="J29" i="38" s="1"/>
  <c r="H16" i="38"/>
  <c r="H29" i="38" s="1"/>
  <c r="G16" i="38"/>
  <c r="E16" i="38"/>
  <c r="D16" i="38"/>
  <c r="C16" i="38"/>
  <c r="F29" i="38" s="1"/>
  <c r="T16" i="38"/>
  <c r="AC13" i="38"/>
  <c r="AB13" i="38"/>
  <c r="AA13" i="38"/>
  <c r="AA16" i="38" s="1"/>
  <c r="Z13" i="38"/>
  <c r="Z16" i="38" s="1"/>
  <c r="Y13" i="38"/>
  <c r="Y16" i="38" s="1"/>
  <c r="X13" i="38"/>
  <c r="W13" i="38"/>
  <c r="V13" i="38"/>
  <c r="U13" i="38"/>
  <c r="U16" i="38" s="1"/>
  <c r="T13" i="38"/>
  <c r="S13" i="38"/>
  <c r="R13" i="38"/>
  <c r="Q13" i="38"/>
  <c r="P13" i="38"/>
  <c r="P16" i="38" s="1"/>
  <c r="S29" i="38" s="1"/>
  <c r="O13" i="38"/>
  <c r="N13" i="38"/>
  <c r="M13" i="38"/>
  <c r="L13" i="38"/>
  <c r="K13" i="38"/>
  <c r="K16" i="38" s="1"/>
  <c r="K27" i="38" s="1"/>
  <c r="J13" i="38"/>
  <c r="I13" i="38"/>
  <c r="I16" i="38" s="1"/>
  <c r="I29" i="38" s="1"/>
  <c r="H13" i="38"/>
  <c r="G13" i="38"/>
  <c r="F13" i="38"/>
  <c r="F16" i="38" s="1"/>
  <c r="E13" i="38"/>
  <c r="D13" i="38"/>
  <c r="C13" i="38"/>
  <c r="B13" i="38"/>
  <c r="B16" i="38" s="1"/>
  <c r="AB10" i="38"/>
  <c r="AA10" i="38"/>
  <c r="Z10" i="38"/>
  <c r="Y10" i="38"/>
  <c r="X10" i="38"/>
  <c r="W14" i="38" s="1"/>
  <c r="U10" i="38"/>
  <c r="T10" i="38"/>
  <c r="S10" i="38"/>
  <c r="R10" i="38"/>
  <c r="Q10" i="38"/>
  <c r="N10" i="38"/>
  <c r="M10" i="38"/>
  <c r="L10" i="38"/>
  <c r="K10" i="38"/>
  <c r="J10" i="38"/>
  <c r="I14" i="38" s="1"/>
  <c r="G10" i="38"/>
  <c r="F10" i="38"/>
  <c r="E10" i="38"/>
  <c r="D10" i="38"/>
  <c r="C10" i="38"/>
  <c r="B14" i="38" s="1"/>
  <c r="W31" i="38" l="1"/>
  <c r="S31" i="38"/>
  <c r="T31" i="50"/>
  <c r="W16" i="50"/>
  <c r="W29" i="50" s="1"/>
  <c r="B16" i="50"/>
  <c r="E29" i="50" s="1"/>
  <c r="G29" i="50"/>
  <c r="I16" i="48"/>
  <c r="I29" i="48" s="1"/>
  <c r="I30" i="48" s="1"/>
  <c r="P16" i="48"/>
  <c r="D14" i="48"/>
  <c r="T31" i="48"/>
  <c r="G29" i="48"/>
  <c r="J30" i="48" s="1"/>
  <c r="U29" i="48"/>
  <c r="W31" i="47"/>
  <c r="D14" i="46"/>
  <c r="S31" i="46"/>
  <c r="I31" i="46"/>
  <c r="B16" i="46"/>
  <c r="E29" i="46" s="1"/>
  <c r="K14" i="45"/>
  <c r="S31" i="45"/>
  <c r="R14" i="45"/>
  <c r="D14" i="42"/>
  <c r="S31" i="42"/>
  <c r="U31" i="42"/>
  <c r="B16" i="42"/>
  <c r="T31" i="42"/>
  <c r="W31" i="41"/>
  <c r="W16" i="40"/>
  <c r="W29" i="40" s="1"/>
  <c r="F31" i="38"/>
  <c r="D14" i="38"/>
  <c r="U27" i="38"/>
  <c r="X31" i="38" s="1"/>
  <c r="W29" i="38"/>
  <c r="W30" i="38" s="1"/>
  <c r="U29" i="38"/>
  <c r="R14" i="38"/>
  <c r="G27" i="38"/>
  <c r="J31" i="38" s="1"/>
  <c r="E29" i="38"/>
  <c r="F30" i="38" s="1"/>
  <c r="B32" i="38"/>
  <c r="Y29" i="50"/>
  <c r="P33" i="50"/>
  <c r="Q13" i="50"/>
  <c r="Q16" i="50" s="1"/>
  <c r="J13" i="50"/>
  <c r="J16" i="50" s="1"/>
  <c r="J29" i="50" s="1"/>
  <c r="F30" i="50" s="1"/>
  <c r="B35" i="50"/>
  <c r="B34" i="50"/>
  <c r="D14" i="50"/>
  <c r="K14" i="50"/>
  <c r="Y14" i="48"/>
  <c r="R14" i="48"/>
  <c r="R14" i="47"/>
  <c r="D14" i="47"/>
  <c r="Y14" i="42"/>
  <c r="R14" i="40"/>
  <c r="D14" i="40"/>
  <c r="Y14" i="38"/>
  <c r="U29" i="50"/>
  <c r="X30" i="50" s="1"/>
  <c r="U27" i="50"/>
  <c r="X31" i="50" s="1"/>
  <c r="K29" i="50"/>
  <c r="Z30" i="50"/>
  <c r="Z31" i="50" s="1"/>
  <c r="Y27" i="50"/>
  <c r="U31" i="50" s="1"/>
  <c r="S29" i="50"/>
  <c r="U30" i="50" s="1"/>
  <c r="L30" i="50"/>
  <c r="L31" i="50" s="1"/>
  <c r="E30" i="50"/>
  <c r="J30" i="50"/>
  <c r="I30" i="50"/>
  <c r="E31" i="50"/>
  <c r="F31" i="50"/>
  <c r="K27" i="50"/>
  <c r="G31" i="50" s="1"/>
  <c r="G27" i="50"/>
  <c r="J31" i="50" s="1"/>
  <c r="I31" i="50"/>
  <c r="Y29" i="48"/>
  <c r="B32" i="48"/>
  <c r="Y27" i="48"/>
  <c r="U31" i="48" s="1"/>
  <c r="B33" i="48"/>
  <c r="P33" i="48"/>
  <c r="X30" i="48"/>
  <c r="K27" i="48"/>
  <c r="G31" i="48" s="1"/>
  <c r="F31" i="48"/>
  <c r="L30" i="48"/>
  <c r="L31" i="48" s="1"/>
  <c r="K14" i="48"/>
  <c r="Z30" i="48"/>
  <c r="Z31" i="48" s="1"/>
  <c r="U27" i="48"/>
  <c r="X31" i="48" s="1"/>
  <c r="F30" i="48"/>
  <c r="E30" i="48"/>
  <c r="K29" i="48"/>
  <c r="G30" i="48" s="1"/>
  <c r="W30" i="48"/>
  <c r="E31" i="48"/>
  <c r="A4" i="48"/>
  <c r="G27" i="48"/>
  <c r="J31" i="48" s="1"/>
  <c r="I31" i="48"/>
  <c r="U29" i="47"/>
  <c r="X30" i="47" s="1"/>
  <c r="Y27" i="47"/>
  <c r="U31" i="47" s="1"/>
  <c r="U27" i="47"/>
  <c r="X31" i="47" s="1"/>
  <c r="G27" i="47"/>
  <c r="J31" i="47" s="1"/>
  <c r="K27" i="47"/>
  <c r="G31" i="47" s="1"/>
  <c r="P32" i="47"/>
  <c r="L30" i="47"/>
  <c r="L31" i="47" s="1"/>
  <c r="P33" i="47"/>
  <c r="B34" i="47"/>
  <c r="B35" i="47"/>
  <c r="Y29" i="47"/>
  <c r="F31" i="47"/>
  <c r="T30" i="47"/>
  <c r="E29" i="47"/>
  <c r="E30" i="47" s="1"/>
  <c r="S31" i="47"/>
  <c r="Y14" i="47"/>
  <c r="Z30" i="47"/>
  <c r="Z31" i="47" s="1"/>
  <c r="B34" i="45"/>
  <c r="B14" i="45"/>
  <c r="B35" i="45"/>
  <c r="I30" i="47"/>
  <c r="W30" i="47"/>
  <c r="E31" i="47"/>
  <c r="K29" i="47"/>
  <c r="K30" i="47" s="1"/>
  <c r="S30" i="47"/>
  <c r="A4" i="47"/>
  <c r="G29" i="47"/>
  <c r="J30" i="47" s="1"/>
  <c r="I31" i="47"/>
  <c r="J13" i="46"/>
  <c r="J16" i="46" s="1"/>
  <c r="J29" i="46" s="1"/>
  <c r="F30" i="46" s="1"/>
  <c r="G29" i="46"/>
  <c r="J30" i="46" s="1"/>
  <c r="K27" i="46"/>
  <c r="G31" i="46" s="1"/>
  <c r="Y27" i="46"/>
  <c r="U31" i="46" s="1"/>
  <c r="R32" i="46" s="1"/>
  <c r="R33" i="46" s="1"/>
  <c r="R34" i="46" s="1"/>
  <c r="R35" i="46" s="1"/>
  <c r="Z30" i="46"/>
  <c r="Z31" i="46" s="1"/>
  <c r="U27" i="46"/>
  <c r="X31" i="46" s="1"/>
  <c r="B32" i="46"/>
  <c r="B33" i="46"/>
  <c r="R14" i="46"/>
  <c r="S29" i="46"/>
  <c r="S30" i="46" s="1"/>
  <c r="Y29" i="46"/>
  <c r="U29" i="46"/>
  <c r="X30" i="46" s="1"/>
  <c r="Y14" i="46"/>
  <c r="T30" i="46"/>
  <c r="E30" i="46"/>
  <c r="I30" i="46"/>
  <c r="W30" i="46"/>
  <c r="L30" i="46"/>
  <c r="L31" i="46" s="1"/>
  <c r="K29" i="46"/>
  <c r="G30" i="46" s="1"/>
  <c r="G27" i="46"/>
  <c r="J31" i="46" s="1"/>
  <c r="A4" i="46"/>
  <c r="E31" i="46"/>
  <c r="G27" i="45"/>
  <c r="J31" i="45" s="1"/>
  <c r="K29" i="45"/>
  <c r="S30" i="45"/>
  <c r="E29" i="45"/>
  <c r="E30" i="45" s="1"/>
  <c r="Y27" i="45"/>
  <c r="U31" i="45" s="1"/>
  <c r="U29" i="45"/>
  <c r="X30" i="45" s="1"/>
  <c r="A4" i="45"/>
  <c r="Y14" i="45"/>
  <c r="F31" i="45"/>
  <c r="Z30" i="45"/>
  <c r="Z31" i="45" s="1"/>
  <c r="I30" i="45"/>
  <c r="Y29" i="45"/>
  <c r="U30" i="45" s="1"/>
  <c r="T30" i="45"/>
  <c r="W30" i="45"/>
  <c r="K27" i="45"/>
  <c r="G31" i="45" s="1"/>
  <c r="G29" i="45"/>
  <c r="J30" i="45" s="1"/>
  <c r="I31" i="45"/>
  <c r="E31" i="45"/>
  <c r="D14" i="41"/>
  <c r="K27" i="41"/>
  <c r="G31" i="41" s="1"/>
  <c r="R14" i="41"/>
  <c r="G27" i="41"/>
  <c r="J31" i="41" s="1"/>
  <c r="P35" i="40"/>
  <c r="T31" i="40"/>
  <c r="B32" i="40"/>
  <c r="G16" i="42"/>
  <c r="G29" i="42" s="1"/>
  <c r="J30" i="42" s="1"/>
  <c r="R14" i="42"/>
  <c r="Y29" i="42"/>
  <c r="U30" i="42" s="1"/>
  <c r="K29" i="42"/>
  <c r="L30" i="42"/>
  <c r="L31" i="42" s="1"/>
  <c r="G27" i="42"/>
  <c r="J31" i="42" s="1"/>
  <c r="U29" i="42"/>
  <c r="X30" i="42" s="1"/>
  <c r="B32" i="42"/>
  <c r="B33" i="42"/>
  <c r="W30" i="42"/>
  <c r="F31" i="42"/>
  <c r="K14" i="42"/>
  <c r="Z30" i="42"/>
  <c r="Z31" i="42" s="1"/>
  <c r="U27" i="42"/>
  <c r="X31" i="42" s="1"/>
  <c r="I30" i="42"/>
  <c r="K27" i="42"/>
  <c r="G31" i="42" s="1"/>
  <c r="E31" i="42"/>
  <c r="T30" i="42"/>
  <c r="E29" i="42"/>
  <c r="S30" i="42"/>
  <c r="I31" i="42"/>
  <c r="Y27" i="41"/>
  <c r="U31" i="41" s="1"/>
  <c r="S29" i="41"/>
  <c r="T30" i="41" s="1"/>
  <c r="P32" i="41"/>
  <c r="K14" i="41"/>
  <c r="B33" i="41"/>
  <c r="P33" i="41"/>
  <c r="B32" i="41"/>
  <c r="U27" i="41"/>
  <c r="X31" i="41" s="1"/>
  <c r="Y29" i="41"/>
  <c r="U29" i="41"/>
  <c r="X30" i="41" s="1"/>
  <c r="T31" i="41"/>
  <c r="Y14" i="41"/>
  <c r="F31" i="41"/>
  <c r="Z30" i="41"/>
  <c r="Z31" i="41" s="1"/>
  <c r="F30" i="41"/>
  <c r="E30" i="41"/>
  <c r="W30" i="41"/>
  <c r="I30" i="41"/>
  <c r="L30" i="41"/>
  <c r="L31" i="41" s="1"/>
  <c r="K29" i="41"/>
  <c r="G30" i="41" s="1"/>
  <c r="V29" i="41"/>
  <c r="A4" i="41"/>
  <c r="E31" i="41"/>
  <c r="G29" i="41"/>
  <c r="J30" i="41" s="1"/>
  <c r="I31" i="41"/>
  <c r="K27" i="40"/>
  <c r="G31" i="40" s="1"/>
  <c r="Q13" i="40"/>
  <c r="Q16" i="40" s="1"/>
  <c r="T29" i="40" s="1"/>
  <c r="W30" i="40" s="1"/>
  <c r="U29" i="40"/>
  <c r="X30" i="40" s="1"/>
  <c r="G27" i="40"/>
  <c r="J31" i="40" s="1"/>
  <c r="Y27" i="40"/>
  <c r="U31" i="40" s="1"/>
  <c r="Y14" i="40"/>
  <c r="Y29" i="40"/>
  <c r="U30" i="40" s="1"/>
  <c r="F31" i="40"/>
  <c r="L30" i="40"/>
  <c r="L31" i="40" s="1"/>
  <c r="Z30" i="40"/>
  <c r="Z31" i="40" s="1"/>
  <c r="K14" i="40"/>
  <c r="U27" i="40"/>
  <c r="X31" i="40" s="1"/>
  <c r="I30" i="40"/>
  <c r="S30" i="40"/>
  <c r="K29" i="40"/>
  <c r="G30" i="40" s="1"/>
  <c r="T30" i="40"/>
  <c r="E30" i="40"/>
  <c r="G29" i="40"/>
  <c r="J30" i="40" s="1"/>
  <c r="E31" i="40"/>
  <c r="F30" i="40"/>
  <c r="I31" i="40"/>
  <c r="Y29" i="38"/>
  <c r="U30" i="38" s="1"/>
  <c r="Y27" i="38"/>
  <c r="U31" i="38" s="1"/>
  <c r="G31" i="38"/>
  <c r="I30" i="38"/>
  <c r="B33" i="38"/>
  <c r="P14" i="38"/>
  <c r="T30" i="38"/>
  <c r="K29" i="38"/>
  <c r="S30" i="38"/>
  <c r="A4" i="38"/>
  <c r="E31" i="38"/>
  <c r="G29" i="38"/>
  <c r="J30" i="38" s="1"/>
  <c r="K14" i="38"/>
  <c r="I31" i="38"/>
  <c r="G5" i="26"/>
  <c r="G35" i="26"/>
  <c r="G34" i="26"/>
  <c r="G33" i="26"/>
  <c r="G32" i="26"/>
  <c r="G31" i="26"/>
  <c r="G30" i="26"/>
  <c r="G29" i="26"/>
  <c r="G28" i="26"/>
  <c r="G27" i="26"/>
  <c r="G26" i="26"/>
  <c r="G25" i="26"/>
  <c r="G24" i="26"/>
  <c r="G23" i="26"/>
  <c r="G22" i="26"/>
  <c r="G21" i="26"/>
  <c r="G20" i="26"/>
  <c r="G19" i="26"/>
  <c r="G18" i="26"/>
  <c r="G17" i="26"/>
  <c r="G16" i="26"/>
  <c r="G15" i="26"/>
  <c r="G14" i="26"/>
  <c r="G13" i="26"/>
  <c r="G12" i="26"/>
  <c r="G11" i="26"/>
  <c r="G10" i="26"/>
  <c r="G9" i="26"/>
  <c r="G8" i="26"/>
  <c r="G1" i="26"/>
  <c r="R32" i="38" l="1"/>
  <c r="R33" i="38" s="1"/>
  <c r="R34" i="38" s="1"/>
  <c r="R35" i="38" s="1"/>
  <c r="G30" i="50"/>
  <c r="A4" i="50"/>
  <c r="P32" i="48"/>
  <c r="S29" i="48"/>
  <c r="K31" i="47"/>
  <c r="R32" i="45"/>
  <c r="R33" i="45" s="1"/>
  <c r="R34" i="45" s="1"/>
  <c r="R35" i="45" s="1"/>
  <c r="A4" i="42"/>
  <c r="S30" i="41"/>
  <c r="G30" i="38"/>
  <c r="X30" i="38"/>
  <c r="E30" i="38"/>
  <c r="P30" i="38"/>
  <c r="R30" i="38" s="1"/>
  <c r="Q30" i="38" s="1" a="1"/>
  <c r="Q30" i="38" s="1"/>
  <c r="D32" i="38"/>
  <c r="D33" i="38" s="1"/>
  <c r="D34" i="38" s="1"/>
  <c r="D35" i="38" s="1"/>
  <c r="R32" i="50"/>
  <c r="R33" i="50" s="1"/>
  <c r="R34" i="50" s="1"/>
  <c r="R35" i="50" s="1"/>
  <c r="S30" i="50"/>
  <c r="T29" i="50"/>
  <c r="W30" i="50" s="1"/>
  <c r="P32" i="50"/>
  <c r="T30" i="50"/>
  <c r="D32" i="50"/>
  <c r="D33" i="50" s="1"/>
  <c r="D34" i="50" s="1"/>
  <c r="D35" i="50" s="1"/>
  <c r="P30" i="50"/>
  <c r="B30" i="50"/>
  <c r="R32" i="48"/>
  <c r="R33" i="48" s="1"/>
  <c r="R34" i="48" s="1"/>
  <c r="R35" i="48" s="1"/>
  <c r="D32" i="48"/>
  <c r="D33" i="48" s="1"/>
  <c r="D34" i="48" s="1"/>
  <c r="D35" i="48" s="1"/>
  <c r="B30" i="48"/>
  <c r="U30" i="47"/>
  <c r="Y30" i="47"/>
  <c r="Y31" i="47" s="1"/>
  <c r="R32" i="47" s="1"/>
  <c r="R33" i="47" s="1"/>
  <c r="R34" i="47" s="1"/>
  <c r="R35" i="47" s="1"/>
  <c r="F30" i="47"/>
  <c r="G30" i="47"/>
  <c r="B30" i="47" s="1"/>
  <c r="D32" i="47"/>
  <c r="D33" i="47" s="1"/>
  <c r="D34" i="47" s="1"/>
  <c r="D35" i="47" s="1"/>
  <c r="U30" i="46"/>
  <c r="D32" i="46"/>
  <c r="D33" i="46" s="1"/>
  <c r="D34" i="46" s="1"/>
  <c r="D35" i="46" s="1"/>
  <c r="P30" i="46"/>
  <c r="R30" i="46" s="1"/>
  <c r="Q30" i="46" s="1" a="1"/>
  <c r="Q30" i="46" s="1"/>
  <c r="B30" i="46"/>
  <c r="P30" i="45"/>
  <c r="R30" i="45" s="1"/>
  <c r="Q30" i="45" s="1" a="1"/>
  <c r="Q30" i="45" s="1"/>
  <c r="G30" i="45"/>
  <c r="F30" i="45"/>
  <c r="B30" i="45" s="1"/>
  <c r="D32" i="45"/>
  <c r="D33" i="45" s="1"/>
  <c r="D34" i="45" s="1"/>
  <c r="D35" i="45" s="1"/>
  <c r="U30" i="41"/>
  <c r="P30" i="41" s="1"/>
  <c r="R30" i="41" s="1"/>
  <c r="Q30" i="41" s="1" a="1"/>
  <c r="Q30" i="41" s="1"/>
  <c r="A4" i="40"/>
  <c r="P34" i="40"/>
  <c r="R32" i="42"/>
  <c r="R33" i="42" s="1"/>
  <c r="R34" i="42" s="1"/>
  <c r="R35" i="42" s="1"/>
  <c r="P30" i="42"/>
  <c r="R30" i="42" s="1"/>
  <c r="Q30" i="42" s="1" a="1"/>
  <c r="Q30" i="42" s="1"/>
  <c r="E30" i="42"/>
  <c r="G30" i="42"/>
  <c r="F30" i="42"/>
  <c r="D32" i="42"/>
  <c r="D33" i="42" s="1"/>
  <c r="D34" i="42" s="1"/>
  <c r="D35" i="42" s="1"/>
  <c r="R32" i="41"/>
  <c r="R33" i="41" s="1"/>
  <c r="R34" i="41" s="1"/>
  <c r="R35" i="41" s="1"/>
  <c r="D32" i="41"/>
  <c r="D33" i="41" s="1"/>
  <c r="D34" i="41" s="1"/>
  <c r="D35" i="41" s="1"/>
  <c r="B30" i="41"/>
  <c r="R32" i="40"/>
  <c r="R33" i="40" s="1"/>
  <c r="R34" i="40" s="1"/>
  <c r="R35" i="40" s="1"/>
  <c r="P30" i="40"/>
  <c r="R30" i="40" s="1"/>
  <c r="Q30" i="40" s="1" a="1"/>
  <c r="Q30" i="40" s="1"/>
  <c r="D32" i="40"/>
  <c r="D33" i="40" s="1"/>
  <c r="D34" i="40" s="1"/>
  <c r="D35" i="40" s="1"/>
  <c r="B30" i="40"/>
  <c r="B30" i="38"/>
  <c r="P27" i="38" l="1"/>
  <c r="Z17" i="38" s="1"/>
  <c r="T30" i="48"/>
  <c r="U30" i="48"/>
  <c r="S30" i="48"/>
  <c r="P30" i="48" s="1"/>
  <c r="R30" i="48" s="1"/>
  <c r="Q30" i="48" s="1" a="1"/>
  <c r="Q30" i="48" s="1"/>
  <c r="Y17" i="38"/>
  <c r="AB17" i="38"/>
  <c r="V17" i="38"/>
  <c r="P27" i="42"/>
  <c r="T17" i="42" s="1"/>
  <c r="AB17" i="42"/>
  <c r="U17" i="42"/>
  <c r="S17" i="42"/>
  <c r="R17" i="42"/>
  <c r="AC17" i="42"/>
  <c r="P27" i="45"/>
  <c r="U17" i="45" s="1"/>
  <c r="V17" i="45"/>
  <c r="B27" i="50"/>
  <c r="D30" i="50"/>
  <c r="C30" i="50" s="1" a="1"/>
  <c r="C30" i="50" s="1"/>
  <c r="P27" i="50"/>
  <c r="R30" i="50"/>
  <c r="Q30" i="50" s="1" a="1"/>
  <c r="Q30" i="50" s="1"/>
  <c r="P27" i="48"/>
  <c r="B27" i="48"/>
  <c r="D30" i="48"/>
  <c r="C30" i="48" s="1" a="1"/>
  <c r="C30" i="48" s="1"/>
  <c r="P30" i="47"/>
  <c r="P27" i="47" s="1"/>
  <c r="D30" i="47"/>
  <c r="C30" i="47" s="1" a="1"/>
  <c r="C30" i="47" s="1"/>
  <c r="B27" i="47"/>
  <c r="P27" i="46"/>
  <c r="B27" i="46"/>
  <c r="D30" i="46"/>
  <c r="C30" i="46" s="1" a="1"/>
  <c r="C30" i="46" s="1"/>
  <c r="B27" i="45"/>
  <c r="D30" i="45"/>
  <c r="C30" i="45" s="1" a="1"/>
  <c r="C30" i="45" s="1"/>
  <c r="B30" i="42"/>
  <c r="P27" i="41"/>
  <c r="B27" i="41"/>
  <c r="D30" i="41"/>
  <c r="C30" i="41" s="1" a="1"/>
  <c r="C30" i="41" s="1"/>
  <c r="P27" i="40"/>
  <c r="Q27" i="40" s="1"/>
  <c r="B27" i="40"/>
  <c r="D30" i="40"/>
  <c r="C30" i="40" s="1" a="1"/>
  <c r="C30" i="40" s="1"/>
  <c r="P18" i="40"/>
  <c r="B27" i="38"/>
  <c r="D30" i="38"/>
  <c r="C30" i="38" s="1" a="1"/>
  <c r="C30" i="38" s="1"/>
  <c r="Q27" i="38"/>
  <c r="P18" i="38"/>
  <c r="AA17" i="38" l="1"/>
  <c r="R17" i="38"/>
  <c r="AC17" i="38"/>
  <c r="T17" i="38"/>
  <c r="U17" i="38"/>
  <c r="S17" i="38"/>
  <c r="Q27" i="42"/>
  <c r="P18" i="42"/>
  <c r="Y17" i="45"/>
  <c r="P18" i="45"/>
  <c r="AA17" i="45"/>
  <c r="S17" i="45"/>
  <c r="Z17" i="45"/>
  <c r="Q27" i="45"/>
  <c r="P17" i="45" s="1"/>
  <c r="AB17" i="45"/>
  <c r="AC17" i="45"/>
  <c r="T17" i="45"/>
  <c r="R17" i="45"/>
  <c r="V17" i="42"/>
  <c r="AA17" i="42"/>
  <c r="Z17" i="42"/>
  <c r="Y17" i="42"/>
  <c r="X17" i="38"/>
  <c r="W17" i="38"/>
  <c r="Q17" i="38"/>
  <c r="P17" i="38"/>
  <c r="F17" i="38"/>
  <c r="E17" i="38"/>
  <c r="D17" i="38"/>
  <c r="G17" i="38"/>
  <c r="H17" i="38"/>
  <c r="O17" i="38"/>
  <c r="N17" i="38"/>
  <c r="M17" i="38"/>
  <c r="L17" i="38"/>
  <c r="K17" i="38"/>
  <c r="L17" i="40"/>
  <c r="K17" i="40"/>
  <c r="H17" i="40"/>
  <c r="N17" i="40"/>
  <c r="G17" i="40"/>
  <c r="O17" i="40"/>
  <c r="F17" i="40"/>
  <c r="E17" i="40"/>
  <c r="M17" i="40"/>
  <c r="D17" i="40"/>
  <c r="X17" i="40"/>
  <c r="W17" i="40"/>
  <c r="Q17" i="40"/>
  <c r="P17" i="40"/>
  <c r="Z17" i="40"/>
  <c r="T17" i="40"/>
  <c r="Y17" i="40"/>
  <c r="AB17" i="40"/>
  <c r="V17" i="40"/>
  <c r="AC17" i="40"/>
  <c r="U17" i="40"/>
  <c r="S17" i="40"/>
  <c r="R17" i="40"/>
  <c r="AA17" i="40"/>
  <c r="P18" i="41"/>
  <c r="Z17" i="41"/>
  <c r="AB17" i="41"/>
  <c r="Y17" i="41"/>
  <c r="AC17" i="41"/>
  <c r="V17" i="41"/>
  <c r="U17" i="41"/>
  <c r="T17" i="41"/>
  <c r="S17" i="41"/>
  <c r="R17" i="41"/>
  <c r="AA17" i="41"/>
  <c r="F17" i="41"/>
  <c r="G17" i="41"/>
  <c r="E17" i="41"/>
  <c r="L17" i="41"/>
  <c r="K17" i="41"/>
  <c r="H17" i="41"/>
  <c r="D17" i="41"/>
  <c r="O17" i="41"/>
  <c r="N17" i="41"/>
  <c r="M17" i="41"/>
  <c r="X17" i="42"/>
  <c r="W17" i="42"/>
  <c r="Q17" i="42"/>
  <c r="P17" i="42"/>
  <c r="X17" i="45"/>
  <c r="F17" i="45"/>
  <c r="E17" i="45"/>
  <c r="D17" i="45"/>
  <c r="O17" i="45"/>
  <c r="N17" i="45"/>
  <c r="M17" i="45"/>
  <c r="L17" i="45"/>
  <c r="K17" i="45"/>
  <c r="H17" i="45"/>
  <c r="G17" i="45"/>
  <c r="Z17" i="46"/>
  <c r="Y17" i="46"/>
  <c r="AC17" i="46"/>
  <c r="V17" i="46"/>
  <c r="U17" i="46"/>
  <c r="T17" i="46"/>
  <c r="S17" i="46"/>
  <c r="R17" i="46"/>
  <c r="AB17" i="46"/>
  <c r="AA17" i="46"/>
  <c r="F17" i="46"/>
  <c r="H17" i="46"/>
  <c r="E17" i="46"/>
  <c r="D17" i="46"/>
  <c r="N17" i="46"/>
  <c r="O17" i="46"/>
  <c r="G17" i="46"/>
  <c r="M17" i="46"/>
  <c r="L17" i="46"/>
  <c r="K17" i="46"/>
  <c r="F17" i="47"/>
  <c r="K17" i="47"/>
  <c r="H17" i="47"/>
  <c r="E17" i="47"/>
  <c r="L17" i="47"/>
  <c r="D17" i="47"/>
  <c r="M17" i="47"/>
  <c r="O17" i="47"/>
  <c r="N17" i="47"/>
  <c r="G17" i="47"/>
  <c r="Z17" i="48"/>
  <c r="V17" i="48"/>
  <c r="AC17" i="48"/>
  <c r="H17" i="48"/>
  <c r="O17" i="48"/>
  <c r="V17" i="50"/>
  <c r="T17" i="50"/>
  <c r="P18" i="50"/>
  <c r="AB17" i="50"/>
  <c r="AA17" i="50"/>
  <c r="U17" i="50"/>
  <c r="S17" i="50"/>
  <c r="AC17" i="50"/>
  <c r="R17" i="50"/>
  <c r="Q27" i="50"/>
  <c r="Z17" i="50"/>
  <c r="Y17" i="50"/>
  <c r="L17" i="50"/>
  <c r="N17" i="50"/>
  <c r="B18" i="50"/>
  <c r="H17" i="50"/>
  <c r="C27" i="50"/>
  <c r="O17" i="50"/>
  <c r="M17" i="50"/>
  <c r="K17" i="50"/>
  <c r="G17" i="50"/>
  <c r="F17" i="50"/>
  <c r="E17" i="50"/>
  <c r="D17" i="50"/>
  <c r="AA17" i="48"/>
  <c r="Y17" i="48"/>
  <c r="P18" i="48"/>
  <c r="T17" i="48"/>
  <c r="R17" i="48"/>
  <c r="U17" i="48"/>
  <c r="AB17" i="48"/>
  <c r="S17" i="48"/>
  <c r="Q27" i="48"/>
  <c r="X17" i="48" s="1"/>
  <c r="N17" i="48"/>
  <c r="G17" i="48"/>
  <c r="D17" i="48"/>
  <c r="E17" i="48"/>
  <c r="C27" i="48"/>
  <c r="L17" i="48"/>
  <c r="K17" i="48"/>
  <c r="B18" i="48"/>
  <c r="M17" i="48"/>
  <c r="F17" i="48"/>
  <c r="P18" i="47"/>
  <c r="R30" i="47"/>
  <c r="Q30" i="47" s="1" a="1"/>
  <c r="Q30" i="47" s="1"/>
  <c r="Z17" i="47" s="1"/>
  <c r="C27" i="47"/>
  <c r="B18" i="47"/>
  <c r="Q27" i="46"/>
  <c r="P18" i="46"/>
  <c r="C27" i="46"/>
  <c r="B18" i="46"/>
  <c r="C27" i="45"/>
  <c r="B18" i="45"/>
  <c r="Q27" i="41"/>
  <c r="B27" i="42"/>
  <c r="D30" i="42"/>
  <c r="C30" i="42" s="1" a="1"/>
  <c r="C30" i="42" s="1"/>
  <c r="C27" i="41"/>
  <c r="B18" i="41"/>
  <c r="C27" i="40"/>
  <c r="B18" i="40"/>
  <c r="B18" i="38"/>
  <c r="C27" i="38"/>
  <c r="Q17" i="45" l="1"/>
  <c r="W17" i="45"/>
  <c r="I17" i="38"/>
  <c r="C17" i="38"/>
  <c r="B17" i="38"/>
  <c r="J17" i="38"/>
  <c r="J17" i="40"/>
  <c r="I17" i="40"/>
  <c r="C17" i="40"/>
  <c r="B17" i="40"/>
  <c r="X17" i="41"/>
  <c r="W17" i="41"/>
  <c r="Q17" i="41"/>
  <c r="P17" i="41"/>
  <c r="B17" i="41"/>
  <c r="J17" i="41"/>
  <c r="C17" i="41"/>
  <c r="I17" i="41"/>
  <c r="F17" i="42"/>
  <c r="G17" i="42"/>
  <c r="E17" i="42"/>
  <c r="D17" i="42"/>
  <c r="O17" i="42"/>
  <c r="M17" i="42"/>
  <c r="L17" i="42"/>
  <c r="N17" i="42"/>
  <c r="K17" i="42"/>
  <c r="H17" i="42"/>
  <c r="C17" i="45"/>
  <c r="B17" i="45"/>
  <c r="J17" i="45"/>
  <c r="I17" i="45"/>
  <c r="X17" i="46"/>
  <c r="W17" i="46"/>
  <c r="P17" i="46"/>
  <c r="Q17" i="46"/>
  <c r="I17" i="46"/>
  <c r="C17" i="46"/>
  <c r="B17" i="46"/>
  <c r="J17" i="46"/>
  <c r="AB17" i="47"/>
  <c r="S17" i="47"/>
  <c r="R17" i="47"/>
  <c r="U17" i="47"/>
  <c r="AA17" i="47"/>
  <c r="AC17" i="47"/>
  <c r="T17" i="47"/>
  <c r="V17" i="47"/>
  <c r="Y17" i="47"/>
  <c r="B17" i="47"/>
  <c r="J17" i="47"/>
  <c r="I17" i="47"/>
  <c r="C17" i="47"/>
  <c r="B17" i="50"/>
  <c r="J17" i="50"/>
  <c r="I17" i="50"/>
  <c r="C17" i="50"/>
  <c r="X17" i="50"/>
  <c r="W17" i="50"/>
  <c r="Q17" i="50"/>
  <c r="P17" i="50"/>
  <c r="B19" i="50"/>
  <c r="W17" i="48"/>
  <c r="Q17" i="48"/>
  <c r="P17" i="48"/>
  <c r="B19" i="48"/>
  <c r="B17" i="48"/>
  <c r="J17" i="48"/>
  <c r="I17" i="48"/>
  <c r="C17" i="48"/>
  <c r="Q27" i="47"/>
  <c r="B19" i="47"/>
  <c r="B19" i="46"/>
  <c r="B19" i="45"/>
  <c r="B20" i="45"/>
  <c r="C27" i="42"/>
  <c r="B18" i="42"/>
  <c r="B19" i="41"/>
  <c r="B19" i="40"/>
  <c r="B20" i="38"/>
  <c r="B19" i="38"/>
  <c r="B20" i="50" l="1"/>
  <c r="B23" i="50" s="1"/>
  <c r="P20" i="50"/>
  <c r="B17" i="42"/>
  <c r="J17" i="42"/>
  <c r="C17" i="42"/>
  <c r="I17" i="42"/>
  <c r="X17" i="47"/>
  <c r="P17" i="47"/>
  <c r="W17" i="47"/>
  <c r="Q17" i="47"/>
  <c r="B20" i="48"/>
  <c r="P20" i="48"/>
  <c r="P20" i="47"/>
  <c r="P20" i="46"/>
  <c r="B20" i="46"/>
  <c r="P20" i="45"/>
  <c r="B21" i="45" s="1"/>
  <c r="B20" i="40"/>
  <c r="B20" i="42"/>
  <c r="B19" i="42"/>
  <c r="B20" i="41"/>
  <c r="P20" i="41"/>
  <c r="P20" i="40"/>
  <c r="P20" i="38"/>
  <c r="B21" i="38" s="1"/>
  <c r="B21" i="50" l="1"/>
  <c r="B21" i="48"/>
  <c r="B23" i="48"/>
  <c r="B20" i="47"/>
  <c r="B21" i="47" s="1"/>
  <c r="B21" i="46"/>
  <c r="B23" i="46"/>
  <c r="B23" i="45"/>
  <c r="B21" i="40"/>
  <c r="P20" i="42"/>
  <c r="B23" i="42" s="1"/>
  <c r="B23" i="41"/>
  <c r="B21" i="41"/>
  <c r="B23" i="40"/>
  <c r="B23" i="38"/>
  <c r="B23" i="47" l="1"/>
  <c r="B21"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KAGAWA Leia</author>
  </authors>
  <commentList>
    <comment ref="A11" authorId="0" shapeId="0" xr:uid="{E7132684-D807-4B9E-9731-270CA19102EA}">
      <text>
        <r>
          <rPr>
            <b/>
            <sz val="9"/>
            <color indexed="81"/>
            <rFont val="Tahoma"/>
            <family val="2"/>
          </rPr>
          <t xml:space="preserve">Synchro:
</t>
        </r>
        <r>
          <rPr>
            <sz val="9"/>
            <color indexed="81"/>
            <rFont val="Tahoma"/>
            <family val="2"/>
          </rPr>
          <t xml:space="preserve">- Adjusted Flow Rate, or
- Group Volume
</t>
        </r>
        <r>
          <rPr>
            <b/>
            <sz val="9"/>
            <color indexed="81"/>
            <rFont val="Tahoma"/>
            <family val="2"/>
          </rPr>
          <t>SIDRA:</t>
        </r>
        <r>
          <rPr>
            <sz val="9"/>
            <color indexed="81"/>
            <rFont val="Tahoma"/>
            <family val="2"/>
          </rPr>
          <t xml:space="preserve">
- Total Arrival Flow</t>
        </r>
      </text>
    </comment>
    <comment ref="A15" authorId="0" shapeId="0" xr:uid="{B58E96D0-4FCB-4874-998A-1697ED131C23}">
      <text>
        <r>
          <rPr>
            <b/>
            <sz val="9"/>
            <color indexed="81"/>
            <rFont val="Tahoma"/>
            <family val="2"/>
          </rPr>
          <t xml:space="preserve">Synchro:
</t>
        </r>
        <r>
          <rPr>
            <sz val="9"/>
            <color indexed="81"/>
            <rFont val="Tahoma"/>
            <family val="2"/>
          </rPr>
          <t>- Group Saturation Flow (HCM 6+)
     + Adjust Group Saturation Flow as required, see Example 1 (EG1)
- Saturation Flow Protected/Permitted (HCM 2000)</t>
        </r>
        <r>
          <rPr>
            <b/>
            <sz val="9"/>
            <color indexed="81"/>
            <rFont val="Tahoma"/>
            <family val="2"/>
          </rPr>
          <t xml:space="preserve">
SIDRA:
</t>
        </r>
        <r>
          <rPr>
            <sz val="9"/>
            <color indexed="81"/>
            <rFont val="Tahoma"/>
            <family val="2"/>
          </rPr>
          <t xml:space="preserve">- Total Capacity (veh/h)
</t>
        </r>
        <r>
          <rPr>
            <b/>
            <sz val="9"/>
            <color indexed="81"/>
            <rFont val="Tahoma"/>
            <family val="2"/>
          </rPr>
          <t xml:space="preserve">
</t>
        </r>
        <r>
          <rPr>
            <b/>
            <i/>
            <sz val="9"/>
            <color indexed="81"/>
            <rFont val="Tahoma"/>
            <family val="2"/>
          </rPr>
          <t xml:space="preserve">Note: </t>
        </r>
        <r>
          <rPr>
            <i/>
            <sz val="9"/>
            <color indexed="81"/>
            <rFont val="Tahoma"/>
            <family val="2"/>
          </rPr>
          <t xml:space="preserve">suspiciously low Flow Rates will be highlighted red,
and High Flow Rates (presumebly for multiple lanes) will be purple.
</t>
        </r>
      </text>
    </comment>
    <comment ref="A20" authorId="0" shapeId="0" xr:uid="{A2451535-78EC-4D72-B200-38E003D3A108}">
      <text>
        <r>
          <rPr>
            <sz val="9"/>
            <color indexed="81"/>
            <rFont val="Tahoma"/>
            <family val="2"/>
          </rPr>
          <t>4 seconds lost per applicable Critical Phases</t>
        </r>
      </text>
    </comment>
    <comment ref="A22" authorId="0" shapeId="0" xr:uid="{67B920C1-74B7-4168-B940-A45C63381BAE}">
      <text>
        <r>
          <rPr>
            <sz val="9"/>
            <color indexed="81"/>
            <rFont val="Tahoma"/>
            <family val="2"/>
          </rPr>
          <t>Not Optimized Cycle Length</t>
        </r>
      </text>
    </comment>
    <comment ref="L31" authorId="0" shapeId="0" xr:uid="{0FE3A687-BE28-4A27-96DE-B82F9E9E2724}">
      <text>
        <r>
          <rPr>
            <b/>
            <sz val="9"/>
            <color indexed="81"/>
            <rFont val="Tahoma"/>
            <charset val="1"/>
          </rPr>
          <t xml:space="preserve">
Concurrent Left and Right turns for same approach (3-leg)</t>
        </r>
      </text>
    </comment>
    <comment ref="Z31" authorId="0" shapeId="0" xr:uid="{FBD1B554-F3B1-4E5B-BA8A-4E525A7221C8}">
      <text>
        <r>
          <rPr>
            <b/>
            <sz val="9"/>
            <color indexed="81"/>
            <rFont val="Tahoma"/>
            <charset val="1"/>
          </rPr>
          <t>Concurrent Left and Right turns for same approach (3-leg)</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KAGAWA Leia</author>
  </authors>
  <commentList>
    <comment ref="A11" authorId="0" shapeId="0" xr:uid="{480E5FB8-1A9C-4253-BD22-4CAACFDE48FE}">
      <text>
        <r>
          <rPr>
            <b/>
            <sz val="9"/>
            <color indexed="81"/>
            <rFont val="Tahoma"/>
            <family val="2"/>
          </rPr>
          <t xml:space="preserve">Synchro:
</t>
        </r>
        <r>
          <rPr>
            <sz val="9"/>
            <color indexed="81"/>
            <rFont val="Tahoma"/>
            <family val="2"/>
          </rPr>
          <t xml:space="preserve">- Adjusted Flow Rate, or
- Group Volume
</t>
        </r>
        <r>
          <rPr>
            <b/>
            <sz val="9"/>
            <color indexed="81"/>
            <rFont val="Tahoma"/>
            <family val="2"/>
          </rPr>
          <t>SIDRA:</t>
        </r>
        <r>
          <rPr>
            <sz val="9"/>
            <color indexed="81"/>
            <rFont val="Tahoma"/>
            <family val="2"/>
          </rPr>
          <t xml:space="preserve">
- Total Arrival Flow</t>
        </r>
      </text>
    </comment>
    <comment ref="A15" authorId="0" shapeId="0" xr:uid="{FD294B16-AB2B-4CFA-B692-AB09A0B1FB7F}">
      <text>
        <r>
          <rPr>
            <b/>
            <sz val="9"/>
            <color indexed="81"/>
            <rFont val="Tahoma"/>
            <family val="2"/>
          </rPr>
          <t xml:space="preserve">Synchro:
</t>
        </r>
        <r>
          <rPr>
            <sz val="9"/>
            <color indexed="81"/>
            <rFont val="Tahoma"/>
            <family val="2"/>
          </rPr>
          <t>- Group Saturation Flow (HCM 6+)
     + Adjust Group Saturation Flow as required, see Example 1 (EG1)
- Saturation Flow Protected/Permitted (HCM 2000)</t>
        </r>
        <r>
          <rPr>
            <b/>
            <sz val="9"/>
            <color indexed="81"/>
            <rFont val="Tahoma"/>
            <family val="2"/>
          </rPr>
          <t xml:space="preserve">
SIDRA:
</t>
        </r>
        <r>
          <rPr>
            <sz val="9"/>
            <color indexed="81"/>
            <rFont val="Tahoma"/>
            <family val="2"/>
          </rPr>
          <t xml:space="preserve">- Total Capacity (veh/h)
</t>
        </r>
        <r>
          <rPr>
            <b/>
            <sz val="9"/>
            <color indexed="81"/>
            <rFont val="Tahoma"/>
            <family val="2"/>
          </rPr>
          <t xml:space="preserve">
</t>
        </r>
        <r>
          <rPr>
            <b/>
            <i/>
            <sz val="9"/>
            <color indexed="81"/>
            <rFont val="Tahoma"/>
            <family val="2"/>
          </rPr>
          <t xml:space="preserve">Note: </t>
        </r>
        <r>
          <rPr>
            <i/>
            <sz val="9"/>
            <color indexed="81"/>
            <rFont val="Tahoma"/>
            <family val="2"/>
          </rPr>
          <t xml:space="preserve">suspiciously low Flow Rates will be highlighted red,
and High Flow Rates (presumebly for multiple lanes) will be purple.
</t>
        </r>
      </text>
    </comment>
    <comment ref="A20" authorId="0" shapeId="0" xr:uid="{0BF82619-3C6F-408F-9662-301628163640}">
      <text>
        <r>
          <rPr>
            <sz val="9"/>
            <color indexed="81"/>
            <rFont val="Tahoma"/>
            <family val="2"/>
          </rPr>
          <t>4 seconds lost per applicable Critical Phases</t>
        </r>
      </text>
    </comment>
    <comment ref="A22" authorId="0" shapeId="0" xr:uid="{4F82E4A6-9F46-4A6D-BD6D-F24297151B6A}">
      <text>
        <r>
          <rPr>
            <sz val="9"/>
            <color indexed="81"/>
            <rFont val="Tahoma"/>
            <family val="2"/>
          </rPr>
          <t>Not Optimized Cycle Length</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tc={59490630-8B38-4151-8CA3-08031C52576C}</author>
  </authors>
  <commentList>
    <comment ref="G4" authorId="0" shapeId="0" xr:uid="{59490630-8B38-4151-8CA3-08031C52576C}">
      <text>
        <t>[Threaded comment]
Your version of Excel allows you to read this threaded comment; however, any edits to it will get removed if the file is opened in a newer version of Excel. Learn more: https://go.microsoft.com/fwlink/?linkid=870924
Comment:
    4 seconds is generally correct. Lost time may be longer in some circumstances such as for a diagonal bike only phase.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KAGAWA Leia</author>
  </authors>
  <commentList>
    <comment ref="A11" authorId="0" shapeId="0" xr:uid="{55240131-EAEF-4D47-A4E1-0BEE29F05C73}">
      <text>
        <r>
          <rPr>
            <b/>
            <sz val="9"/>
            <color indexed="81"/>
            <rFont val="Tahoma"/>
            <family val="2"/>
          </rPr>
          <t xml:space="preserve">Synchro:
</t>
        </r>
        <r>
          <rPr>
            <sz val="9"/>
            <color indexed="81"/>
            <rFont val="Tahoma"/>
            <family val="2"/>
          </rPr>
          <t xml:space="preserve">- Adjusted Flow Rate, or
- Group Volume
</t>
        </r>
        <r>
          <rPr>
            <b/>
            <sz val="9"/>
            <color indexed="81"/>
            <rFont val="Tahoma"/>
            <family val="2"/>
          </rPr>
          <t>SIDRA:</t>
        </r>
        <r>
          <rPr>
            <sz val="9"/>
            <color indexed="81"/>
            <rFont val="Tahoma"/>
            <family val="2"/>
          </rPr>
          <t xml:space="preserve">
- Total Arrival Flow</t>
        </r>
      </text>
    </comment>
    <comment ref="A15" authorId="0" shapeId="0" xr:uid="{9544E804-618A-4DDC-A828-324B68D08AF5}">
      <text>
        <r>
          <rPr>
            <b/>
            <sz val="9"/>
            <color indexed="81"/>
            <rFont val="Tahoma"/>
            <family val="2"/>
          </rPr>
          <t xml:space="preserve">Synchro:
</t>
        </r>
        <r>
          <rPr>
            <sz val="9"/>
            <color indexed="81"/>
            <rFont val="Tahoma"/>
            <family val="2"/>
          </rPr>
          <t>- Group Saturation Flow (HCM 6+)
     + Adjust Group Saturation Flow as required, see Example 1 (EG1)
- Saturation Flow Protected/Permitted (HCM 2000)</t>
        </r>
        <r>
          <rPr>
            <b/>
            <sz val="9"/>
            <color indexed="81"/>
            <rFont val="Tahoma"/>
            <family val="2"/>
          </rPr>
          <t xml:space="preserve">
SIDRA:
</t>
        </r>
        <r>
          <rPr>
            <sz val="9"/>
            <color indexed="81"/>
            <rFont val="Tahoma"/>
            <family val="2"/>
          </rPr>
          <t xml:space="preserve">- Total Capacity (veh/h)
</t>
        </r>
        <r>
          <rPr>
            <b/>
            <sz val="9"/>
            <color indexed="81"/>
            <rFont val="Tahoma"/>
            <family val="2"/>
          </rPr>
          <t xml:space="preserve">
</t>
        </r>
        <r>
          <rPr>
            <b/>
            <i/>
            <sz val="9"/>
            <color indexed="81"/>
            <rFont val="Tahoma"/>
            <family val="2"/>
          </rPr>
          <t xml:space="preserve">Note: </t>
        </r>
        <r>
          <rPr>
            <i/>
            <sz val="9"/>
            <color indexed="81"/>
            <rFont val="Tahoma"/>
            <family val="2"/>
          </rPr>
          <t xml:space="preserve">suspiciously low Flow Rates will be highlighted red,
and High Flow Rates (presumebly for multiple lanes) will be purple.
</t>
        </r>
      </text>
    </comment>
    <comment ref="U15" authorId="0" shapeId="0" xr:uid="{739688BF-E3E2-4F8D-AB05-F659A0C314C0}">
      <text>
        <r>
          <rPr>
            <b/>
            <sz val="9"/>
            <color indexed="81"/>
            <rFont val="Tahoma"/>
            <family val="2"/>
          </rPr>
          <t>Sat Flow minus:
(Shared-LT Group Sat Flow), &amp;
(Shared-RT Group Sat Flow</t>
        </r>
      </text>
    </comment>
    <comment ref="A20" authorId="0" shapeId="0" xr:uid="{6A2E611F-455A-4B4F-ADC8-FF05F9CC560E}">
      <text>
        <r>
          <rPr>
            <sz val="9"/>
            <color indexed="81"/>
            <rFont val="Tahoma"/>
            <family val="2"/>
          </rPr>
          <t>4 seconds lost per applicable Critical Phases</t>
        </r>
      </text>
    </comment>
    <comment ref="A22" authorId="0" shapeId="0" xr:uid="{CF55AD1E-42D1-4C37-B5F1-5FFDA47BE750}">
      <text>
        <r>
          <rPr>
            <sz val="9"/>
            <color indexed="81"/>
            <rFont val="Tahoma"/>
            <family val="2"/>
          </rPr>
          <t>Not Optimized Cycle Length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KAGAWA Leia</author>
  </authors>
  <commentList>
    <comment ref="A11" authorId="0" shapeId="0" xr:uid="{08CDB6C0-8A23-4E18-AFC0-E1BED78AAEA0}">
      <text>
        <r>
          <rPr>
            <b/>
            <sz val="9"/>
            <color indexed="81"/>
            <rFont val="Tahoma"/>
            <family val="2"/>
          </rPr>
          <t xml:space="preserve">Synchro:
</t>
        </r>
        <r>
          <rPr>
            <sz val="9"/>
            <color indexed="81"/>
            <rFont val="Tahoma"/>
            <family val="2"/>
          </rPr>
          <t xml:space="preserve">- Adjusted Flow Rate, or
- Group Volume
</t>
        </r>
        <r>
          <rPr>
            <b/>
            <sz val="9"/>
            <color indexed="81"/>
            <rFont val="Tahoma"/>
            <family val="2"/>
          </rPr>
          <t>SIDRA:</t>
        </r>
        <r>
          <rPr>
            <sz val="9"/>
            <color indexed="81"/>
            <rFont val="Tahoma"/>
            <family val="2"/>
          </rPr>
          <t xml:space="preserve">
- Total Arrival Flow</t>
        </r>
      </text>
    </comment>
    <comment ref="A15" authorId="0" shapeId="0" xr:uid="{502EC04D-781C-4A5C-9E95-B00FD907EF12}">
      <text>
        <r>
          <rPr>
            <b/>
            <sz val="9"/>
            <color indexed="81"/>
            <rFont val="Tahoma"/>
            <family val="2"/>
          </rPr>
          <t xml:space="preserve">Synchro:
</t>
        </r>
        <r>
          <rPr>
            <sz val="9"/>
            <color indexed="81"/>
            <rFont val="Tahoma"/>
            <family val="2"/>
          </rPr>
          <t>- Group Saturation Flow (HCM 6+)
     + Adjust Group Saturation Flow as required, see Example 1 (EG1)
- Saturation Flow Protected/Permitted (HCM 2000)</t>
        </r>
        <r>
          <rPr>
            <b/>
            <sz val="9"/>
            <color indexed="81"/>
            <rFont val="Tahoma"/>
            <family val="2"/>
          </rPr>
          <t xml:space="preserve">
SIDRA:
</t>
        </r>
        <r>
          <rPr>
            <sz val="9"/>
            <color indexed="81"/>
            <rFont val="Tahoma"/>
            <family val="2"/>
          </rPr>
          <t xml:space="preserve">- Total Capacity (veh/h)
</t>
        </r>
        <r>
          <rPr>
            <b/>
            <sz val="9"/>
            <color indexed="81"/>
            <rFont val="Tahoma"/>
            <family val="2"/>
          </rPr>
          <t xml:space="preserve">
</t>
        </r>
        <r>
          <rPr>
            <b/>
            <i/>
            <sz val="9"/>
            <color indexed="81"/>
            <rFont val="Tahoma"/>
            <family val="2"/>
          </rPr>
          <t xml:space="preserve">Note: </t>
        </r>
        <r>
          <rPr>
            <i/>
            <sz val="9"/>
            <color indexed="81"/>
            <rFont val="Tahoma"/>
            <family val="2"/>
          </rPr>
          <t xml:space="preserve">suspiciously low Flow Rates will be highlighted red,
and High Flow Rates (presumebly for multiple lanes) will be purple.
</t>
        </r>
      </text>
    </comment>
    <comment ref="A20" authorId="0" shapeId="0" xr:uid="{4CA23CC4-2AAE-419F-AA5F-029FC10AA112}">
      <text>
        <r>
          <rPr>
            <sz val="9"/>
            <color indexed="81"/>
            <rFont val="Tahoma"/>
            <family val="2"/>
          </rPr>
          <t>4 seconds lost per applicable Critical Phases</t>
        </r>
      </text>
    </comment>
    <comment ref="A22" authorId="0" shapeId="0" xr:uid="{DF898701-3CE3-409B-B0A2-B8C2B5F62EDF}">
      <text>
        <r>
          <rPr>
            <sz val="9"/>
            <color indexed="81"/>
            <rFont val="Tahoma"/>
            <family val="2"/>
          </rPr>
          <t>Not Optimized Cycle Length</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KAGAWA Leia</author>
  </authors>
  <commentList>
    <comment ref="A11" authorId="0" shapeId="0" xr:uid="{6C2D2554-03D8-4D6C-8817-E7CCEDBB832C}">
      <text>
        <r>
          <rPr>
            <b/>
            <sz val="9"/>
            <color indexed="81"/>
            <rFont val="Tahoma"/>
            <family val="2"/>
          </rPr>
          <t xml:space="preserve">Synchro:
</t>
        </r>
        <r>
          <rPr>
            <sz val="9"/>
            <color indexed="81"/>
            <rFont val="Tahoma"/>
            <family val="2"/>
          </rPr>
          <t xml:space="preserve">- Adjusted Flow Rate, or
- Group Volume
</t>
        </r>
        <r>
          <rPr>
            <b/>
            <sz val="9"/>
            <color indexed="81"/>
            <rFont val="Tahoma"/>
            <family val="2"/>
          </rPr>
          <t>SIDRA:</t>
        </r>
        <r>
          <rPr>
            <sz val="9"/>
            <color indexed="81"/>
            <rFont val="Tahoma"/>
            <family val="2"/>
          </rPr>
          <t xml:space="preserve">
- Total Arrival Flow</t>
        </r>
      </text>
    </comment>
    <comment ref="A15" authorId="0" shapeId="0" xr:uid="{FCEE7678-F613-4A30-AE9D-EEFAC3D234D8}">
      <text>
        <r>
          <rPr>
            <b/>
            <sz val="9"/>
            <color indexed="81"/>
            <rFont val="Tahoma"/>
            <family val="2"/>
          </rPr>
          <t xml:space="preserve">Synchro:
</t>
        </r>
        <r>
          <rPr>
            <sz val="9"/>
            <color indexed="81"/>
            <rFont val="Tahoma"/>
            <family val="2"/>
          </rPr>
          <t>- Group Saturation Flow (HCM 6+)
     + Adjust Group Saturation Flow as required, see Example 1 (EG1)
- Saturation Flow Protected/Permitted (HCM 2000)</t>
        </r>
        <r>
          <rPr>
            <b/>
            <sz val="9"/>
            <color indexed="81"/>
            <rFont val="Tahoma"/>
            <family val="2"/>
          </rPr>
          <t xml:space="preserve">
SIDRA:
</t>
        </r>
        <r>
          <rPr>
            <sz val="9"/>
            <color indexed="81"/>
            <rFont val="Tahoma"/>
            <family val="2"/>
          </rPr>
          <t xml:space="preserve">- Total Capacity (veh/h)
</t>
        </r>
        <r>
          <rPr>
            <b/>
            <sz val="9"/>
            <color indexed="81"/>
            <rFont val="Tahoma"/>
            <family val="2"/>
          </rPr>
          <t xml:space="preserve">
</t>
        </r>
        <r>
          <rPr>
            <b/>
            <i/>
            <sz val="9"/>
            <color indexed="81"/>
            <rFont val="Tahoma"/>
            <family val="2"/>
          </rPr>
          <t xml:space="preserve">Note: </t>
        </r>
        <r>
          <rPr>
            <i/>
            <sz val="9"/>
            <color indexed="81"/>
            <rFont val="Tahoma"/>
            <family val="2"/>
          </rPr>
          <t xml:space="preserve">suspiciously low Flow Rates will be highlighted red,
and High Flow Rates (presumebly for multiple lanes) will be purple.
</t>
        </r>
      </text>
    </comment>
    <comment ref="A20" authorId="0" shapeId="0" xr:uid="{E19BD495-B76D-418E-B945-38FF587E97C5}">
      <text>
        <r>
          <rPr>
            <sz val="9"/>
            <color indexed="81"/>
            <rFont val="Tahoma"/>
            <family val="2"/>
          </rPr>
          <t>4 seconds lost per applicable Critical Phases</t>
        </r>
      </text>
    </comment>
    <comment ref="A22" authorId="0" shapeId="0" xr:uid="{66FF434D-13F5-4296-8CA3-5A58AA3800B8}">
      <text>
        <r>
          <rPr>
            <sz val="9"/>
            <color indexed="81"/>
            <rFont val="Tahoma"/>
            <family val="2"/>
          </rPr>
          <t>Not Optimized Cycle Length</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KAGAWA Leia</author>
  </authors>
  <commentList>
    <comment ref="A11" authorId="0" shapeId="0" xr:uid="{F1D03005-FDFE-4B28-ACEA-0199606BAC87}">
      <text>
        <r>
          <rPr>
            <b/>
            <sz val="9"/>
            <color indexed="81"/>
            <rFont val="Tahoma"/>
            <family val="2"/>
          </rPr>
          <t xml:space="preserve">Synchro:
</t>
        </r>
        <r>
          <rPr>
            <sz val="9"/>
            <color indexed="81"/>
            <rFont val="Tahoma"/>
            <family val="2"/>
          </rPr>
          <t xml:space="preserve">- Adjusted Flow Rate, or
- Group Volume
</t>
        </r>
        <r>
          <rPr>
            <b/>
            <sz val="9"/>
            <color indexed="81"/>
            <rFont val="Tahoma"/>
            <family val="2"/>
          </rPr>
          <t>SIDRA:</t>
        </r>
        <r>
          <rPr>
            <sz val="9"/>
            <color indexed="81"/>
            <rFont val="Tahoma"/>
            <family val="2"/>
          </rPr>
          <t xml:space="preserve">
- Total Arrival Flow</t>
        </r>
      </text>
    </comment>
    <comment ref="A15" authorId="0" shapeId="0" xr:uid="{8FF47B1E-098D-4652-81E5-C71E303D0EDC}">
      <text>
        <r>
          <rPr>
            <b/>
            <sz val="9"/>
            <color indexed="81"/>
            <rFont val="Tahoma"/>
            <family val="2"/>
          </rPr>
          <t xml:space="preserve">Synchro:
</t>
        </r>
        <r>
          <rPr>
            <sz val="9"/>
            <color indexed="81"/>
            <rFont val="Tahoma"/>
            <family val="2"/>
          </rPr>
          <t>- Group Saturation Flow (HCM 6+)
     + Adjust Group Saturation Flow as required, see Example 1 (EG1)
- Saturation Flow Protected/Permitted (HCM 2000)</t>
        </r>
        <r>
          <rPr>
            <b/>
            <sz val="9"/>
            <color indexed="81"/>
            <rFont val="Tahoma"/>
            <family val="2"/>
          </rPr>
          <t xml:space="preserve">
SIDRA:
</t>
        </r>
        <r>
          <rPr>
            <sz val="9"/>
            <color indexed="81"/>
            <rFont val="Tahoma"/>
            <family val="2"/>
          </rPr>
          <t xml:space="preserve">- Total Capacity (veh/h)
</t>
        </r>
        <r>
          <rPr>
            <b/>
            <sz val="9"/>
            <color indexed="81"/>
            <rFont val="Tahoma"/>
            <family val="2"/>
          </rPr>
          <t xml:space="preserve">
</t>
        </r>
        <r>
          <rPr>
            <b/>
            <i/>
            <sz val="9"/>
            <color indexed="81"/>
            <rFont val="Tahoma"/>
            <family val="2"/>
          </rPr>
          <t xml:space="preserve">Note: </t>
        </r>
        <r>
          <rPr>
            <i/>
            <sz val="9"/>
            <color indexed="81"/>
            <rFont val="Tahoma"/>
            <family val="2"/>
          </rPr>
          <t xml:space="preserve">suspiciously low Flow Rates will be highlighted red,
and High Flow Rates (presumebly for multiple lanes) will be purple.
</t>
        </r>
      </text>
    </comment>
    <comment ref="A20" authorId="0" shapeId="0" xr:uid="{0747E2C5-4F53-4F6F-A55F-DEAD10088FC7}">
      <text>
        <r>
          <rPr>
            <sz val="9"/>
            <color indexed="81"/>
            <rFont val="Tahoma"/>
            <family val="2"/>
          </rPr>
          <t>4 seconds lost per applicable Critical Phases</t>
        </r>
      </text>
    </comment>
    <comment ref="A22" authorId="0" shapeId="0" xr:uid="{1380AECA-6229-46F9-B4C2-7E480BABF35D}">
      <text>
        <r>
          <rPr>
            <sz val="9"/>
            <color indexed="81"/>
            <rFont val="Tahoma"/>
            <family val="2"/>
          </rPr>
          <t>Not Optimized Cycle Length</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KAGAWA Leia</author>
  </authors>
  <commentList>
    <comment ref="A11" authorId="0" shapeId="0" xr:uid="{B98C584A-285F-4475-95C4-4605379DB9AA}">
      <text>
        <r>
          <rPr>
            <b/>
            <sz val="9"/>
            <color indexed="81"/>
            <rFont val="Tahoma"/>
            <family val="2"/>
          </rPr>
          <t xml:space="preserve">Synchro:
</t>
        </r>
        <r>
          <rPr>
            <sz val="9"/>
            <color indexed="81"/>
            <rFont val="Tahoma"/>
            <family val="2"/>
          </rPr>
          <t xml:space="preserve">- Adjusted Flow Rate, or
- Group Volume
</t>
        </r>
        <r>
          <rPr>
            <b/>
            <sz val="9"/>
            <color indexed="81"/>
            <rFont val="Tahoma"/>
            <family val="2"/>
          </rPr>
          <t>SIDRA:</t>
        </r>
        <r>
          <rPr>
            <sz val="9"/>
            <color indexed="81"/>
            <rFont val="Tahoma"/>
            <family val="2"/>
          </rPr>
          <t xml:space="preserve">
- Total Arrival Flow</t>
        </r>
      </text>
    </comment>
    <comment ref="A15" authorId="0" shapeId="0" xr:uid="{B3664D23-4CAB-44BB-9BE6-69DACB9DE0E5}">
      <text>
        <r>
          <rPr>
            <b/>
            <sz val="9"/>
            <color indexed="81"/>
            <rFont val="Tahoma"/>
            <family val="2"/>
          </rPr>
          <t xml:space="preserve">Synchro:
</t>
        </r>
        <r>
          <rPr>
            <sz val="9"/>
            <color indexed="81"/>
            <rFont val="Tahoma"/>
            <family val="2"/>
          </rPr>
          <t>- Group Saturation Flow (HCM 6+)
     + Adjust Group Saturation Flow as required, see Example 1 (EG1)
- Saturation Flow Protected/Permitted (HCM 2000)</t>
        </r>
        <r>
          <rPr>
            <b/>
            <sz val="9"/>
            <color indexed="81"/>
            <rFont val="Tahoma"/>
            <family val="2"/>
          </rPr>
          <t xml:space="preserve">
SIDRA:
</t>
        </r>
        <r>
          <rPr>
            <sz val="9"/>
            <color indexed="81"/>
            <rFont val="Tahoma"/>
            <family val="2"/>
          </rPr>
          <t xml:space="preserve">- Total Capacity (veh/h)
</t>
        </r>
        <r>
          <rPr>
            <b/>
            <sz val="9"/>
            <color indexed="81"/>
            <rFont val="Tahoma"/>
            <family val="2"/>
          </rPr>
          <t xml:space="preserve">
</t>
        </r>
        <r>
          <rPr>
            <b/>
            <i/>
            <sz val="9"/>
            <color indexed="81"/>
            <rFont val="Tahoma"/>
            <family val="2"/>
          </rPr>
          <t xml:space="preserve">Note: </t>
        </r>
        <r>
          <rPr>
            <i/>
            <sz val="9"/>
            <color indexed="81"/>
            <rFont val="Tahoma"/>
            <family val="2"/>
          </rPr>
          <t xml:space="preserve">suspiciously low Flow Rates will be highlighted red,
and High Flow Rates (presumebly for multiple lanes) will be purple.
</t>
        </r>
      </text>
    </comment>
    <comment ref="A20" authorId="0" shapeId="0" xr:uid="{854A89A5-C37D-4AF7-A516-85099F216BAD}">
      <text>
        <r>
          <rPr>
            <sz val="9"/>
            <color indexed="81"/>
            <rFont val="Tahoma"/>
            <family val="2"/>
          </rPr>
          <t>4 seconds lost per applicable Critical Phases</t>
        </r>
      </text>
    </comment>
    <comment ref="A22" authorId="0" shapeId="0" xr:uid="{2BDE33BC-2588-4283-9510-D2DD7516CF44}">
      <text>
        <r>
          <rPr>
            <sz val="9"/>
            <color indexed="81"/>
            <rFont val="Tahoma"/>
            <family val="2"/>
          </rPr>
          <t>Not Optimized Cycle Length</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KAGAWA Leia</author>
  </authors>
  <commentList>
    <comment ref="A11" authorId="0" shapeId="0" xr:uid="{7605B01A-B890-40E6-9979-AA1E8843E234}">
      <text>
        <r>
          <rPr>
            <b/>
            <sz val="9"/>
            <color indexed="81"/>
            <rFont val="Tahoma"/>
            <family val="2"/>
          </rPr>
          <t xml:space="preserve">Synchro:
</t>
        </r>
        <r>
          <rPr>
            <sz val="9"/>
            <color indexed="81"/>
            <rFont val="Tahoma"/>
            <family val="2"/>
          </rPr>
          <t xml:space="preserve">- Adjusted Flow Rate, or
- Group Volume
</t>
        </r>
        <r>
          <rPr>
            <b/>
            <sz val="9"/>
            <color indexed="81"/>
            <rFont val="Tahoma"/>
            <family val="2"/>
          </rPr>
          <t>SIDRA:</t>
        </r>
        <r>
          <rPr>
            <sz val="9"/>
            <color indexed="81"/>
            <rFont val="Tahoma"/>
            <family val="2"/>
          </rPr>
          <t xml:space="preserve">
- Total Arrival Flow</t>
        </r>
      </text>
    </comment>
    <comment ref="A15" authorId="0" shapeId="0" xr:uid="{4E751DEE-9FAA-48F6-A119-750952FCB896}">
      <text>
        <r>
          <rPr>
            <b/>
            <sz val="9"/>
            <color indexed="81"/>
            <rFont val="Tahoma"/>
            <family val="2"/>
          </rPr>
          <t xml:space="preserve">Synchro:
</t>
        </r>
        <r>
          <rPr>
            <sz val="9"/>
            <color indexed="81"/>
            <rFont val="Tahoma"/>
            <family val="2"/>
          </rPr>
          <t>- Group Saturation Flow (HCM 6+)
     + Adjust Group Saturation Flow as required, see Example 1 (EG1)
- Saturation Flow Protected/Permitted (HCM 2000)</t>
        </r>
        <r>
          <rPr>
            <b/>
            <sz val="9"/>
            <color indexed="81"/>
            <rFont val="Tahoma"/>
            <family val="2"/>
          </rPr>
          <t xml:space="preserve">
SIDRA:
</t>
        </r>
        <r>
          <rPr>
            <sz val="9"/>
            <color indexed="81"/>
            <rFont val="Tahoma"/>
            <family val="2"/>
          </rPr>
          <t xml:space="preserve">- Total Capacity (veh/h)
</t>
        </r>
        <r>
          <rPr>
            <b/>
            <sz val="9"/>
            <color indexed="81"/>
            <rFont val="Tahoma"/>
            <family val="2"/>
          </rPr>
          <t xml:space="preserve">
</t>
        </r>
        <r>
          <rPr>
            <b/>
            <i/>
            <sz val="9"/>
            <color indexed="81"/>
            <rFont val="Tahoma"/>
            <family val="2"/>
          </rPr>
          <t xml:space="preserve">Note: </t>
        </r>
        <r>
          <rPr>
            <i/>
            <sz val="9"/>
            <color indexed="81"/>
            <rFont val="Tahoma"/>
            <family val="2"/>
          </rPr>
          <t xml:space="preserve">suspiciously low Flow Rates will be highlighted red,
and High Flow Rates (presumebly for multiple lanes) will be purple.
</t>
        </r>
      </text>
    </comment>
    <comment ref="A20" authorId="0" shapeId="0" xr:uid="{307848C8-BCCC-47B1-AFBE-D891C26F8A3C}">
      <text>
        <r>
          <rPr>
            <sz val="9"/>
            <color indexed="81"/>
            <rFont val="Tahoma"/>
            <family val="2"/>
          </rPr>
          <t>4 seconds lost per applicable Critical Phases</t>
        </r>
      </text>
    </comment>
    <comment ref="A22" authorId="0" shapeId="0" xr:uid="{4EB7AE1E-3F93-413E-BCD5-7A341629AABA}">
      <text>
        <r>
          <rPr>
            <sz val="9"/>
            <color indexed="81"/>
            <rFont val="Tahoma"/>
            <family val="2"/>
          </rPr>
          <t>Not Optimized Cycle Length</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KAGAWA Leia</author>
  </authors>
  <commentList>
    <comment ref="A11" authorId="0" shapeId="0" xr:uid="{78BE7606-86A3-4575-B655-F0EE6B9C838D}">
      <text>
        <r>
          <rPr>
            <b/>
            <sz val="9"/>
            <color indexed="81"/>
            <rFont val="Tahoma"/>
            <family val="2"/>
          </rPr>
          <t xml:space="preserve">Synchro:
</t>
        </r>
        <r>
          <rPr>
            <sz val="9"/>
            <color indexed="81"/>
            <rFont val="Tahoma"/>
            <family val="2"/>
          </rPr>
          <t xml:space="preserve">- Adjusted Flow Rate, or
- Group Volume
</t>
        </r>
        <r>
          <rPr>
            <b/>
            <sz val="9"/>
            <color indexed="81"/>
            <rFont val="Tahoma"/>
            <family val="2"/>
          </rPr>
          <t>SIDRA:</t>
        </r>
        <r>
          <rPr>
            <sz val="9"/>
            <color indexed="81"/>
            <rFont val="Tahoma"/>
            <family val="2"/>
          </rPr>
          <t xml:space="preserve">
- Total Arrival Flow</t>
        </r>
      </text>
    </comment>
    <comment ref="A15" authorId="0" shapeId="0" xr:uid="{8B42F149-ACBD-4A9E-BF93-DFC102B136A1}">
      <text>
        <r>
          <rPr>
            <b/>
            <sz val="9"/>
            <color indexed="81"/>
            <rFont val="Tahoma"/>
            <family val="2"/>
          </rPr>
          <t xml:space="preserve">Synchro:
</t>
        </r>
        <r>
          <rPr>
            <sz val="9"/>
            <color indexed="81"/>
            <rFont val="Tahoma"/>
            <family val="2"/>
          </rPr>
          <t>- Group Saturation Flow (HCM 6+)
     + Adjust Group Saturation Flow as required, see Example 1 (EG1)
- Saturation Flow Protected/Permitted (HCM 2000)</t>
        </r>
        <r>
          <rPr>
            <b/>
            <sz val="9"/>
            <color indexed="81"/>
            <rFont val="Tahoma"/>
            <family val="2"/>
          </rPr>
          <t xml:space="preserve">
SIDRA:
</t>
        </r>
        <r>
          <rPr>
            <sz val="9"/>
            <color indexed="81"/>
            <rFont val="Tahoma"/>
            <family val="2"/>
          </rPr>
          <t xml:space="preserve">- Total Capacity (veh/h)
</t>
        </r>
        <r>
          <rPr>
            <b/>
            <sz val="9"/>
            <color indexed="81"/>
            <rFont val="Tahoma"/>
            <family val="2"/>
          </rPr>
          <t xml:space="preserve">
</t>
        </r>
        <r>
          <rPr>
            <b/>
            <i/>
            <sz val="9"/>
            <color indexed="81"/>
            <rFont val="Tahoma"/>
            <family val="2"/>
          </rPr>
          <t xml:space="preserve">Note: </t>
        </r>
        <r>
          <rPr>
            <i/>
            <sz val="9"/>
            <color indexed="81"/>
            <rFont val="Tahoma"/>
            <family val="2"/>
          </rPr>
          <t xml:space="preserve">suspiciously low Flow Rates will be highlighted red,
and High Flow Rates (presumebly for multiple lanes) will be purple.
</t>
        </r>
      </text>
    </comment>
    <comment ref="A20" authorId="0" shapeId="0" xr:uid="{B646B28C-4FA8-443C-8DB3-3A67DB0B5BDF}">
      <text>
        <r>
          <rPr>
            <sz val="9"/>
            <color indexed="81"/>
            <rFont val="Tahoma"/>
            <family val="2"/>
          </rPr>
          <t>4 seconds lost per applicable Critical Phases</t>
        </r>
      </text>
    </comment>
    <comment ref="A22" authorId="0" shapeId="0" xr:uid="{F67D7242-7148-4D4B-AB54-C86D6634CDCE}">
      <text>
        <r>
          <rPr>
            <sz val="9"/>
            <color indexed="81"/>
            <rFont val="Tahoma"/>
            <family val="2"/>
          </rPr>
          <t>Not Optimized Cycle Length</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KAGAWA Leia</author>
  </authors>
  <commentList>
    <comment ref="A11" authorId="0" shapeId="0" xr:uid="{F31EFF0A-781B-4696-9694-D089A7C5A70C}">
      <text>
        <r>
          <rPr>
            <b/>
            <sz val="9"/>
            <color indexed="81"/>
            <rFont val="Tahoma"/>
            <family val="2"/>
          </rPr>
          <t xml:space="preserve">Synchro:
</t>
        </r>
        <r>
          <rPr>
            <sz val="9"/>
            <color indexed="81"/>
            <rFont val="Tahoma"/>
            <family val="2"/>
          </rPr>
          <t xml:space="preserve">- Adjusted Flow Rate, or
- Group Volume
</t>
        </r>
        <r>
          <rPr>
            <b/>
            <sz val="9"/>
            <color indexed="81"/>
            <rFont val="Tahoma"/>
            <family val="2"/>
          </rPr>
          <t>SIDRA:</t>
        </r>
        <r>
          <rPr>
            <sz val="9"/>
            <color indexed="81"/>
            <rFont val="Tahoma"/>
            <family val="2"/>
          </rPr>
          <t xml:space="preserve">
- Total Arrival Flow</t>
        </r>
      </text>
    </comment>
    <comment ref="A15" authorId="0" shapeId="0" xr:uid="{5F4069BD-C598-4619-8BC3-D39518CCC2F3}">
      <text>
        <r>
          <rPr>
            <b/>
            <sz val="9"/>
            <color indexed="81"/>
            <rFont val="Tahoma"/>
            <family val="2"/>
          </rPr>
          <t xml:space="preserve">Synchro:
</t>
        </r>
        <r>
          <rPr>
            <sz val="9"/>
            <color indexed="81"/>
            <rFont val="Tahoma"/>
            <family val="2"/>
          </rPr>
          <t>- Group Saturation Flow (HCM 6+)
     + Adjust Group Saturation Flow as required, see Example 1 (EG1)
- Saturation Flow Protected/Permitted (HCM 2000)</t>
        </r>
        <r>
          <rPr>
            <b/>
            <sz val="9"/>
            <color indexed="81"/>
            <rFont val="Tahoma"/>
            <family val="2"/>
          </rPr>
          <t xml:space="preserve">
SIDRA:
</t>
        </r>
        <r>
          <rPr>
            <sz val="9"/>
            <color indexed="81"/>
            <rFont val="Tahoma"/>
            <family val="2"/>
          </rPr>
          <t xml:space="preserve">- Total Capacity (veh/h)
</t>
        </r>
        <r>
          <rPr>
            <b/>
            <sz val="9"/>
            <color indexed="81"/>
            <rFont val="Tahoma"/>
            <family val="2"/>
          </rPr>
          <t xml:space="preserve">
</t>
        </r>
        <r>
          <rPr>
            <b/>
            <i/>
            <sz val="9"/>
            <color indexed="81"/>
            <rFont val="Tahoma"/>
            <family val="2"/>
          </rPr>
          <t xml:space="preserve">Note: </t>
        </r>
        <r>
          <rPr>
            <i/>
            <sz val="9"/>
            <color indexed="81"/>
            <rFont val="Tahoma"/>
            <family val="2"/>
          </rPr>
          <t xml:space="preserve">suspiciously low Flow Rates will be highlighted red,
and High Flow Rates (presumebly for multiple lanes) will be purple.
</t>
        </r>
      </text>
    </comment>
    <comment ref="A20" authorId="0" shapeId="0" xr:uid="{CFD2A5BD-3275-4493-9152-0BE307931262}">
      <text>
        <r>
          <rPr>
            <sz val="9"/>
            <color indexed="81"/>
            <rFont val="Tahoma"/>
            <family val="2"/>
          </rPr>
          <t>4 seconds lost per applicable Critical Phases</t>
        </r>
      </text>
    </comment>
    <comment ref="A22" authorId="0" shapeId="0" xr:uid="{39A9999D-8952-484E-980B-77929D489608}">
      <text>
        <r>
          <rPr>
            <sz val="9"/>
            <color indexed="81"/>
            <rFont val="Tahoma"/>
            <family val="2"/>
          </rPr>
          <t>Not Optimized Cycle Length</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<sst xmlns="http://schemas.openxmlformats.org/spreadsheetml/2006/main" count="1158" uniqueCount="147">
  <si>
    <t xml:space="preserve">Road Name </t>
  </si>
  <si>
    <t xml:space="preserve">Approach </t>
  </si>
  <si>
    <t xml:space="preserve">Lane Group </t>
  </si>
  <si>
    <t>Lane Group Flow (vph)</t>
  </si>
  <si>
    <t>Saturation Flow Rate (vph)</t>
  </si>
  <si>
    <t>v/s Flow Ratio</t>
  </si>
  <si>
    <t>Through</t>
  </si>
  <si>
    <t>Right</t>
  </si>
  <si>
    <t>Sum:</t>
  </si>
  <si>
    <t>Cycle Time:</t>
  </si>
  <si>
    <t>No. Phases:</t>
  </si>
  <si>
    <t>Lost Time:</t>
  </si>
  <si>
    <t>Xc</t>
  </si>
  <si>
    <t>General</t>
  </si>
  <si>
    <t>Project Information</t>
  </si>
  <si>
    <t>Inputs</t>
  </si>
  <si>
    <t>Cycle Time (sec)</t>
  </si>
  <si>
    <t>Calculations</t>
  </si>
  <si>
    <t>Sum of Critical Movement Flow Ratios (v/s)</t>
  </si>
  <si>
    <t>Lost Time (sec)</t>
  </si>
  <si>
    <t>Scenario:</t>
  </si>
  <si>
    <t>Phasing Notes:</t>
  </si>
  <si>
    <t>Intersection:</t>
  </si>
  <si>
    <t>Indicate Flow Ratios Used with X</t>
  </si>
  <si>
    <t>Critical v/c (Xc)</t>
  </si>
  <si>
    <t>For signalized intersections the critical intersection v/c is reported. It is the sum of the critical flow ratio multiplied by the cycle length divided by the cycle length less the lost time.</t>
  </si>
  <si>
    <t>4.18.2024</t>
  </si>
  <si>
    <t>Version</t>
  </si>
  <si>
    <t>Author</t>
  </si>
  <si>
    <t xml:space="preserve">Date </t>
  </si>
  <si>
    <t>Changes</t>
  </si>
  <si>
    <t>Katie Brown</t>
  </si>
  <si>
    <t>1.0</t>
  </si>
  <si>
    <t>Original Version</t>
  </si>
  <si>
    <t>These rules result in the designation of one or more of the following lane group possibilities for an intersection approach:</t>
  </si>
  <si>
    <t>Notice that a lane group may include one or more lanes. Use the following rules in order to determine the lane groups for an intersection approach:</t>
  </si>
  <si>
    <t>Determine Lane Group Flow Rates</t>
  </si>
  <si>
    <t>Determine Lane Groups</t>
  </si>
  <si>
    <t>Update post-APMUG Meeting with sumif</t>
  </si>
  <si>
    <t>10.9.2024</t>
  </si>
  <si>
    <t>Leia Kagawa</t>
  </si>
  <si>
    <t>7.3.2025</t>
  </si>
  <si>
    <t>Intersection</t>
  </si>
  <si>
    <t>Analyst</t>
  </si>
  <si>
    <t>Scenario</t>
  </si>
  <si>
    <t>Date</t>
  </si>
  <si>
    <t>Eastbound (EB)</t>
  </si>
  <si>
    <t>Westbound (WB)</t>
  </si>
  <si>
    <t>Northbound (NB)</t>
  </si>
  <si>
    <t>Southbound (SB)</t>
  </si>
  <si>
    <t>Left Turn</t>
  </si>
  <si>
    <t>Prot</t>
  </si>
  <si>
    <t>Thru Only</t>
  </si>
  <si>
    <t>Condition</t>
  </si>
  <si>
    <t>Protected Left Turn Type</t>
  </si>
  <si>
    <t>Lag</t>
  </si>
  <si>
    <t>Lead</t>
  </si>
  <si>
    <t>Phase #</t>
  </si>
  <si>
    <t>Green Time</t>
  </si>
  <si>
    <t>-</t>
  </si>
  <si>
    <t>Sat. Flow Rate Source</t>
  </si>
  <si>
    <t>Lane Group v/s Flow Ratio</t>
  </si>
  <si>
    <t>Critical Phases</t>
  </si>
  <si>
    <t>No. Lost Time Cycles</t>
  </si>
  <si>
    <t>Cycle Time</t>
  </si>
  <si>
    <t>Cells</t>
  </si>
  <si>
    <r>
      <rPr>
        <b/>
        <sz val="9"/>
        <color theme="1"/>
        <rFont val="Arial"/>
        <family val="2"/>
      </rPr>
      <t xml:space="preserve">Rule 3: </t>
    </r>
    <r>
      <rPr>
        <sz val="9"/>
        <color theme="1"/>
        <rFont val="Arial"/>
        <family val="2"/>
      </rPr>
      <t>Permitted-Protected Lefts, Lead-Lead or Lag-Lag</t>
    </r>
  </si>
  <si>
    <r>
      <rPr>
        <b/>
        <sz val="9"/>
        <color theme="1"/>
        <rFont val="Arial"/>
        <family val="2"/>
      </rPr>
      <t xml:space="preserve">Rule 4: </t>
    </r>
    <r>
      <rPr>
        <sz val="9"/>
        <color theme="1"/>
        <rFont val="Arial"/>
        <family val="2"/>
      </rPr>
      <t>Permitted-Protected Lefts, Lead-Lag</t>
    </r>
  </si>
  <si>
    <t>✓</t>
  </si>
  <si>
    <t>N/A</t>
  </si>
  <si>
    <t>Paste Area for Analysis Reports (Optional)</t>
  </si>
  <si>
    <t>*Lane Group Guidance</t>
  </si>
  <si>
    <t>• An exclusive left-turn lane or lanes should be designated as a separate lane group. The same is true of an exclusive right-turn lane.</t>
  </si>
  <si>
    <t>• Any shared lane should be designated as a separate lane group.</t>
  </si>
  <si>
    <t>• Any lanes that are not exclusive turn lanes or shared lanes should be combined into one lane group.</t>
  </si>
  <si>
    <t>• Exclusive through lane (or lanes),</t>
  </si>
  <si>
    <t>• Exclusive right-turn lane (or lanes),</t>
  </si>
  <si>
    <t>• Shared left-turn and through lane,</t>
  </si>
  <si>
    <t>• Shared left-turn and right-turn lane,</t>
  </si>
  <si>
    <t>• Shared left-turn, through, and right-turn lane.</t>
  </si>
  <si>
    <t>Lane Group Flow Ratio (v/s)</t>
  </si>
  <si>
    <r>
      <t>Barrier Flow Ratios</t>
    </r>
    <r>
      <rPr>
        <vertAlign val="subscript"/>
        <sz val="11"/>
        <color theme="1"/>
        <rFont val="Arial"/>
        <family val="2"/>
      </rPr>
      <t>Crit. Move.</t>
    </r>
  </si>
  <si>
    <r>
      <t>∑ Flow Ratios</t>
    </r>
    <r>
      <rPr>
        <vertAlign val="subscript"/>
        <sz val="11"/>
        <color theme="1"/>
        <rFont val="Arial"/>
        <family val="2"/>
      </rPr>
      <t>Crit. Move</t>
    </r>
  </si>
  <si>
    <t>Lost Time</t>
  </si>
  <si>
    <t>Rule 1/2:</t>
  </si>
  <si>
    <t>Lane Groups</t>
  </si>
  <si>
    <r>
      <t xml:space="preserve">Saturation Flow Rate </t>
    </r>
    <r>
      <rPr>
        <b/>
        <sz val="9"/>
        <color theme="1"/>
        <rFont val="Arial"/>
        <family val="2"/>
      </rPr>
      <t>(veh/h/ln)</t>
    </r>
  </si>
  <si>
    <r>
      <t xml:space="preserve">Lane Group Volume </t>
    </r>
    <r>
      <rPr>
        <b/>
        <sz val="9"/>
        <color theme="1"/>
        <rFont val="Arial"/>
        <family val="2"/>
      </rPr>
      <t>(veh/h)</t>
    </r>
  </si>
  <si>
    <r>
      <t>Adj Lane Group Volume</t>
    </r>
    <r>
      <rPr>
        <sz val="9"/>
        <color theme="1"/>
        <rFont val="Arial"/>
        <family val="2"/>
      </rPr>
      <t xml:space="preserve"> (veh/h)</t>
    </r>
  </si>
  <si>
    <t>+Perm</t>
  </si>
  <si>
    <t>Notes</t>
  </si>
  <si>
    <t>Paste Phase Diagram:</t>
  </si>
  <si>
    <t>Paste Report:</t>
  </si>
  <si>
    <t>with Permitted or Protected Turns</t>
  </si>
  <si>
    <r>
      <rPr>
        <i/>
        <sz val="11"/>
        <color theme="0"/>
        <rFont val="Calibri"/>
        <family val="2"/>
        <scheme val="minor"/>
      </rPr>
      <t xml:space="preserve">Required inputs are highlighted </t>
    </r>
    <r>
      <rPr>
        <b/>
        <i/>
        <u/>
        <sz val="11"/>
        <color rgb="FFFFFF00"/>
        <rFont val="Calibri"/>
        <family val="2"/>
        <scheme val="minor"/>
      </rPr>
      <t>yellow</t>
    </r>
    <r>
      <rPr>
        <i/>
        <sz val="11"/>
        <color theme="0"/>
        <rFont val="Calibri"/>
        <family val="2"/>
        <scheme val="minor"/>
      </rPr>
      <t>. Optional inputs are highlighted</t>
    </r>
    <r>
      <rPr>
        <i/>
        <sz val="11"/>
        <color theme="1"/>
        <rFont val="Calibri"/>
        <family val="2"/>
        <scheme val="minor"/>
      </rPr>
      <t xml:space="preserve"> </t>
    </r>
    <r>
      <rPr>
        <b/>
        <i/>
        <u/>
        <sz val="11"/>
        <color theme="5" tint="0.59999389629810485"/>
        <rFont val="Calibri"/>
        <family val="2"/>
        <scheme val="minor"/>
      </rPr>
      <t>orange</t>
    </r>
    <r>
      <rPr>
        <b/>
        <i/>
        <sz val="11"/>
        <color theme="0"/>
        <rFont val="Calibri"/>
        <family val="2"/>
        <scheme val="minor"/>
      </rPr>
      <t>.</t>
    </r>
  </si>
  <si>
    <r>
      <rPr>
        <b/>
        <sz val="11"/>
        <color theme="1"/>
        <rFont val="Calibri"/>
        <family val="2"/>
        <scheme val="minor"/>
      </rPr>
      <t xml:space="preserve">1) </t>
    </r>
    <r>
      <rPr>
        <sz val="11"/>
        <color theme="1"/>
        <rFont val="Calibri"/>
        <family val="2"/>
        <scheme val="minor"/>
      </rPr>
      <t xml:space="preserve">Reformatted existing template and renamed Tab "Manual Calc".
</t>
    </r>
    <r>
      <rPr>
        <b/>
        <sz val="11"/>
        <color theme="1"/>
        <rFont val="Calibri"/>
        <family val="2"/>
        <scheme val="minor"/>
      </rPr>
      <t xml:space="preserve">2) </t>
    </r>
    <r>
      <rPr>
        <sz val="11"/>
        <color theme="1"/>
        <rFont val="Calibri"/>
        <family val="2"/>
        <scheme val="minor"/>
      </rPr>
      <t xml:space="preserve">Added a reformatted calculator "Template" with possible lane-groups represented that automatically selects critical cycles and calculates the intersection's V/C.
</t>
    </r>
    <r>
      <rPr>
        <b/>
        <sz val="11"/>
        <color theme="1"/>
        <rFont val="Calibri"/>
        <family val="2"/>
        <scheme val="minor"/>
      </rPr>
      <t xml:space="preserve">3) </t>
    </r>
    <r>
      <rPr>
        <sz val="11"/>
        <color theme="1"/>
        <rFont val="Calibri"/>
        <family val="2"/>
        <scheme val="minor"/>
      </rPr>
      <t xml:space="preserve">On Notes tab, the Permissive-Protected Left calculaions and explaination were corrected according to APM Chapter 13 update then consolidated notes with "lane group guidance", and
</t>
    </r>
    <r>
      <rPr>
        <b/>
        <sz val="11"/>
        <color theme="1"/>
        <rFont val="Calibri"/>
        <family val="2"/>
        <scheme val="minor"/>
      </rPr>
      <t xml:space="preserve">4) </t>
    </r>
    <r>
      <rPr>
        <sz val="11"/>
        <color theme="1"/>
        <rFont val="Calibri"/>
        <family val="2"/>
        <scheme val="minor"/>
      </rPr>
      <t>Added additional examples (reformated existing example to utilize the new template).</t>
    </r>
  </si>
  <si>
    <r>
      <t xml:space="preserve">Calculation Section </t>
    </r>
    <r>
      <rPr>
        <i/>
        <sz val="12"/>
        <color theme="1"/>
        <rFont val="Arial"/>
        <family val="2"/>
      </rPr>
      <t>(Auto-Populated)</t>
    </r>
  </si>
  <si>
    <r>
      <t xml:space="preserve">This is the lane group flow rate divided by the saturation flow rate. </t>
    </r>
    <r>
      <rPr>
        <i/>
        <sz val="11"/>
        <color theme="1"/>
        <rFont val="Calibri"/>
        <family val="2"/>
        <scheme val="minor"/>
      </rPr>
      <t>(Row 16 of "Template")</t>
    </r>
  </si>
  <si>
    <t>Barrier Flow Ratios (v/s)</t>
  </si>
  <si>
    <t xml:space="preserve">[Optional Ring and Barrier Diagram] </t>
  </si>
  <si>
    <t>EBRT</t>
  </si>
  <si>
    <t>WBRT</t>
  </si>
  <si>
    <t>NBRT</t>
  </si>
  <si>
    <t>SBRT</t>
  </si>
  <si>
    <t>Gladestone: OR99E / W Gloucester St</t>
  </si>
  <si>
    <t>Alt 1</t>
  </si>
  <si>
    <t>https://maps.app.goo.gl/p5ahCtC43H3qxXaB8</t>
  </si>
  <si>
    <t>EBLT</t>
  </si>
  <si>
    <t>WBLT</t>
  </si>
  <si>
    <t>NBLT</t>
  </si>
  <si>
    <t>SBLT</t>
  </si>
  <si>
    <t>Baseline</t>
  </si>
  <si>
    <t>TEST</t>
  </si>
  <si>
    <t>Gladstone: OR99E/Arlington</t>
  </si>
  <si>
    <t>Alt1</t>
  </si>
  <si>
    <t>Medford: Barnett / Alba</t>
  </si>
  <si>
    <t>https://maps.app.goo.gl/HthvAwaQoQrRN6gA8</t>
  </si>
  <si>
    <t>Reedsport: US101 / OR38</t>
  </si>
  <si>
    <t>https://maps.app.goo.gl/CTW65m4TGoJCXezs7</t>
  </si>
  <si>
    <t>Lincoln: East Devils Lake Rd &amp; US101</t>
  </si>
  <si>
    <t>Medford: Barnett / Stewart</t>
  </si>
  <si>
    <t>https://maps.app.goo.gl/ThrJpQQpFggHpNXn7</t>
  </si>
  <si>
    <t>https://maps.app.goo.gl/ksBWsynFf3UCBUkP9</t>
  </si>
  <si>
    <t>Redmond: OR126 &amp; Rimrock Dr</t>
  </si>
  <si>
    <t>https://maps.app.goo.gl/Vd6CbRPwMsGJXqqY9</t>
  </si>
  <si>
    <t>Indicate all lane configurations at the intersection with a "✓" from the drop down.</t>
  </si>
  <si>
    <t>Saturation Flow Rate (veh/h)</t>
  </si>
  <si>
    <t>The cycle length may be obtained from the software signal inputs (e.g., Synchro or Sidra). Non-optimized cycle time should be used.</t>
  </si>
  <si>
    <t>This utilizes the green time inputs to illustrate an approximate ring and barrier diagram. This is can be used as a check against the  actual diagram or in its stead. (Row 25 of "Template")</t>
  </si>
  <si>
    <t>Seaside: US101 &amp; Broadway St</t>
  </si>
  <si>
    <t>https://maps.app.goo.gl/QA5KZpTXJTCwQkPr9</t>
  </si>
  <si>
    <r>
      <t>Analyst name, today's date, project name, time period, analysis year, and alternative should be entered.</t>
    </r>
    <r>
      <rPr>
        <i/>
        <sz val="11"/>
        <color theme="1"/>
        <rFont val="Calibri"/>
        <family val="2"/>
        <scheme val="minor"/>
      </rPr>
      <t xml:space="preserve"> (Rows 1-2 of "Template")</t>
    </r>
  </si>
  <si>
    <t>Indicate if "Lead", "Lag", or not applicable "n/a".</t>
  </si>
  <si>
    <t>Indicate green time for each lane configuration. This is only required for protected-permitted left turns.</t>
  </si>
  <si>
    <t>The demand volume per lane (adjusted by PHF). This may be obtained from a Synchro report or SIDRA Detailed Output. However, if there is protected-permitted left turn phasing, there are special considerations.  See "Lane Group Guidance" below.</t>
  </si>
  <si>
    <r>
      <t xml:space="preserve">The saturation flow rate in vehicles per hour. This may be obtained from the same reports (HCM6+) as the lane group flow unless there is protected-permitted left turn phasing.  In this case, an HCM2000 report is also required, see Examples 2 &amp; 9 (tabs EG2 &amp; EG9).
</t>
    </r>
    <r>
      <rPr>
        <b/>
        <sz val="11"/>
        <color theme="1"/>
        <rFont val="Calibri"/>
        <family val="2"/>
        <scheme val="minor"/>
      </rPr>
      <t xml:space="preserve">   Note: </t>
    </r>
    <r>
      <rPr>
        <sz val="11"/>
        <color theme="1"/>
        <rFont val="Calibri"/>
        <family val="2"/>
        <scheme val="minor"/>
      </rPr>
      <t xml:space="preserve">for multiple  through lane groups the "group saturation flow rate" is </t>
    </r>
    <r>
      <rPr>
        <i/>
        <sz val="11"/>
        <color theme="1"/>
        <rFont val="Calibri"/>
        <family val="2"/>
        <scheme val="minor"/>
      </rPr>
      <t xml:space="preserve">vehicles per hour </t>
    </r>
    <r>
      <rPr>
        <b/>
        <i/>
        <u/>
        <sz val="11"/>
        <color theme="1"/>
        <rFont val="Calibri"/>
        <family val="2"/>
        <scheme val="minor"/>
      </rPr>
      <t>per lane</t>
    </r>
    <r>
      <rPr>
        <i/>
        <sz val="11"/>
        <color theme="1"/>
        <rFont val="Calibri"/>
        <family val="2"/>
        <scheme val="minor"/>
      </rPr>
      <t xml:space="preserve"> </t>
    </r>
    <r>
      <rPr>
        <sz val="11"/>
        <color theme="1"/>
        <rFont val="Calibri"/>
        <family val="2"/>
        <scheme val="minor"/>
      </rPr>
      <t>and may need to be adjusted. 
   Please see Example 1 (tab EG1 )</t>
    </r>
  </si>
  <si>
    <t>The "Template" is only suitable for 3 and 4-leg intersections. The "Manual Calculator"should be used for other scenarios.</t>
  </si>
  <si>
    <t>This is the combination of both barrier flow ratios. This is automatically calculated in row 19 of the Template.  When using the manual calculator, follow the guidance in APM Section 13.4.4 to determine flow ratios to use in this calculation.</t>
  </si>
  <si>
    <t>This assumes that there are 4 seconds lost per critical phase.</t>
  </si>
  <si>
    <t>This calculator tool is to be applied to signalized intersections to calculate the critical volume-to-capacity ratio (Xc). If Vistro is used for the analysis, this tool is unnecessary because Vistro provides the Xc directly and no post-processing is required. Signal timing and other traffic analysis reports (e.g Synchro reports) may provide the necessary inputs for this tool. Note that values used for calculations should be by Lane Group. See Lane Group Guidance below for more information and/or HCM Chapter 19.</t>
  </si>
  <si>
    <t>Lane Group Volume (veh/h)*</t>
  </si>
  <si>
    <t>It is important to highlight that lane group flow rates and saturation flow rates are used for the critical intersection v/c calculation (not movement groups). This may be somewhat confusing as these two designations are very similar. Some guidance will be provided here, but the user should also reference HCM Chapter 19 for detailed discussion. The table shown below provides examples of a variety of typical lane groups.</t>
  </si>
  <si>
    <t xml:space="preserve">   • Exclusive left-turn lane (or lanes),</t>
  </si>
  <si>
    <t>• Shared right-turn and through lane</t>
  </si>
  <si>
    <t xml:space="preserve">The lane group concept is important to help identify the appropriate flow rate and saturation flow rate from the software reports. If the approach has no shared lanes or has only one lane, the lane groups and movement groups will have the same flow rates. This is explained in the software discussion in APM Section 13.4.4. An analyst will need to pull the flow rate for each lane and then appropriately combine them for each individual lane group. It is these lane group values that will then be used to calculate the flow ratios used in the critical intersection v/c calculation. </t>
  </si>
  <si>
    <r>
      <t xml:space="preserve">An example of this is provided in the Synchro report shown below. As noted in the bullets above, "any shared lane should be designated as a separate lane group." The northbound and southbound lane configuration creates two lane groups: 1. through lane, 2. shared through and right-turn lane. In this situation the </t>
    </r>
    <r>
      <rPr>
        <b/>
        <sz val="11"/>
        <color theme="1"/>
        <rFont val="Calibri"/>
        <family val="2"/>
        <scheme val="minor"/>
      </rPr>
      <t>Grp Volume(v)</t>
    </r>
    <r>
      <rPr>
        <sz val="11"/>
        <color theme="1"/>
        <rFont val="Calibri"/>
        <family val="2"/>
        <scheme val="minor"/>
      </rPr>
      <t xml:space="preserve"> row (circled in</t>
    </r>
    <r>
      <rPr>
        <b/>
        <sz val="11"/>
        <color rgb="FFC00000"/>
        <rFont val="Calibri"/>
        <family val="2"/>
        <scheme val="minor"/>
      </rPr>
      <t xml:space="preserve"> red</t>
    </r>
    <r>
      <rPr>
        <sz val="11"/>
        <color theme="1"/>
        <rFont val="Calibri"/>
        <family val="2"/>
        <scheme val="minor"/>
      </rPr>
      <t xml:space="preserve"> in far left column) should be used for the lane flow rate instead of the Adj Flow Rate row (identified by the dashed red boxes). This is because the values of 1401 and 1805 reflect volumes for both through lanes and as defined, there are two separate lane groups in this configuration.</t>
    </r>
  </si>
  <si>
    <r>
      <t xml:space="preserve">The sum of a barrier's critical phases' flow rates.
</t>
    </r>
    <r>
      <rPr>
        <i/>
        <sz val="11"/>
        <color theme="1"/>
        <rFont val="Calibri"/>
        <family val="2"/>
        <scheme val="minor"/>
      </rPr>
      <t>(Row 18 of "Template;" critical phases determined in Rows 26-35)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</si>
</sst>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 &quot;v/s&quot;"/>
    <numFmt numFmtId="167" formatCode="0\ &quot;sec&quot;"/>
  </numFmts>
  <fonts count="44" x14ac:knownFonts="1">
    <font>
      <sz val="11"/>
      <color theme="1"/>
      <name val="Calibri"/>
      <family val="2"/>
      <scheme val="minor"/>
    </font>
    <font>
      <b/>
      <sz val="11"/>
      <color theme="1"/>
      <name val="Calibri"/>
      <family val="2"/>
      <scheme val="minor"/>
    </font>
    <font>
      <sz val="12"/>
      <color theme="1"/>
      <name val="Calibri"/>
      <family val="2"/>
      <scheme val="minor"/>
    </font>
    <font>
      <b/>
      <sz val="11"/>
      <color theme="1"/>
      <name val="Arial"/>
      <family val="2"/>
    </font>
    <font>
      <sz val="11"/>
      <color theme="1"/>
      <name val="Arial"/>
      <family val="2"/>
    </font>
    <font>
      <b/>
      <i/>
      <sz val="11"/>
      <color theme="1"/>
      <name val="Arial"/>
      <family val="2"/>
    </font>
    <font>
      <sz val="11"/>
      <color theme="0"/>
      <name val="Arial"/>
      <family val="2"/>
    </font>
    <font>
      <sz val="20"/>
      <color theme="0"/>
      <name val="Arial"/>
      <family val="2"/>
    </font>
    <font>
      <sz val="10"/>
      <color theme="1"/>
      <name val="Arial"/>
      <family val="2"/>
    </font>
    <font>
      <sz val="10"/>
      <color rgb="FF202122"/>
      <name val="Arial"/>
      <family val="2"/>
    </font>
    <font>
      <sz val="11"/>
      <name val="Arial"/>
      <family val="2"/>
    </font>
    <font>
      <sz val="8"/>
      <color theme="1"/>
      <name val="Arial"/>
      <family val="2"/>
    </font>
    <font>
      <sz val="12"/>
      <color theme="1"/>
      <name val="Arial"/>
      <family val="2"/>
    </font>
    <font>
      <b/>
      <sz val="10"/>
      <color theme="1"/>
      <name val="Arial"/>
      <family val="2"/>
    </font>
    <font>
      <i/>
      <sz val="8"/>
      <color theme="1"/>
      <name val="Arial"/>
      <family val="2"/>
    </font>
    <font>
      <b/>
      <sz val="18"/>
      <color theme="0"/>
      <name val="Arial"/>
      <family val="2"/>
    </font>
    <font>
      <b/>
      <sz val="8"/>
      <color theme="1"/>
      <name val="Arial"/>
      <family val="2"/>
    </font>
    <font>
      <sz val="9"/>
      <color theme="1"/>
      <name val="Arial"/>
      <family val="2"/>
    </font>
    <font>
      <b/>
      <sz val="9"/>
      <color theme="1"/>
      <name val="Arial"/>
      <family val="2"/>
    </font>
    <font>
      <sz val="8"/>
      <color theme="0"/>
      <name val="Arial"/>
      <family val="2"/>
    </font>
    <font>
      <i/>
      <sz val="12"/>
      <color theme="0"/>
      <name val="Arial"/>
      <family val="2"/>
    </font>
    <font>
      <sz val="10"/>
      <color theme="0"/>
      <name val="Arial"/>
      <family val="2"/>
    </font>
    <font>
      <sz val="9"/>
      <color indexed="81"/>
      <name val="Tahoma"/>
      <family val="2"/>
    </font>
    <font>
      <b/>
      <sz val="9"/>
      <color indexed="81"/>
      <name val="Tahoma"/>
      <family val="2"/>
    </font>
    <font>
      <b/>
      <u/>
      <sz val="14"/>
      <color theme="1"/>
      <name val="Calibri"/>
      <family val="2"/>
      <scheme val="minor"/>
    </font>
    <font>
      <i/>
      <sz val="11"/>
      <color theme="1"/>
      <name val="Calibri"/>
      <family val="2"/>
      <scheme val="minor"/>
    </font>
    <font>
      <vertAlign val="subscript"/>
      <sz val="11"/>
      <color theme="1"/>
      <name val="Arial"/>
      <family val="2"/>
    </font>
    <font>
      <b/>
      <sz val="11"/>
      <color rgb="FFC00000"/>
      <name val="Calibri"/>
      <family val="2"/>
      <scheme val="minor"/>
    </font>
    <font>
      <i/>
      <sz val="10"/>
      <color theme="1"/>
      <name val="Arial"/>
      <family val="2"/>
    </font>
    <font>
      <b/>
      <sz val="12"/>
      <color theme="1"/>
      <name val="Arial"/>
      <family val="2"/>
    </font>
    <font>
      <i/>
      <sz val="9"/>
      <color theme="0" tint="-0.249977111117893"/>
      <name val="Arial"/>
      <family val="2"/>
    </font>
    <font>
      <b/>
      <i/>
      <sz val="11"/>
      <color theme="1"/>
      <name val="Calibri"/>
      <family val="2"/>
      <scheme val="minor"/>
    </font>
    <font>
      <b/>
      <u/>
      <sz val="14"/>
      <color theme="0"/>
      <name val="Calibri"/>
      <family val="2"/>
      <scheme val="minor"/>
    </font>
    <font>
      <i/>
      <sz val="11"/>
      <color theme="0"/>
      <name val="Calibri"/>
      <family val="2"/>
      <scheme val="minor"/>
    </font>
    <font>
      <b/>
      <i/>
      <u/>
      <sz val="11"/>
      <color rgb="FFFFFF00"/>
      <name val="Calibri"/>
      <family val="2"/>
      <scheme val="minor"/>
    </font>
    <font>
      <b/>
      <i/>
      <u/>
      <sz val="11"/>
      <color theme="5" tint="0.59999389629810485"/>
      <name val="Calibri"/>
      <family val="2"/>
      <scheme val="minor"/>
    </font>
    <font>
      <b/>
      <i/>
      <sz val="11"/>
      <color theme="0"/>
      <name val="Calibri"/>
      <family val="2"/>
      <scheme val="minor"/>
    </font>
    <font>
      <i/>
      <sz val="12"/>
      <color theme="1"/>
      <name val="Arial"/>
      <family val="2"/>
    </font>
    <font>
      <sz val="8"/>
      <color theme="0" tint="-4.9989318521683403E-2"/>
      <name val="Arial"/>
      <family val="2"/>
    </font>
    <font>
      <b/>
      <i/>
      <sz val="9"/>
      <color indexed="81"/>
      <name val="Tahoma"/>
      <family val="2"/>
    </font>
    <font>
      <i/>
      <sz val="9"/>
      <color indexed="81"/>
      <name val="Tahoma"/>
      <family val="2"/>
    </font>
    <font>
      <sz val="8"/>
      <color theme="1"/>
      <name val="Arial Narrow"/>
      <family val="2"/>
    </font>
    <font>
      <b/>
      <i/>
      <u/>
      <sz val="11"/>
      <color theme="1"/>
      <name val="Calibri"/>
      <family val="2"/>
      <scheme val="minor"/>
    </font>
    <font>
      <b/>
      <sz val="9"/>
      <color indexed="81"/>
      <name val="Tahoma"/>
      <charset val="1"/>
    </font>
  </fonts>
  <fills count="17">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4.9989318521683403E-2"/>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1" tint="0.249977111117893"/>
        <bgColor indexed="64"/>
      </patternFill>
    </fill>
    <fill>
      <patternFill patternType="solid">
        <fgColor theme="6"/>
        <bgColor indexed="64"/>
      </patternFill>
    </fill>
    <fill>
      <patternFill patternType="solid">
        <fgColor rgb="FFFF0000"/>
        <bgColor indexed="64"/>
      </patternFill>
    </fill>
    <fill>
      <patternFill patternType="solid">
        <fgColor theme="9" tint="0.59999389629810485"/>
        <bgColor indexed="64"/>
      </patternFill>
    </fill>
    <fill>
      <patternFill patternType="solid">
        <fgColor theme="8"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theme="0" tint="-0.499984740745262"/>
      </top>
      <bottom style="thin">
        <color indexed="64"/>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top/>
      <bottom style="thin">
        <color indexed="64"/>
      </bottom>
      <diagonal/>
    </border>
    <border>
      <left/>
      <right/>
      <top/>
      <bottom style="hair">
        <color indexed="64"/>
      </bottom>
      <diagonal/>
    </border>
    <border>
      <left style="hair">
        <color indexed="64"/>
      </left>
      <right style="hair">
        <color indexed="64"/>
      </right>
      <top/>
      <bottom/>
      <diagonal/>
    </border>
    <border>
      <left/>
      <right style="hair">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1">
    <xf numFmtId="0" fontId="0" fillId="0" borderId="0"/>
  </cellStyleXfs>
  <cellXfs count="248">
    <xf numFmtId="0" fontId="0" fillId="0" borderId="0" xfId="0"/>
    <xf numFmtId="0" fontId="1" fillId="0" borderId="1" xfId="0" applyFont="1" applyBorder="1" applyAlignment="1">
      <alignment horizontal="right"/>
    </xf>
    <xf numFmtId="0" fontId="1" fillId="0" borderId="4" xfId="0" applyFont="1" applyBorder="1" applyAlignment="1">
      <alignment horizontal="right"/>
    </xf>
    <xf numFmtId="0" fontId="1" fillId="2" borderId="1" xfId="0" applyFont="1" applyFill="1" applyBorder="1"/>
    <xf numFmtId="0" fontId="1" fillId="2" borderId="2" xfId="0" applyFont="1" applyFill="1" applyBorder="1"/>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1" fillId="2" borderId="7" xfId="0" applyFont="1" applyFill="1" applyBorder="1"/>
    <xf numFmtId="0" fontId="1" fillId="2" borderId="8" xfId="0" applyFont="1" applyFill="1" applyBorder="1" applyAlignment="1">
      <alignment horizontal="center" wrapText="1"/>
    </xf>
    <xf numFmtId="0" fontId="1" fillId="3" borderId="0" xfId="0" applyFont="1" applyFill="1" applyAlignment="1">
      <alignment horizontal="center"/>
    </xf>
    <xf numFmtId="0" fontId="1" fillId="3" borderId="0" xfId="0" applyFont="1" applyFill="1" applyAlignment="1">
      <alignment horizontal="left"/>
    </xf>
    <xf numFmtId="165" fontId="1" fillId="3" borderId="0" xfId="0" applyNumberFormat="1" applyFont="1" applyFill="1" applyAlignment="1">
      <alignment horizontal="center"/>
    </xf>
    <xf numFmtId="165" fontId="0" fillId="0" borderId="0" xfId="0" applyNumberFormat="1" applyAlignment="1">
      <alignment horizontal="center"/>
    </xf>
    <xf numFmtId="0" fontId="3" fillId="0" borderId="0" xfId="0" applyFont="1" applyAlignment="1">
      <alignment horizontal="right"/>
    </xf>
    <xf numFmtId="0" fontId="4" fillId="0" borderId="0" xfId="0" applyFont="1"/>
    <xf numFmtId="0" fontId="4" fillId="4" borderId="12" xfId="0" applyFont="1" applyFill="1" applyBorder="1" applyProtection="1">
      <protection locked="0"/>
    </xf>
    <xf numFmtId="0" fontId="4" fillId="4" borderId="13" xfId="0" applyFont="1" applyFill="1" applyBorder="1" applyProtection="1">
      <protection locked="0"/>
    </xf>
    <xf numFmtId="0" fontId="4" fillId="0" borderId="0" xfId="0" applyFont="1" applyAlignment="1">
      <alignment horizontal="right"/>
    </xf>
    <xf numFmtId="0" fontId="6" fillId="0" borderId="0" xfId="0" applyFont="1" applyAlignment="1">
      <alignment horizontal="right" vertical="center"/>
    </xf>
    <xf numFmtId="0" fontId="7" fillId="0" borderId="18" xfId="0" applyFont="1" applyBorder="1" applyAlignment="1">
      <alignment horizontal="center" vertical="center"/>
    </xf>
    <xf numFmtId="0" fontId="7" fillId="0" borderId="1"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6" fillId="0" borderId="0" xfId="0" applyFont="1" applyAlignment="1">
      <alignment horizontal="center" vertical="center"/>
    </xf>
    <xf numFmtId="0" fontId="6" fillId="4" borderId="12" xfId="0" applyFont="1" applyFill="1" applyBorder="1" applyAlignment="1" applyProtection="1">
      <alignment horizontal="center" vertical="center"/>
      <protection locked="0"/>
    </xf>
    <xf numFmtId="0" fontId="6" fillId="4" borderId="13" xfId="0" applyFont="1" applyFill="1" applyBorder="1" applyAlignment="1" applyProtection="1">
      <alignment horizontal="center" vertical="center"/>
      <protection locked="0"/>
    </xf>
    <xf numFmtId="0" fontId="8" fillId="0" borderId="0" xfId="0" applyFont="1" applyAlignment="1">
      <alignment horizontal="right" vertical="center"/>
    </xf>
    <xf numFmtId="0" fontId="8" fillId="0" borderId="0" xfId="0" applyFont="1" applyAlignment="1">
      <alignment horizontal="center" vertical="center"/>
    </xf>
    <xf numFmtId="0" fontId="10" fillId="4" borderId="12" xfId="0" applyFont="1" applyFill="1" applyBorder="1" applyAlignment="1" applyProtection="1">
      <alignment horizontal="left" vertical="center"/>
      <protection locked="0"/>
    </xf>
    <xf numFmtId="0" fontId="8" fillId="4" borderId="13" xfId="0" applyFont="1" applyFill="1" applyBorder="1" applyAlignment="1" applyProtection="1">
      <alignment horizontal="center" vertical="center"/>
      <protection locked="0"/>
    </xf>
    <xf numFmtId="0" fontId="8" fillId="0" borderId="0" xfId="0" applyFont="1" applyAlignment="1">
      <alignment horizontal="right"/>
    </xf>
    <xf numFmtId="0" fontId="11" fillId="5" borderId="18"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5" borderId="20" xfId="0" applyFont="1" applyFill="1" applyBorder="1" applyAlignment="1">
      <alignment horizontal="center" vertical="center" wrapText="1"/>
    </xf>
    <xf numFmtId="0" fontId="8" fillId="0" borderId="0" xfId="0" applyFont="1"/>
    <xf numFmtId="0" fontId="8" fillId="4" borderId="12" xfId="0" applyFont="1" applyFill="1" applyBorder="1" applyProtection="1">
      <protection locked="0"/>
    </xf>
    <xf numFmtId="0" fontId="8" fillId="4" borderId="13" xfId="0" applyFont="1" applyFill="1" applyBorder="1" applyProtection="1">
      <protection locked="0"/>
    </xf>
    <xf numFmtId="0" fontId="8" fillId="5" borderId="21" xfId="0" applyFont="1" applyFill="1" applyBorder="1" applyAlignment="1" applyProtection="1">
      <alignment horizontal="center" vertical="center"/>
      <protection locked="0"/>
    </xf>
    <xf numFmtId="0" fontId="8" fillId="5" borderId="1"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8" fillId="6" borderId="19" xfId="0" applyFont="1" applyFill="1" applyBorder="1" applyAlignment="1" applyProtection="1">
      <alignment horizontal="center" vertical="center"/>
      <protection locked="0"/>
    </xf>
    <xf numFmtId="0" fontId="12" fillId="0" borderId="0" xfId="0" applyFont="1"/>
    <xf numFmtId="164" fontId="12" fillId="4" borderId="12" xfId="0" applyNumberFormat="1" applyFont="1" applyFill="1" applyBorder="1" applyProtection="1">
      <protection locked="0"/>
    </xf>
    <xf numFmtId="0" fontId="12" fillId="4" borderId="13" xfId="0" applyFont="1" applyFill="1" applyBorder="1" applyProtection="1">
      <protection locked="0"/>
    </xf>
    <xf numFmtId="0" fontId="12" fillId="4" borderId="12" xfId="0" applyFont="1" applyFill="1" applyBorder="1" applyProtection="1">
      <protection locked="0"/>
    </xf>
    <xf numFmtId="0" fontId="8" fillId="5" borderId="18" xfId="0" applyFont="1" applyFill="1" applyBorder="1" applyAlignment="1">
      <alignment horizontal="center" vertical="center"/>
    </xf>
    <xf numFmtId="0" fontId="8" fillId="5"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6" borderId="19" xfId="0" applyFont="1" applyFill="1" applyBorder="1" applyAlignment="1">
      <alignment horizontal="center" vertical="center"/>
    </xf>
    <xf numFmtId="0" fontId="8" fillId="5" borderId="18" xfId="0" applyFont="1" applyFill="1" applyBorder="1" applyAlignment="1" applyProtection="1">
      <alignment horizontal="center" vertical="center"/>
      <protection locked="0"/>
    </xf>
    <xf numFmtId="0" fontId="8" fillId="0" borderId="19" xfId="0" applyFont="1" applyBorder="1" applyAlignment="1" applyProtection="1">
      <alignment horizontal="center" vertical="center"/>
      <protection locked="0"/>
    </xf>
    <xf numFmtId="0" fontId="8" fillId="2" borderId="1" xfId="0" quotePrefix="1" applyFont="1" applyFill="1" applyBorder="1" applyAlignment="1" applyProtection="1">
      <alignment horizontal="center" vertical="center"/>
      <protection locked="0"/>
    </xf>
    <xf numFmtId="0" fontId="8" fillId="6" borderId="19" xfId="0" quotePrefix="1" applyFont="1" applyFill="1" applyBorder="1" applyAlignment="1" applyProtection="1">
      <alignment horizontal="center" vertical="center"/>
      <protection locked="0"/>
    </xf>
    <xf numFmtId="0" fontId="13" fillId="5" borderId="18" xfId="0" applyFont="1" applyFill="1" applyBorder="1" applyAlignment="1">
      <alignment horizontal="center" vertical="center"/>
    </xf>
    <xf numFmtId="0" fontId="13" fillId="5" borderId="1" xfId="0" applyFont="1" applyFill="1" applyBorder="1" applyAlignment="1">
      <alignment horizontal="center" vertical="center"/>
    </xf>
    <xf numFmtId="0" fontId="13" fillId="2" borderId="1" xfId="0" applyFont="1" applyFill="1" applyBorder="1" applyAlignment="1">
      <alignment horizontal="center" vertical="center"/>
    </xf>
    <xf numFmtId="0" fontId="13" fillId="6" borderId="19" xfId="0" applyFont="1" applyFill="1" applyBorder="1" applyAlignment="1">
      <alignment horizontal="center" vertical="center"/>
    </xf>
    <xf numFmtId="0" fontId="11" fillId="5" borderId="18" xfId="0" applyFont="1" applyFill="1" applyBorder="1" applyAlignment="1" applyProtection="1">
      <alignment horizontal="center" vertical="center"/>
      <protection locked="0"/>
    </xf>
    <xf numFmtId="0" fontId="11" fillId="5" borderId="1" xfId="0" applyFont="1" applyFill="1" applyBorder="1" applyAlignment="1" applyProtection="1">
      <alignment horizontal="center" vertical="center"/>
      <protection locked="0"/>
    </xf>
    <xf numFmtId="0" fontId="11" fillId="2" borderId="1" xfId="0" applyFont="1" applyFill="1" applyBorder="1" applyAlignment="1" applyProtection="1">
      <alignment horizontal="center" vertical="center"/>
      <protection locked="0"/>
    </xf>
    <xf numFmtId="0" fontId="11" fillId="6" borderId="19" xfId="0" applyFont="1" applyFill="1" applyBorder="1" applyAlignment="1" applyProtection="1">
      <alignment horizontal="center" vertical="center"/>
      <protection locked="0"/>
    </xf>
    <xf numFmtId="0" fontId="11" fillId="5" borderId="20" xfId="0" applyFont="1" applyFill="1" applyBorder="1" applyAlignment="1" applyProtection="1">
      <alignment horizontal="center" vertical="center"/>
      <protection locked="0"/>
    </xf>
    <xf numFmtId="0" fontId="11" fillId="0" borderId="19" xfId="0" applyFont="1" applyBorder="1" applyAlignment="1" applyProtection="1">
      <alignment horizontal="center" vertical="center"/>
      <protection locked="0"/>
    </xf>
    <xf numFmtId="164" fontId="11" fillId="5" borderId="18" xfId="0" applyNumberFormat="1" applyFont="1" applyFill="1" applyBorder="1" applyAlignment="1">
      <alignment horizontal="center" vertical="center"/>
    </xf>
    <xf numFmtId="164" fontId="11" fillId="5" borderId="1" xfId="0" applyNumberFormat="1" applyFont="1" applyFill="1" applyBorder="1" applyAlignment="1">
      <alignment horizontal="center" vertical="center"/>
    </xf>
    <xf numFmtId="164" fontId="11" fillId="2" borderId="1" xfId="0" applyNumberFormat="1" applyFont="1" applyFill="1" applyBorder="1" applyAlignment="1">
      <alignment horizontal="center" vertical="center"/>
    </xf>
    <xf numFmtId="164" fontId="11" fillId="6" borderId="19" xfId="0" applyNumberFormat="1" applyFont="1" applyFill="1" applyBorder="1" applyAlignment="1">
      <alignment horizontal="center" vertical="center"/>
    </xf>
    <xf numFmtId="164" fontId="11" fillId="5" borderId="20" xfId="0" applyNumberFormat="1" applyFont="1" applyFill="1" applyBorder="1" applyAlignment="1">
      <alignment horizontal="center" vertical="center"/>
    </xf>
    <xf numFmtId="164" fontId="11" fillId="0" borderId="19" xfId="0" applyNumberFormat="1" applyFont="1" applyBorder="1" applyAlignment="1">
      <alignment horizontal="center" vertical="center"/>
    </xf>
    <xf numFmtId="0" fontId="8" fillId="5" borderId="20" xfId="0" applyFont="1" applyFill="1" applyBorder="1" applyAlignment="1">
      <alignment horizontal="center" vertical="center"/>
    </xf>
    <xf numFmtId="0" fontId="8" fillId="0" borderId="1" xfId="0" applyFont="1" applyBorder="1" applyAlignment="1">
      <alignment horizontal="center" vertical="center"/>
    </xf>
    <xf numFmtId="0" fontId="8" fillId="0" borderId="19" xfId="0" applyFont="1" applyBorder="1" applyAlignment="1">
      <alignment horizontal="center" vertical="center"/>
    </xf>
    <xf numFmtId="0" fontId="12" fillId="0" borderId="0" xfId="0" applyFont="1" applyAlignment="1">
      <alignment horizontal="right"/>
    </xf>
    <xf numFmtId="164" fontId="16" fillId="8" borderId="1" xfId="0" applyNumberFormat="1" applyFont="1" applyFill="1" applyBorder="1" applyAlignment="1">
      <alignment horizontal="center" vertical="center"/>
    </xf>
    <xf numFmtId="0" fontId="16" fillId="8" borderId="1" xfId="0" applyFont="1" applyFill="1" applyBorder="1" applyAlignment="1">
      <alignment horizontal="center" vertical="center"/>
    </xf>
    <xf numFmtId="0" fontId="11" fillId="5" borderId="1" xfId="0" applyFont="1" applyFill="1" applyBorder="1" applyAlignment="1">
      <alignment horizontal="center" vertical="center"/>
    </xf>
    <xf numFmtId="0" fontId="11" fillId="9" borderId="1" xfId="0" applyFont="1" applyFill="1" applyBorder="1" applyAlignment="1">
      <alignment horizontal="center" vertical="center"/>
    </xf>
    <xf numFmtId="0" fontId="11" fillId="4" borderId="1" xfId="0" applyFont="1" applyFill="1" applyBorder="1" applyAlignment="1">
      <alignment horizontal="center" vertical="center"/>
    </xf>
    <xf numFmtId="164" fontId="11" fillId="0" borderId="0" xfId="0" applyNumberFormat="1" applyFont="1" applyAlignment="1">
      <alignment horizontal="center" vertical="center"/>
    </xf>
    <xf numFmtId="0" fontId="12" fillId="5" borderId="1" xfId="0" applyFont="1" applyFill="1" applyBorder="1" applyAlignment="1">
      <alignment horizontal="center" vertical="center"/>
    </xf>
    <xf numFmtId="0" fontId="12" fillId="9" borderId="1" xfId="0" applyFont="1" applyFill="1" applyBorder="1" applyAlignment="1">
      <alignment horizontal="center" vertical="center"/>
    </xf>
    <xf numFmtId="0" fontId="12" fillId="4" borderId="1" xfId="0" applyFont="1" applyFill="1" applyBorder="1" applyAlignment="1">
      <alignment horizontal="center" vertical="center"/>
    </xf>
    <xf numFmtId="0" fontId="12" fillId="0" borderId="0" xfId="0" applyFont="1" applyAlignment="1">
      <alignment horizontal="center" vertical="center"/>
    </xf>
    <xf numFmtId="0" fontId="12" fillId="4" borderId="12" xfId="0" applyFont="1" applyFill="1" applyBorder="1" applyAlignment="1" applyProtection="1">
      <alignment horizontal="center" vertical="center"/>
      <protection locked="0"/>
    </xf>
    <xf numFmtId="0" fontId="12" fillId="4" borderId="13" xfId="0" applyFont="1" applyFill="1" applyBorder="1" applyAlignment="1" applyProtection="1">
      <alignment horizontal="center" vertical="center"/>
      <protection locked="0"/>
    </xf>
    <xf numFmtId="0" fontId="17" fillId="2" borderId="1" xfId="0" applyFont="1" applyFill="1" applyBorder="1" applyAlignment="1">
      <alignment horizontal="center" vertical="center"/>
    </xf>
    <xf numFmtId="164" fontId="11" fillId="9" borderId="1" xfId="0" applyNumberFormat="1" applyFont="1" applyFill="1" applyBorder="1" applyAlignment="1">
      <alignment horizontal="center" vertical="center"/>
    </xf>
    <xf numFmtId="164" fontId="11" fillId="4" borderId="1" xfId="0" applyNumberFormat="1" applyFont="1" applyFill="1" applyBorder="1" applyAlignment="1">
      <alignment horizontal="center" vertical="center"/>
    </xf>
    <xf numFmtId="164" fontId="11" fillId="0" borderId="8" xfId="0" applyNumberFormat="1" applyFont="1" applyBorder="1" applyAlignment="1">
      <alignment horizontal="center" vertical="center"/>
    </xf>
    <xf numFmtId="164" fontId="11" fillId="2" borderId="1" xfId="0" applyNumberFormat="1" applyFont="1" applyFill="1" applyBorder="1" applyAlignment="1">
      <alignment horizontal="center" vertical="center" wrapText="1"/>
    </xf>
    <xf numFmtId="1" fontId="8" fillId="0" borderId="20" xfId="0" applyNumberFormat="1" applyFont="1" applyBorder="1" applyAlignment="1">
      <alignment horizontal="center" vertical="center"/>
    </xf>
    <xf numFmtId="164" fontId="11" fillId="8" borderId="3" xfId="0" applyNumberFormat="1" applyFont="1" applyFill="1" applyBorder="1" applyAlignment="1">
      <alignment vertical="center"/>
    </xf>
    <xf numFmtId="164" fontId="11" fillId="10" borderId="3" xfId="0" applyNumberFormat="1" applyFont="1" applyFill="1" applyBorder="1" applyAlignment="1">
      <alignment horizontal="center" vertical="center"/>
    </xf>
    <xf numFmtId="0" fontId="17" fillId="12" borderId="1" xfId="0" applyFont="1" applyFill="1" applyBorder="1" applyAlignment="1">
      <alignment horizontal="left" vertical="center"/>
    </xf>
    <xf numFmtId="164" fontId="19" fillId="12" borderId="32" xfId="0" applyNumberFormat="1" applyFont="1" applyFill="1" applyBorder="1" applyAlignment="1">
      <alignment horizontal="center" vertical="center"/>
    </xf>
    <xf numFmtId="0" fontId="20" fillId="12" borderId="0" xfId="0" applyFont="1" applyFill="1" applyAlignment="1">
      <alignment horizontal="center" vertical="center"/>
    </xf>
    <xf numFmtId="0" fontId="21" fillId="12" borderId="33" xfId="0" applyFont="1" applyFill="1" applyBorder="1" applyAlignment="1">
      <alignment horizontal="center" vertical="center"/>
    </xf>
    <xf numFmtId="164" fontId="11" fillId="8" borderId="1" xfId="0" applyNumberFormat="1" applyFont="1" applyFill="1" applyBorder="1" applyAlignment="1">
      <alignment horizontal="center" vertical="center" wrapText="1"/>
    </xf>
    <xf numFmtId="164" fontId="11" fillId="10" borderId="1" xfId="0" applyNumberFormat="1" applyFont="1" applyFill="1" applyBorder="1" applyAlignment="1">
      <alignment horizontal="center" vertical="center" wrapText="1"/>
    </xf>
    <xf numFmtId="164" fontId="11" fillId="11" borderId="1" xfId="0" applyNumberFormat="1" applyFont="1" applyFill="1" applyBorder="1" applyAlignment="1">
      <alignment horizontal="center" vertical="center" wrapText="1"/>
    </xf>
    <xf numFmtId="0" fontId="20" fillId="12" borderId="3" xfId="0" applyFont="1" applyFill="1" applyBorder="1" applyAlignment="1">
      <alignment horizontal="center" vertical="center"/>
    </xf>
    <xf numFmtId="0" fontId="11" fillId="0" borderId="32" xfId="0" applyFont="1" applyBorder="1" applyAlignment="1">
      <alignment horizontal="center" vertical="center"/>
    </xf>
    <xf numFmtId="0" fontId="8" fillId="0" borderId="1" xfId="0" quotePrefix="1" applyFont="1" applyBorder="1" applyAlignment="1">
      <alignment horizontal="center" vertical="center"/>
    </xf>
    <xf numFmtId="1" fontId="8" fillId="0" borderId="33" xfId="0" applyNumberFormat="1" applyFont="1" applyBorder="1" applyAlignment="1">
      <alignment horizontal="center" vertical="center"/>
    </xf>
    <xf numFmtId="0" fontId="4" fillId="0" borderId="0" xfId="0" applyFont="1" applyAlignment="1">
      <alignment vertical="center"/>
    </xf>
    <xf numFmtId="0" fontId="4" fillId="4" borderId="12" xfId="0" applyFont="1" applyFill="1" applyBorder="1" applyAlignment="1" applyProtection="1">
      <alignment vertical="center"/>
      <protection locked="0"/>
    </xf>
    <xf numFmtId="0" fontId="4" fillId="4" borderId="13" xfId="0" applyFont="1" applyFill="1" applyBorder="1" applyAlignment="1" applyProtection="1">
      <alignment vertical="center"/>
      <protection locked="0"/>
    </xf>
    <xf numFmtId="0" fontId="11" fillId="0" borderId="34" xfId="0" applyFont="1" applyBorder="1" applyAlignment="1">
      <alignment horizontal="center" vertical="center"/>
    </xf>
    <xf numFmtId="0" fontId="8" fillId="0" borderId="35" xfId="0" applyFont="1" applyBorder="1" applyAlignment="1">
      <alignment horizontal="center" vertical="center"/>
    </xf>
    <xf numFmtId="164" fontId="11" fillId="0" borderId="32" xfId="0" applyNumberFormat="1" applyFont="1" applyBorder="1" applyAlignment="1">
      <alignment horizontal="center" vertical="center"/>
    </xf>
    <xf numFmtId="164" fontId="11" fillId="0" borderId="2" xfId="0" applyNumberFormat="1" applyFont="1" applyBorder="1" applyAlignment="1">
      <alignment horizontal="center" vertical="center"/>
    </xf>
    <xf numFmtId="0" fontId="11" fillId="0" borderId="3" xfId="0" applyFont="1" applyBorder="1" applyAlignment="1">
      <alignment horizontal="center" vertical="center"/>
    </xf>
    <xf numFmtId="0" fontId="17" fillId="0" borderId="0" xfId="0" applyFont="1" applyAlignment="1">
      <alignment horizontal="center" vertical="center"/>
    </xf>
    <xf numFmtId="0" fontId="11" fillId="0" borderId="0" xfId="0" applyFont="1" applyAlignment="1">
      <alignment horizontal="center" vertical="center"/>
    </xf>
    <xf numFmtId="0" fontId="8" fillId="0" borderId="0" xfId="0" quotePrefix="1" applyFont="1" applyAlignment="1">
      <alignment horizontal="center" vertical="center"/>
    </xf>
    <xf numFmtId="0" fontId="0" fillId="0" borderId="0" xfId="0" applyAlignment="1">
      <alignment vertical="center"/>
    </xf>
    <xf numFmtId="0" fontId="0" fillId="0" borderId="33" xfId="0" applyBorder="1" applyAlignment="1">
      <alignment vertical="center" wrapText="1"/>
    </xf>
    <xf numFmtId="0" fontId="1" fillId="0" borderId="0" xfId="0" applyFont="1" applyAlignment="1">
      <alignment horizontal="right" vertical="top"/>
    </xf>
    <xf numFmtId="0" fontId="24" fillId="9" borderId="36" xfId="0" applyFont="1" applyFill="1" applyBorder="1" applyAlignment="1">
      <alignment horizontal="right" vertical="center"/>
    </xf>
    <xf numFmtId="0" fontId="0" fillId="9" borderId="37" xfId="0" applyFill="1" applyBorder="1" applyAlignment="1">
      <alignment vertical="center" wrapText="1"/>
    </xf>
    <xf numFmtId="0" fontId="1" fillId="0" borderId="38" xfId="0" applyFont="1" applyBorder="1" applyAlignment="1">
      <alignment horizontal="right" vertical="top"/>
    </xf>
    <xf numFmtId="0" fontId="0" fillId="0" borderId="9" xfId="0" applyBorder="1" applyAlignment="1">
      <alignment vertical="center" wrapText="1"/>
    </xf>
    <xf numFmtId="0" fontId="1" fillId="4" borderId="39" xfId="0" applyFont="1" applyFill="1" applyBorder="1" applyAlignment="1">
      <alignment horizontal="right" vertical="top"/>
    </xf>
    <xf numFmtId="0" fontId="0" fillId="4" borderId="40" xfId="0" applyFill="1" applyBorder="1" applyAlignment="1">
      <alignment vertical="center" wrapText="1"/>
    </xf>
    <xf numFmtId="0" fontId="24" fillId="4" borderId="36" xfId="0" applyFont="1" applyFill="1" applyBorder="1" applyAlignment="1">
      <alignment horizontal="right" vertical="top"/>
    </xf>
    <xf numFmtId="0" fontId="0" fillId="4" borderId="37" xfId="0" applyFill="1" applyBorder="1" applyAlignment="1">
      <alignment vertical="center" wrapText="1"/>
    </xf>
    <xf numFmtId="0" fontId="1" fillId="0" borderId="38" xfId="0" applyFont="1" applyBorder="1" applyAlignment="1">
      <alignment vertical="top" wrapText="1"/>
    </xf>
    <xf numFmtId="0" fontId="24" fillId="9" borderId="36" xfId="0" applyFont="1" applyFill="1" applyBorder="1" applyAlignment="1">
      <alignment horizontal="right" vertical="top"/>
    </xf>
    <xf numFmtId="0" fontId="1" fillId="2" borderId="39" xfId="0" applyFont="1" applyFill="1" applyBorder="1" applyAlignment="1">
      <alignment horizontal="right" vertical="top"/>
    </xf>
    <xf numFmtId="0" fontId="0" fillId="2" borderId="40" xfId="0" applyFill="1" applyBorder="1" applyAlignment="1">
      <alignment vertical="center" wrapText="1"/>
    </xf>
    <xf numFmtId="0" fontId="0" fillId="4" borderId="40" xfId="0" applyFill="1" applyBorder="1" applyAlignment="1">
      <alignment horizontal="left" vertical="center" wrapText="1" indent="1"/>
    </xf>
    <xf numFmtId="0" fontId="2" fillId="4" borderId="40" xfId="0" applyFont="1" applyFill="1" applyBorder="1" applyAlignment="1">
      <alignment horizontal="left" vertical="center"/>
    </xf>
    <xf numFmtId="0" fontId="2" fillId="4" borderId="40" xfId="0" applyFont="1" applyFill="1" applyBorder="1" applyAlignment="1">
      <alignment horizontal="left" vertical="center" indent="1"/>
    </xf>
    <xf numFmtId="0" fontId="1" fillId="4" borderId="38" xfId="0" applyFont="1" applyFill="1" applyBorder="1" applyAlignment="1">
      <alignment horizontal="right" vertical="top"/>
    </xf>
    <xf numFmtId="0" fontId="0" fillId="4" borderId="9" xfId="0" applyFill="1" applyBorder="1" applyAlignment="1">
      <alignment vertical="center" wrapText="1"/>
    </xf>
    <xf numFmtId="0" fontId="18" fillId="2" borderId="1" xfId="0" applyFont="1" applyFill="1" applyBorder="1" applyAlignment="1">
      <alignment horizontal="left" vertical="center"/>
    </xf>
    <xf numFmtId="0" fontId="29" fillId="0" borderId="0" xfId="0" applyFont="1" applyAlignment="1">
      <alignment horizontal="right"/>
    </xf>
    <xf numFmtId="0" fontId="9" fillId="6" borderId="23" xfId="0" applyFont="1" applyFill="1" applyBorder="1" applyAlignment="1">
      <alignment horizontal="center" vertical="center"/>
    </xf>
    <xf numFmtId="0" fontId="9" fillId="0" borderId="23" xfId="0" applyFont="1" applyBorder="1" applyAlignment="1">
      <alignment horizontal="center" vertical="center"/>
    </xf>
    <xf numFmtId="0" fontId="30" fillId="2" borderId="0" xfId="0" applyFont="1" applyFill="1" applyAlignment="1">
      <alignment horizontal="center"/>
    </xf>
    <xf numFmtId="0" fontId="30" fillId="2" borderId="0" xfId="0" quotePrefix="1" applyFont="1" applyFill="1" applyAlignment="1">
      <alignment horizontal="center"/>
    </xf>
    <xf numFmtId="0" fontId="11" fillId="5" borderId="1" xfId="0" quotePrefix="1" applyFont="1" applyFill="1" applyBorder="1" applyAlignment="1">
      <alignment horizontal="center" vertical="center" wrapText="1"/>
    </xf>
    <xf numFmtId="0" fontId="0" fillId="0" borderId="33" xfId="0" applyBorder="1"/>
    <xf numFmtId="0" fontId="1" fillId="2" borderId="3" xfId="0" applyFont="1" applyFill="1" applyBorder="1" applyAlignment="1">
      <alignment horizontal="left" vertical="center" wrapText="1"/>
    </xf>
    <xf numFmtId="0" fontId="1" fillId="2" borderId="1" xfId="0" applyFont="1" applyFill="1" applyBorder="1" applyAlignment="1">
      <alignment horizontal="left" wrapText="1"/>
    </xf>
    <xf numFmtId="164" fontId="0" fillId="13" borderId="1" xfId="0" applyNumberFormat="1" applyFill="1" applyBorder="1" applyAlignment="1">
      <alignment horizontal="center"/>
    </xf>
    <xf numFmtId="2" fontId="1" fillId="13" borderId="5" xfId="0" applyNumberFormat="1" applyFont="1" applyFill="1" applyBorder="1" applyAlignment="1">
      <alignment horizontal="center"/>
    </xf>
    <xf numFmtId="0" fontId="0" fillId="0" borderId="2" xfId="0" applyBorder="1" applyAlignment="1" applyProtection="1">
      <alignment horizontal="center" vertical="center"/>
      <protection locked="0"/>
    </xf>
    <xf numFmtId="0" fontId="0" fillId="0" borderId="1" xfId="0" applyBorder="1" applyAlignment="1" applyProtection="1">
      <alignment vertical="center"/>
      <protection locked="0"/>
    </xf>
    <xf numFmtId="0" fontId="0" fillId="0" borderId="1" xfId="0" applyBorder="1" applyAlignment="1" applyProtection="1">
      <alignment horizontal="center"/>
      <protection locked="0"/>
    </xf>
    <xf numFmtId="0" fontId="0" fillId="0" borderId="1" xfId="0" applyBorder="1" applyProtection="1">
      <protection locked="0"/>
    </xf>
    <xf numFmtId="0" fontId="0" fillId="0" borderId="1" xfId="0" applyBorder="1" applyAlignment="1" applyProtection="1">
      <alignment horizontal="center" wrapText="1"/>
      <protection locked="0"/>
    </xf>
    <xf numFmtId="0" fontId="0" fillId="0" borderId="2" xfId="0" applyBorder="1" applyAlignment="1" applyProtection="1">
      <alignment horizontal="center"/>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left" vertical="center"/>
      <protection locked="0"/>
    </xf>
    <xf numFmtId="164" fontId="0" fillId="0" borderId="1" xfId="0" applyNumberFormat="1" applyBorder="1" applyAlignment="1" applyProtection="1">
      <alignment horizontal="left"/>
      <protection locked="0"/>
    </xf>
    <xf numFmtId="164" fontId="1" fillId="0" borderId="1" xfId="0" applyNumberFormat="1" applyFont="1" applyBorder="1" applyAlignment="1" applyProtection="1">
      <alignment horizontal="left"/>
      <protection locked="0"/>
    </xf>
    <xf numFmtId="0" fontId="0" fillId="0" borderId="1" xfId="0" applyBorder="1" applyAlignment="1" applyProtection="1">
      <alignment horizontal="left"/>
      <protection locked="0"/>
    </xf>
    <xf numFmtId="0" fontId="0" fillId="2" borderId="12" xfId="0" applyFill="1" applyBorder="1" applyProtection="1">
      <protection locked="0"/>
    </xf>
    <xf numFmtId="0" fontId="0" fillId="13" borderId="1" xfId="0" applyFill="1" applyBorder="1" applyAlignment="1" applyProtection="1">
      <alignment horizontal="center"/>
      <protection locked="0"/>
    </xf>
    <xf numFmtId="0" fontId="32" fillId="12" borderId="36" xfId="0" applyFont="1" applyFill="1" applyBorder="1" applyAlignment="1">
      <alignment horizontal="right" vertical="center"/>
    </xf>
    <xf numFmtId="0" fontId="25" fillId="12" borderId="37" xfId="0" applyFont="1" applyFill="1" applyBorder="1" applyAlignment="1">
      <alignment vertical="center" wrapText="1"/>
    </xf>
    <xf numFmtId="165" fontId="0" fillId="0" borderId="0" xfId="0" quotePrefix="1" applyNumberFormat="1" applyAlignment="1">
      <alignment horizontal="center" vertical="top"/>
    </xf>
    <xf numFmtId="0" fontId="0" fillId="0" borderId="0" xfId="0" applyAlignment="1">
      <alignment horizontal="center" vertical="top"/>
    </xf>
    <xf numFmtId="0" fontId="0" fillId="0" borderId="0" xfId="0" applyAlignment="1">
      <alignment horizontal="left" vertical="top"/>
    </xf>
    <xf numFmtId="165" fontId="0" fillId="0" borderId="0" xfId="0" applyNumberFormat="1" applyAlignment="1">
      <alignment horizontal="center" vertical="top"/>
    </xf>
    <xf numFmtId="0" fontId="0" fillId="0" borderId="0" xfId="0" applyAlignment="1">
      <alignment vertical="top"/>
    </xf>
    <xf numFmtId="0" fontId="0" fillId="0" borderId="0" xfId="0" applyAlignment="1">
      <alignment vertical="top" wrapText="1"/>
    </xf>
    <xf numFmtId="0" fontId="31" fillId="2" borderId="39" xfId="0" applyFont="1" applyFill="1" applyBorder="1" applyAlignment="1">
      <alignment horizontal="right" vertical="top"/>
    </xf>
    <xf numFmtId="0" fontId="25" fillId="2" borderId="40" xfId="0" applyFont="1" applyFill="1" applyBorder="1" applyAlignment="1">
      <alignment vertical="center" wrapText="1"/>
    </xf>
    <xf numFmtId="0" fontId="28" fillId="6" borderId="19" xfId="0" applyFont="1" applyFill="1" applyBorder="1" applyAlignment="1" applyProtection="1">
      <alignment horizontal="center" vertical="center"/>
      <protection locked="0"/>
    </xf>
    <xf numFmtId="0" fontId="11" fillId="0" borderId="0" xfId="0" applyFont="1"/>
    <xf numFmtId="164" fontId="11" fillId="15" borderId="3" xfId="0" applyNumberFormat="1" applyFont="1" applyFill="1" applyBorder="1" applyAlignment="1">
      <alignment horizontal="center" vertical="center" wrapText="1"/>
    </xf>
    <xf numFmtId="164" fontId="11" fillId="15" borderId="1" xfId="0" applyNumberFormat="1" applyFont="1" applyFill="1" applyBorder="1" applyAlignment="1">
      <alignment horizontal="center" vertical="center" wrapText="1"/>
    </xf>
    <xf numFmtId="164" fontId="11" fillId="16" borderId="1" xfId="0" applyNumberFormat="1" applyFont="1" applyFill="1" applyBorder="1" applyAlignment="1">
      <alignment vertical="center"/>
    </xf>
    <xf numFmtId="164" fontId="11" fillId="16" borderId="1" xfId="0" applyNumberFormat="1" applyFont="1" applyFill="1" applyBorder="1" applyAlignment="1">
      <alignment horizontal="center" vertical="center"/>
    </xf>
    <xf numFmtId="0" fontId="38" fillId="13" borderId="0" xfId="0" applyFont="1" applyFill="1" applyAlignment="1">
      <alignment horizontal="center"/>
    </xf>
    <xf numFmtId="0" fontId="38" fillId="3" borderId="0" xfId="0" applyFont="1" applyFill="1" applyAlignment="1">
      <alignment horizontal="center"/>
    </xf>
    <xf numFmtId="0" fontId="41" fillId="0" borderId="0" xfId="0" applyFont="1" applyAlignment="1">
      <alignment horizontal="center" vertical="center"/>
    </xf>
    <xf numFmtId="164" fontId="11" fillId="10" borderId="3" xfId="0" applyNumberFormat="1" applyFont="1" applyFill="1" applyBorder="1" applyAlignment="1">
      <alignment horizontal="center" vertical="center" wrapText="1"/>
    </xf>
    <xf numFmtId="0" fontId="4" fillId="0" borderId="10" xfId="0" applyFont="1" applyBorder="1" applyAlignment="1" applyProtection="1">
      <alignment horizontal="left"/>
      <protection locked="0"/>
    </xf>
    <xf numFmtId="0" fontId="3" fillId="0" borderId="0" xfId="0" applyFont="1" applyAlignment="1">
      <alignment horizontal="right"/>
    </xf>
    <xf numFmtId="0" fontId="5" fillId="4" borderId="11" xfId="0" applyFont="1" applyFill="1" applyBorder="1" applyAlignment="1">
      <alignment horizontal="center"/>
    </xf>
    <xf numFmtId="14" fontId="4" fillId="0" borderId="10" xfId="0" applyNumberFormat="1" applyFont="1" applyBorder="1" applyAlignment="1" applyProtection="1">
      <alignment horizontal="left"/>
      <protection locked="0"/>
    </xf>
    <xf numFmtId="0" fontId="3" fillId="0" borderId="14"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9" fillId="5" borderId="18" xfId="0" applyFont="1" applyFill="1" applyBorder="1" applyAlignment="1">
      <alignment horizontal="center" vertical="center"/>
    </xf>
    <xf numFmtId="0" fontId="9" fillId="5" borderId="1"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20" xfId="0" applyFont="1" applyFill="1" applyBorder="1" applyAlignment="1">
      <alignment horizontal="center" vertical="center"/>
    </xf>
    <xf numFmtId="0" fontId="9" fillId="5" borderId="20" xfId="0" applyFont="1" applyFill="1" applyBorder="1" applyAlignment="1">
      <alignment horizontal="center" vertical="center"/>
    </xf>
    <xf numFmtId="0" fontId="11" fillId="2" borderId="8"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8" fillId="5" borderId="21" xfId="0" applyFont="1" applyFill="1" applyBorder="1" applyAlignment="1" applyProtection="1">
      <alignment horizontal="center" vertical="center"/>
      <protection locked="0"/>
    </xf>
    <xf numFmtId="0" fontId="8" fillId="5" borderId="20" xfId="0" applyFont="1" applyFill="1" applyBorder="1" applyAlignment="1" applyProtection="1">
      <alignment horizontal="center" vertical="center"/>
      <protection locked="0"/>
    </xf>
    <xf numFmtId="0" fontId="12" fillId="0" borderId="21" xfId="0" applyFont="1" applyBorder="1" applyAlignment="1" applyProtection="1">
      <alignment horizontal="center"/>
      <protection locked="0"/>
    </xf>
    <xf numFmtId="0" fontId="12" fillId="0" borderId="22" xfId="0" applyFont="1" applyBorder="1" applyAlignment="1" applyProtection="1">
      <alignment horizontal="center"/>
      <protection locked="0"/>
    </xf>
    <xf numFmtId="0" fontId="12" fillId="0" borderId="20" xfId="0" applyFont="1" applyBorder="1" applyAlignment="1" applyProtection="1">
      <alignment horizontal="center"/>
      <protection locked="0"/>
    </xf>
    <xf numFmtId="0" fontId="8" fillId="2" borderId="8" xfId="0" applyFont="1" applyFill="1" applyBorder="1" applyAlignment="1">
      <alignment horizontal="center" vertical="center"/>
    </xf>
    <xf numFmtId="0" fontId="8" fillId="2" borderId="22" xfId="0" applyFont="1" applyFill="1" applyBorder="1" applyAlignment="1">
      <alignment horizontal="center" vertical="center"/>
    </xf>
    <xf numFmtId="0" fontId="8" fillId="2" borderId="23" xfId="0" applyFont="1" applyFill="1" applyBorder="1" applyAlignment="1">
      <alignment horizontal="center" vertical="center"/>
    </xf>
    <xf numFmtId="0" fontId="14" fillId="5" borderId="21" xfId="0" applyFont="1" applyFill="1" applyBorder="1" applyAlignment="1">
      <alignment horizontal="center" vertical="center"/>
    </xf>
    <xf numFmtId="0" fontId="14" fillId="5" borderId="20" xfId="0" applyFont="1" applyFill="1" applyBorder="1" applyAlignment="1">
      <alignment horizontal="center" vertical="center"/>
    </xf>
    <xf numFmtId="0" fontId="17" fillId="2" borderId="2" xfId="0" applyFont="1" applyFill="1" applyBorder="1" applyAlignment="1">
      <alignment horizontal="left" vertical="center" wrapText="1"/>
    </xf>
    <xf numFmtId="0" fontId="17" fillId="2" borderId="3" xfId="0" applyFont="1" applyFill="1" applyBorder="1" applyAlignment="1">
      <alignment horizontal="left" vertical="center" wrapText="1"/>
    </xf>
    <xf numFmtId="166" fontId="12" fillId="0" borderId="18" xfId="0" applyNumberFormat="1" applyFont="1" applyBorder="1" applyAlignment="1">
      <alignment horizontal="center"/>
    </xf>
    <xf numFmtId="166" fontId="12" fillId="0" borderId="1" xfId="0" applyNumberFormat="1" applyFont="1" applyBorder="1" applyAlignment="1">
      <alignment horizontal="center"/>
    </xf>
    <xf numFmtId="166" fontId="12" fillId="0" borderId="19" xfId="0" applyNumberFormat="1" applyFont="1" applyBorder="1" applyAlignment="1">
      <alignment horizontal="center"/>
    </xf>
    <xf numFmtId="166" fontId="12" fillId="0" borderId="20" xfId="0" applyNumberFormat="1" applyFont="1" applyBorder="1" applyAlignment="1">
      <alignment horizontal="center"/>
    </xf>
    <xf numFmtId="166" fontId="12" fillId="0" borderId="21" xfId="0" applyNumberFormat="1" applyFont="1" applyBorder="1" applyAlignment="1">
      <alignment horizontal="center"/>
    </xf>
    <xf numFmtId="166" fontId="12" fillId="0" borderId="22" xfId="0" applyNumberFormat="1" applyFont="1" applyBorder="1" applyAlignment="1">
      <alignment horizontal="center"/>
    </xf>
    <xf numFmtId="166" fontId="12" fillId="0" borderId="23" xfId="0" applyNumberFormat="1" applyFont="1" applyBorder="1" applyAlignment="1">
      <alignment horizontal="center"/>
    </xf>
    <xf numFmtId="0" fontId="12" fillId="0" borderId="24" xfId="0" applyFont="1" applyBorder="1" applyAlignment="1">
      <alignment horizontal="center"/>
    </xf>
    <xf numFmtId="0" fontId="12" fillId="0" borderId="2" xfId="0" applyFont="1" applyBorder="1" applyAlignment="1">
      <alignment horizontal="center"/>
    </xf>
    <xf numFmtId="0" fontId="12" fillId="0" borderId="25" xfId="0" applyFont="1" applyBorder="1" applyAlignment="1">
      <alignment horizontal="center"/>
    </xf>
    <xf numFmtId="167" fontId="12" fillId="0" borderId="21" xfId="0" applyNumberFormat="1" applyFont="1" applyBorder="1" applyAlignment="1">
      <alignment horizontal="center"/>
    </xf>
    <xf numFmtId="167" fontId="12" fillId="0" borderId="22" xfId="0" applyNumberFormat="1" applyFont="1" applyBorder="1" applyAlignment="1">
      <alignment horizontal="center"/>
    </xf>
    <xf numFmtId="167" fontId="12" fillId="0" borderId="23" xfId="0" applyNumberFormat="1" applyFont="1" applyBorder="1" applyAlignment="1">
      <alignment horizontal="center"/>
    </xf>
    <xf numFmtId="0" fontId="12" fillId="0" borderId="26" xfId="0" applyFont="1" applyBorder="1" applyAlignment="1" applyProtection="1">
      <alignment horizontal="center"/>
      <protection locked="0"/>
    </xf>
    <xf numFmtId="0" fontId="12" fillId="0" borderId="27" xfId="0" applyFont="1" applyBorder="1" applyAlignment="1" applyProtection="1">
      <alignment horizontal="center"/>
      <protection locked="0"/>
    </xf>
    <xf numFmtId="0" fontId="12" fillId="0" borderId="28" xfId="0" applyFont="1" applyBorder="1" applyAlignment="1" applyProtection="1">
      <alignment horizontal="center"/>
      <protection locked="0"/>
    </xf>
    <xf numFmtId="164" fontId="15" fillId="7" borderId="29" xfId="0" applyNumberFormat="1" applyFont="1" applyFill="1" applyBorder="1" applyAlignment="1">
      <alignment horizontal="center"/>
    </xf>
    <xf numFmtId="164" fontId="15" fillId="7" borderId="30" xfId="0" applyNumberFormat="1" applyFont="1" applyFill="1" applyBorder="1" applyAlignment="1">
      <alignment horizontal="center"/>
    </xf>
    <xf numFmtId="164" fontId="15" fillId="7" borderId="31" xfId="0" applyNumberFormat="1" applyFont="1" applyFill="1" applyBorder="1" applyAlignment="1">
      <alignment horizontal="center"/>
    </xf>
    <xf numFmtId="0" fontId="29" fillId="14" borderId="0" xfId="0" applyFont="1" applyFill="1" applyAlignment="1">
      <alignment horizontal="center"/>
    </xf>
    <xf numFmtId="0" fontId="17" fillId="4" borderId="2" xfId="0" applyFont="1" applyFill="1" applyBorder="1" applyAlignment="1">
      <alignment horizontal="left" vertical="center" wrapText="1"/>
    </xf>
    <xf numFmtId="0" fontId="17" fillId="4" borderId="3" xfId="0" applyFont="1" applyFill="1" applyBorder="1" applyAlignment="1">
      <alignment horizontal="left" vertical="center" wrapText="1"/>
    </xf>
    <xf numFmtId="0" fontId="31" fillId="2" borderId="44" xfId="0" applyFont="1" applyFill="1" applyBorder="1" applyAlignment="1">
      <alignment horizontal="center"/>
    </xf>
    <xf numFmtId="0" fontId="31" fillId="2" borderId="45" xfId="0" applyFont="1" applyFill="1" applyBorder="1" applyAlignment="1">
      <alignment horizontal="center"/>
    </xf>
    <xf numFmtId="0" fontId="1" fillId="2" borderId="6" xfId="0" applyFont="1" applyFill="1" applyBorder="1" applyAlignment="1">
      <alignment horizontal="left" vertical="top" wrapText="1"/>
    </xf>
    <xf numFmtId="0" fontId="1" fillId="2" borderId="2" xfId="0" applyFont="1" applyFill="1" applyBorder="1" applyAlignment="1">
      <alignment horizontal="left" vertical="top" wrapText="1"/>
    </xf>
    <xf numFmtId="0" fontId="0" fillId="0" borderId="41" xfId="0" applyBorder="1"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3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33" xfId="0" applyBorder="1" applyAlignment="1" applyProtection="1">
      <alignment horizontal="left" vertical="top"/>
      <protection locked="0"/>
    </xf>
    <xf numFmtId="0" fontId="0" fillId="0" borderId="34"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35" xfId="0" applyBorder="1" applyAlignment="1" applyProtection="1">
      <alignment horizontal="left" vertical="top"/>
      <protection locked="0"/>
    </xf>
    <xf numFmtId="0" fontId="0" fillId="0" borderId="8" xfId="0" applyBorder="1" applyAlignment="1" applyProtection="1">
      <alignment horizontal="left"/>
      <protection locked="0"/>
    </xf>
    <xf numFmtId="0" fontId="0" fillId="0" borderId="22" xfId="0" applyBorder="1" applyAlignment="1" applyProtection="1">
      <alignment horizontal="left"/>
      <protection locked="0"/>
    </xf>
    <xf numFmtId="0" fontId="0" fillId="0" borderId="20" xfId="0" applyBorder="1" applyAlignment="1" applyProtection="1">
      <alignment horizontal="left"/>
      <protection locked="0"/>
    </xf>
  </cellXfs>
  <cellStyles count="1">
    <cellStyle name="Normal" xfId="0" builtinId="0"/>
  </cellStyles>
  <dxfs count="134">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dxf>
    <dxf>
      <font>
        <b/>
        <i/>
        <u/>
        <color rgb="FFC00000"/>
      </font>
      <fill>
        <patternFill patternType="solid">
          <bgColor theme="4" tint="0.79998168889431442"/>
        </patternFill>
      </fill>
    </dxf>
    <dxf>
      <font>
        <b/>
        <i/>
        <u/>
        <color rgb="FF7030A0"/>
      </font>
      <fill>
        <patternFill patternType="solid">
          <bgColor theme="4" tint="0.79998168889431442"/>
        </patternFill>
      </fill>
    </dxf>
    <dxf>
      <fill>
        <patternFill>
          <bgColor rgb="FFFFFF00"/>
        </patternFill>
      </fill>
    </dxf>
    <dxf>
      <font>
        <color theme="0" tint="-4.9989318521683403E-2"/>
      </font>
    </dxf>
    <dxf>
      <fill>
        <patternFill>
          <bgColor theme="5" tint="0.59996337778862885"/>
        </patternFill>
      </fill>
    </dxf>
    <dxf>
      <fill>
        <patternFill>
          <bgColor rgb="FFFFFF00"/>
        </patternFill>
      </fill>
    </dxf>
    <dxf>
      <fill>
        <patternFill>
          <bgColor rgb="FFFFFF00"/>
        </patternFill>
      </fill>
    </dxf>
    <dxf>
      <fill>
        <patternFill>
          <bgColor rgb="FFFFFF00"/>
        </patternFill>
      </fill>
    </dxf>
    <dxf>
      <font>
        <b/>
        <i val="0"/>
      </font>
    </dxf>
    <dxf>
      <fill>
        <patternFill>
          <bgColor rgb="FFFFFF00"/>
        </patternFill>
      </fill>
    </dxf>
    <dxf>
      <fill>
        <patternFill>
          <bgColor rgb="FFFFFF00"/>
        </patternFill>
      </fill>
    </dxf>
    <dxf>
      <fill>
        <patternFill>
          <bgColor rgb="FFFFFF00"/>
        </patternFill>
      </fill>
    </dxf>
    <dxf>
      <font>
        <color theme="0"/>
      </font>
    </dxf>
    <dxf>
      <font>
        <b/>
        <i/>
        <u/>
        <color rgb="FFC00000"/>
      </font>
      <fill>
        <patternFill patternType="solid">
          <bgColor theme="4" tint="0.79998168889431442"/>
        </patternFill>
      </fill>
    </dxf>
    <dxf>
      <font>
        <b/>
        <i/>
        <u/>
        <color rgb="FF7030A0"/>
      </font>
      <fill>
        <patternFill patternType="solid">
          <bgColor theme="4" tint="0.79998168889431442"/>
        </patternFill>
      </fill>
    </dxf>
    <dxf>
      <fill>
        <patternFill>
          <bgColor rgb="FFFFFF00"/>
        </patternFill>
      </fill>
    </dxf>
    <dxf>
      <font>
        <color theme="0" tint="-4.9989318521683403E-2"/>
      </font>
    </dxf>
    <dxf>
      <fill>
        <patternFill>
          <bgColor theme="5" tint="0.59996337778862885"/>
        </patternFill>
      </fill>
    </dxf>
    <dxf>
      <fill>
        <patternFill>
          <bgColor rgb="FFFFFF00"/>
        </patternFill>
      </fill>
    </dxf>
    <dxf>
      <fill>
        <patternFill>
          <bgColor rgb="FFFFFF00"/>
        </patternFill>
      </fill>
    </dxf>
    <dxf>
      <fill>
        <patternFill>
          <bgColor rgb="FFFFFF00"/>
        </patternFill>
      </fill>
    </dxf>
    <dxf>
      <font>
        <b/>
        <i val="0"/>
      </font>
    </dxf>
    <dxf>
      <fill>
        <patternFill>
          <bgColor rgb="FFFFFF00"/>
        </patternFill>
      </fill>
    </dxf>
    <dxf>
      <fill>
        <patternFill>
          <bgColor rgb="FFFFFF00"/>
        </patternFill>
      </fill>
    </dxf>
    <dxf>
      <fill>
        <patternFill>
          <bgColor rgb="FFFFFF00"/>
        </patternFill>
      </fill>
    </dxf>
    <dxf>
      <font>
        <color theme="0"/>
      </font>
    </dxf>
    <dxf>
      <font>
        <b/>
        <i/>
        <u/>
        <color rgb="FFC00000"/>
      </font>
      <fill>
        <patternFill patternType="solid">
          <bgColor theme="4" tint="0.79998168889431442"/>
        </patternFill>
      </fill>
    </dxf>
    <dxf>
      <font>
        <b/>
        <i/>
        <u/>
        <color rgb="FF7030A0"/>
      </font>
      <fill>
        <patternFill patternType="solid">
          <bgColor theme="4" tint="0.79998168889431442"/>
        </patternFill>
      </fill>
    </dxf>
    <dxf>
      <fill>
        <patternFill>
          <bgColor rgb="FFFFFF00"/>
        </patternFill>
      </fill>
    </dxf>
    <dxf>
      <font>
        <color theme="0" tint="-4.9989318521683403E-2"/>
      </font>
    </dxf>
    <dxf>
      <fill>
        <patternFill>
          <bgColor theme="5" tint="0.59996337778862885"/>
        </patternFill>
      </fill>
    </dxf>
    <dxf>
      <fill>
        <patternFill>
          <bgColor rgb="FFFFFF00"/>
        </patternFill>
      </fill>
    </dxf>
    <dxf>
      <fill>
        <patternFill>
          <bgColor rgb="FFFFFF00"/>
        </patternFill>
      </fill>
    </dxf>
    <dxf>
      <fill>
        <patternFill>
          <bgColor rgb="FFFFFF00"/>
        </patternFill>
      </fill>
    </dxf>
    <dxf>
      <font>
        <b/>
        <i val="0"/>
      </font>
    </dxf>
    <dxf>
      <fill>
        <patternFill>
          <bgColor rgb="FFFFFF00"/>
        </patternFill>
      </fill>
    </dxf>
    <dxf>
      <fill>
        <patternFill>
          <bgColor rgb="FFFFFF00"/>
        </patternFill>
      </fill>
    </dxf>
    <dxf>
      <fill>
        <patternFill>
          <bgColor rgb="FFFFFF00"/>
        </patternFill>
      </fill>
    </dxf>
    <dxf>
      <font>
        <color theme="0"/>
      </font>
    </dxf>
    <dxf>
      <font>
        <b/>
        <i/>
        <u/>
        <color rgb="FFC00000"/>
      </font>
      <fill>
        <patternFill patternType="solid">
          <bgColor theme="4" tint="0.79998168889431442"/>
        </patternFill>
      </fill>
    </dxf>
    <dxf>
      <font>
        <b/>
        <i/>
        <u/>
        <color rgb="FF7030A0"/>
      </font>
      <fill>
        <patternFill patternType="solid">
          <bgColor theme="4" tint="0.79998168889431442"/>
        </patternFill>
      </fill>
    </dxf>
    <dxf>
      <fill>
        <patternFill>
          <bgColor rgb="FFFFFF00"/>
        </patternFill>
      </fill>
    </dxf>
    <dxf>
      <font>
        <color theme="0" tint="-4.9989318521683403E-2"/>
      </font>
    </dxf>
    <dxf>
      <fill>
        <patternFill>
          <bgColor theme="5" tint="0.59996337778862885"/>
        </patternFill>
      </fill>
    </dxf>
    <dxf>
      <fill>
        <patternFill>
          <bgColor rgb="FFFFFF00"/>
        </patternFill>
      </fill>
    </dxf>
    <dxf>
      <fill>
        <patternFill>
          <bgColor rgb="FFFFFF00"/>
        </patternFill>
      </fill>
    </dxf>
    <dxf>
      <fill>
        <patternFill>
          <bgColor rgb="FFFFFF00"/>
        </patternFill>
      </fill>
    </dxf>
    <dxf>
      <font>
        <b/>
        <i val="0"/>
      </font>
    </dxf>
    <dxf>
      <fill>
        <patternFill>
          <bgColor rgb="FFFFFF00"/>
        </patternFill>
      </fill>
    </dxf>
    <dxf>
      <fill>
        <patternFill>
          <bgColor rgb="FFFFFF00"/>
        </patternFill>
      </fill>
    </dxf>
    <dxf>
      <fill>
        <patternFill>
          <bgColor rgb="FFFFFF00"/>
        </patternFill>
      </fill>
    </dxf>
    <dxf>
      <font>
        <color theme="0"/>
      </font>
    </dxf>
    <dxf>
      <font>
        <b/>
        <i/>
        <u/>
        <color rgb="FFC00000"/>
      </font>
      <fill>
        <patternFill patternType="solid">
          <bgColor theme="4" tint="0.79998168889431442"/>
        </patternFill>
      </fill>
    </dxf>
    <dxf>
      <font>
        <b/>
        <i/>
        <u/>
        <color rgb="FF7030A0"/>
      </font>
      <fill>
        <patternFill patternType="solid">
          <bgColor theme="4" tint="0.79998168889431442"/>
        </patternFill>
      </fill>
    </dxf>
    <dxf>
      <fill>
        <patternFill>
          <bgColor rgb="FFFFFF00"/>
        </patternFill>
      </fill>
    </dxf>
    <dxf>
      <font>
        <color theme="0" tint="-4.9989318521683403E-2"/>
      </font>
    </dxf>
    <dxf>
      <fill>
        <patternFill>
          <bgColor theme="5" tint="0.59996337778862885"/>
        </patternFill>
      </fill>
    </dxf>
    <dxf>
      <fill>
        <patternFill>
          <bgColor rgb="FFFFFF00"/>
        </patternFill>
      </fill>
    </dxf>
    <dxf>
      <fill>
        <patternFill>
          <bgColor rgb="FFFFFF00"/>
        </patternFill>
      </fill>
    </dxf>
    <dxf>
      <fill>
        <patternFill>
          <bgColor rgb="FFFFFF00"/>
        </patternFill>
      </fill>
    </dxf>
    <dxf>
      <font>
        <b/>
        <i val="0"/>
      </font>
    </dxf>
    <dxf>
      <fill>
        <patternFill>
          <bgColor rgb="FFFFFF00"/>
        </patternFill>
      </fill>
    </dxf>
    <dxf>
      <fill>
        <patternFill>
          <bgColor rgb="FFFFFF00"/>
        </patternFill>
      </fill>
    </dxf>
    <dxf>
      <fill>
        <patternFill>
          <bgColor rgb="FFFFFF00"/>
        </patternFill>
      </fill>
    </dxf>
    <dxf>
      <font>
        <color theme="0"/>
      </font>
    </dxf>
    <dxf>
      <font>
        <b/>
        <i/>
        <u/>
        <color rgb="FFC00000"/>
      </font>
      <fill>
        <patternFill patternType="solid">
          <bgColor theme="4" tint="0.79998168889431442"/>
        </patternFill>
      </fill>
    </dxf>
    <dxf>
      <font>
        <b/>
        <i/>
        <u/>
        <color rgb="FF7030A0"/>
      </font>
      <fill>
        <patternFill patternType="solid">
          <bgColor theme="4" tint="0.79998168889431442"/>
        </patternFill>
      </fill>
    </dxf>
    <dxf>
      <fill>
        <patternFill>
          <bgColor rgb="FFFFFF00"/>
        </patternFill>
      </fill>
    </dxf>
    <dxf>
      <font>
        <color theme="0" tint="-4.9989318521683403E-2"/>
      </font>
    </dxf>
    <dxf>
      <fill>
        <patternFill>
          <bgColor theme="5" tint="0.59996337778862885"/>
        </patternFill>
      </fill>
    </dxf>
    <dxf>
      <fill>
        <patternFill>
          <bgColor rgb="FFFFFF00"/>
        </patternFill>
      </fill>
    </dxf>
    <dxf>
      <fill>
        <patternFill>
          <bgColor rgb="FFFFFF00"/>
        </patternFill>
      </fill>
    </dxf>
    <dxf>
      <fill>
        <patternFill>
          <bgColor rgb="FFFFFF00"/>
        </patternFill>
      </fill>
    </dxf>
    <dxf>
      <font>
        <b/>
        <i val="0"/>
      </font>
    </dxf>
    <dxf>
      <fill>
        <patternFill>
          <bgColor rgb="FFFFFF00"/>
        </patternFill>
      </fill>
    </dxf>
    <dxf>
      <fill>
        <patternFill>
          <bgColor rgb="FFFFFF00"/>
        </patternFill>
      </fill>
    </dxf>
    <dxf>
      <fill>
        <patternFill>
          <bgColor rgb="FFFFFF00"/>
        </patternFill>
      </fill>
    </dxf>
    <dxf>
      <font>
        <color theme="0"/>
      </font>
    </dxf>
    <dxf>
      <font>
        <b/>
        <i/>
        <u/>
        <color rgb="FFC00000"/>
      </font>
      <fill>
        <patternFill patternType="solid">
          <bgColor theme="4" tint="0.79998168889431442"/>
        </patternFill>
      </fill>
    </dxf>
    <dxf>
      <font>
        <b/>
        <i/>
        <u/>
        <color rgb="FF7030A0"/>
      </font>
      <fill>
        <patternFill patternType="solid">
          <bgColor theme="4" tint="0.79998168889431442"/>
        </patternFill>
      </fill>
    </dxf>
    <dxf>
      <fill>
        <patternFill>
          <bgColor rgb="FFFFFF00"/>
        </patternFill>
      </fill>
    </dxf>
    <dxf>
      <font>
        <color theme="0" tint="-4.9989318521683403E-2"/>
      </font>
    </dxf>
    <dxf>
      <fill>
        <patternFill>
          <bgColor theme="5" tint="0.59996337778862885"/>
        </patternFill>
      </fill>
    </dxf>
    <dxf>
      <fill>
        <patternFill>
          <bgColor rgb="FFFFFF00"/>
        </patternFill>
      </fill>
    </dxf>
    <dxf>
      <fill>
        <patternFill>
          <bgColor rgb="FFFFFF00"/>
        </patternFill>
      </fill>
    </dxf>
    <dxf>
      <fill>
        <patternFill>
          <bgColor rgb="FFFFFF00"/>
        </patternFill>
      </fill>
    </dxf>
    <dxf>
      <font>
        <b/>
        <i val="0"/>
      </font>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dxf>
    <dxf>
      <font>
        <b/>
        <i/>
        <u/>
        <color rgb="FFC00000"/>
      </font>
      <fill>
        <patternFill patternType="solid">
          <bgColor theme="4" tint="0.79998168889431442"/>
        </patternFill>
      </fill>
    </dxf>
    <dxf>
      <font>
        <b/>
        <i/>
        <u/>
        <color rgb="FF7030A0"/>
      </font>
      <fill>
        <patternFill patternType="solid">
          <bgColor theme="4" tint="0.79998168889431442"/>
        </patternFill>
      </fill>
    </dxf>
    <dxf>
      <fill>
        <patternFill>
          <bgColor rgb="FFFFFF00"/>
        </patternFill>
      </fill>
    </dxf>
    <dxf>
      <font>
        <color theme="0" tint="-4.9989318521683403E-2"/>
      </font>
    </dxf>
    <dxf>
      <fill>
        <patternFill>
          <bgColor theme="5" tint="0.59996337778862885"/>
        </patternFill>
      </fill>
    </dxf>
    <dxf>
      <fill>
        <patternFill>
          <bgColor rgb="FFFFFF00"/>
        </patternFill>
      </fill>
    </dxf>
    <dxf>
      <fill>
        <patternFill>
          <bgColor rgb="FFFFFF00"/>
        </patternFill>
      </fill>
    </dxf>
    <dxf>
      <fill>
        <patternFill>
          <bgColor rgb="FFFFFF00"/>
        </patternFill>
      </fill>
    </dxf>
    <dxf>
      <font>
        <b/>
        <i val="0"/>
      </font>
    </dxf>
    <dxf>
      <fill>
        <patternFill>
          <bgColor rgb="FFFFFF00"/>
        </patternFill>
      </fill>
    </dxf>
    <dxf>
      <fill>
        <patternFill>
          <bgColor rgb="FFFFFF00"/>
        </patternFill>
      </fill>
    </dxf>
    <dxf>
      <fill>
        <patternFill>
          <bgColor rgb="FFFFFF00"/>
        </patternFill>
      </fill>
    </dxf>
    <dxf>
      <font>
        <color theme="0"/>
      </font>
    </dxf>
    <dxf>
      <font>
        <b/>
        <i/>
        <u/>
        <color rgb="FFC00000"/>
      </font>
      <fill>
        <patternFill patternType="solid">
          <bgColor theme="4" tint="0.79998168889431442"/>
        </patternFill>
      </fill>
    </dxf>
    <dxf>
      <font>
        <b/>
        <i/>
        <u/>
        <color rgb="FF7030A0"/>
      </font>
      <fill>
        <patternFill patternType="solid">
          <bgColor theme="4" tint="0.79998168889431442"/>
        </patternFill>
      </fill>
    </dxf>
    <dxf>
      <fill>
        <patternFill>
          <bgColor rgb="FFFFFF00"/>
        </patternFill>
      </fill>
    </dxf>
    <dxf>
      <font>
        <color theme="0" tint="-4.9989318521683403E-2"/>
      </font>
    </dxf>
    <dxf>
      <fill>
        <patternFill>
          <bgColor theme="5" tint="0.59996337778862885"/>
        </patternFill>
      </fill>
    </dxf>
    <dxf>
      <fill>
        <patternFill>
          <bgColor rgb="FFFFFF00"/>
        </patternFill>
      </fill>
    </dxf>
    <dxf>
      <fill>
        <patternFill>
          <bgColor rgb="FFFFFF00"/>
        </patternFill>
      </fill>
    </dxf>
    <dxf>
      <fill>
        <patternFill>
          <bgColor rgb="FFFFFF00"/>
        </patternFill>
      </fill>
    </dxf>
    <dxf>
      <font>
        <b/>
        <i val="0"/>
      </font>
    </dxf>
    <dxf>
      <fill>
        <patternFill>
          <bgColor rgb="FFFFFF00"/>
        </patternFill>
      </fill>
    </dxf>
    <dxf>
      <fill>
        <patternFill>
          <bgColor rgb="FFFFFF00"/>
        </patternFill>
      </fill>
    </dxf>
    <dxf>
      <fill>
        <patternFill>
          <bgColor rgb="FFFFFF00"/>
        </patternFill>
      </fill>
    </dxf>
    <dxf>
      <fill>
        <patternFill>
          <bgColor rgb="FFFFFF00"/>
        </patternFill>
      </fill>
    </dxf>
    <dxf>
      <font>
        <color theme="0"/>
      </font>
    </dxf>
    <dxf>
      <font>
        <b/>
        <i/>
        <u/>
        <color rgb="FFC00000"/>
      </font>
      <fill>
        <patternFill patternType="solid">
          <bgColor theme="4" tint="0.79998168889431442"/>
        </patternFill>
      </fill>
    </dxf>
    <dxf>
      <font>
        <b/>
        <i/>
        <u/>
        <color rgb="FF7030A0"/>
      </font>
      <fill>
        <patternFill patternType="solid">
          <bgColor theme="4" tint="0.79998168889431442"/>
        </patternFill>
      </fill>
    </dxf>
    <dxf>
      <fill>
        <patternFill>
          <bgColor rgb="FFFFFF00"/>
        </patternFill>
      </fill>
    </dxf>
    <dxf>
      <font>
        <color theme="0" tint="-4.9989318521683403E-2"/>
      </font>
    </dxf>
    <dxf>
      <fill>
        <patternFill>
          <bgColor theme="5" tint="0.59996337778862885"/>
        </patternFill>
      </fill>
    </dxf>
    <dxf>
      <fill>
        <patternFill>
          <bgColor rgb="FFFFFF00"/>
        </patternFill>
      </fill>
    </dxf>
    <dxf>
      <fill>
        <patternFill>
          <bgColor rgb="FFFFFF00"/>
        </patternFill>
      </fill>
    </dxf>
    <dxf>
      <fill>
        <patternFill>
          <bgColor rgb="FFFFFF00"/>
        </patternFill>
      </fill>
    </dxf>
    <dxf>
      <font>
        <b/>
        <i val="0"/>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Template!$B$38:$B$39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0-75D8-43CC-95D9-7CC8401292FB}"/>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Template!$C$38:$C$39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1-75D8-43CC-95D9-7CC8401292FB}"/>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Template!$D$38:$D$39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2-75D8-43CC-95D9-7CC8401292FB}"/>
            </c:ext>
          </c:extLst>
        </c:ser>
        <c: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Template!$E$38:$E$39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3-75D8-43CC-95D9-7CC8401292FB}"/>
            </c:ext>
          </c:extLst>
        </c:ser>
        <c: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Template!$F$38:$F$39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4-75D8-43CC-95D9-7CC8401292FB}"/>
            </c:ext>
          </c:extLst>
        </c:ser>
        <c: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Template!$G$38:$G$39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5-75D8-43CC-95D9-7CC8401292FB}"/>
            </c:ext>
          </c:extLst>
        </c:ser>
        <c:dLbls>
          <c:showLegendKey val="0"/>
          <c:showVal val="0"/>
          <c:showCatName val="0"/>
          <c:showSerName val="0"/>
          <c:showPercent val="0"/>
          <c:showBubbleSize val="0"/>
        </c:dLbls>
        <c:gapWidth val="150"/>
        <c:overlap val="100"/>
        <c:axId val="1011521056"/>
        <c:axId val="1011522016"/>
      </c:barChart>
      <c:barChart>
        <c:barDir val="bar"/>
        <c:grouping val="stacked"/>
        <c:varyColors val="0"/>
        <c:ser>
          <c:idx val="6"/>
          <c:order val="6"/>
          <c:spPr>
            <a:solidFill>
              <a:schemeClr val="accent1">
                <a:lumMod val="60000"/>
              </a:schemeClr>
            </a:solidFill>
            <a:ln>
              <a:noFill/>
            </a:ln>
            <a:effectLst/>
          </c:spPr>
          <c:invertIfNegative val="0"/>
          <c:val>
            <c:numRef>
              <c:f>Template!$H$38:$H$39</c:f>
            </c:numRef>
          </c:val>
          <c:extLst>
            <c:ext xmlns:c15="http://schemas.microsoft.com/office/drawing/2012/chart" uri="{02D57815-91ED-43cb-92C2-25804820EDAC}">
              <c15:filteredSeriesTitle>
                <c15:tx>
                  <c:strRef>
                    <c:extLst>
                      <c:ext uri="{02D57815-91ED-43cb-92C2-25804820EDAC}">
                        <c15:formulaRef>
                          <c15:sqref>#REF!$AA$1</c15:sqref>
                        </c15:formulaRef>
                      </c:ext>
                    </c:extLst>
                    <c:strCache>
                      <c:ptCount val="1"/>
                      <c:pt idx="0">
                        <c:v>#REF!</c:v>
                      </c:pt>
                    </c:strCache>
                  </c:strRef>
                </c15:tx>
              </c15:filteredSeriesTitle>
            </c:ext>
            <c:ext xmlns:c16="http://schemas.microsoft.com/office/drawing/2014/chart" uri="{C3380CC4-5D6E-409C-BE32-E72D297353CC}">
              <c16:uniqueId val="{00000006-75D8-43CC-95D9-7CC8401292FB}"/>
            </c:ext>
          </c:extLst>
        </c:ser>
        <c:ser>
          <c:idx val="7"/>
          <c:order val="7"/>
          <c:spPr>
            <a:solidFill>
              <a:schemeClr val="accent2">
                <a:lumMod val="60000"/>
              </a:schemeClr>
            </a:solidFill>
            <a:ln>
              <a:noFill/>
            </a:ln>
            <a:effectLst/>
          </c:spPr>
          <c:invertIfNegative val="0"/>
          <c:val>
            <c:numRef>
              <c:f>Template!$J$38:$J$39</c:f>
            </c:numRef>
          </c:val>
          <c:extLst>
            <c:ext xmlns:c15="http://schemas.microsoft.com/office/drawing/2012/chart" uri="{02D57815-91ED-43cb-92C2-25804820EDAC}">
              <c15:filteredSeriesTitle>
                <c15:tx>
                  <c:strRef>
                    <c:extLst>
                      <c:ext uri="{02D57815-91ED-43cb-92C2-25804820EDAC}">
                        <c15:formulaRef>
                          <c15:sqref>#REF!$AB$1</c15:sqref>
                        </c15:formulaRef>
                      </c:ext>
                    </c:extLst>
                    <c:strCache>
                      <c:ptCount val="1"/>
                      <c:pt idx="0">
                        <c:v>#REF!</c:v>
                      </c:pt>
                    </c:strCache>
                  </c:strRef>
                </c15:tx>
              </c15:filteredSeriesTitle>
            </c:ext>
            <c:ext xmlns:c16="http://schemas.microsoft.com/office/drawing/2014/chart" uri="{C3380CC4-5D6E-409C-BE32-E72D297353CC}">
              <c16:uniqueId val="{00000007-75D8-43CC-95D9-7CC8401292FB}"/>
            </c:ext>
          </c:extLst>
        </c:ser>
        <c:dLbls>
          <c:showLegendKey val="0"/>
          <c:showVal val="0"/>
          <c:showCatName val="0"/>
          <c:showSerName val="0"/>
          <c:showPercent val="0"/>
          <c:showBubbleSize val="0"/>
        </c:dLbls>
        <c:gapWidth val="150"/>
        <c:overlap val="100"/>
        <c:axId val="588290623"/>
        <c:axId val="588289663"/>
      </c:barChart>
      <c:catAx>
        <c:axId val="1011521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2016"/>
        <c:crosses val="autoZero"/>
        <c:auto val="1"/>
        <c:lblAlgn val="ctr"/>
        <c:lblOffset val="100"/>
        <c:noMultiLvlLbl val="0"/>
      </c:catAx>
      <c:valAx>
        <c:axId val="1011522016"/>
        <c:scaling>
          <c:orientation val="minMax"/>
          <c:max val="160"/>
          <c:min val="0"/>
        </c:scaling>
        <c:delete val="0"/>
        <c:axPos val="b"/>
        <c:majorGridlines>
          <c:spPr>
            <a:ln w="9525" cap="flat" cmpd="sng" algn="ctr">
              <a:solidFill>
                <a:schemeClr val="tx1">
                  <a:lumMod val="15000"/>
                  <a:lumOff val="85000"/>
                </a:schemeClr>
              </a:solidFill>
              <a:round/>
            </a:ln>
            <a:effectLst/>
          </c:spPr>
        </c:majorGridlines>
        <c:numFmt formatCode="0\ &quot;s&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1056"/>
        <c:crosses val="autoZero"/>
        <c:crossBetween val="between"/>
      </c:valAx>
      <c:valAx>
        <c:axId val="588289663"/>
        <c:scaling>
          <c:orientation val="minMax"/>
          <c:max val="130"/>
          <c:min val="0"/>
        </c:scaling>
        <c:delete val="1"/>
        <c:axPos val="t"/>
        <c:numFmt formatCode="General" sourceLinked="1"/>
        <c:majorTickMark val="out"/>
        <c:minorTickMark val="none"/>
        <c:tickLblPos val="nextTo"/>
        <c:crossAx val="588290623"/>
        <c:crosses val="max"/>
        <c:crossBetween val="between"/>
      </c:valAx>
      <c:catAx>
        <c:axId val="588290623"/>
        <c:scaling>
          <c:orientation val="minMax"/>
        </c:scaling>
        <c:delete val="1"/>
        <c:axPos val="l"/>
        <c:majorTickMark val="out"/>
        <c:minorTickMark val="none"/>
        <c:tickLblPos val="nextTo"/>
        <c:crossAx val="588289663"/>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'EG9'!$B$38:$B$39</c:f>
              <c:numCache>
                <c:formatCode>General</c:formatCode>
                <c:ptCount val="2"/>
              </c:numCache>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0-D28E-4824-9D7E-CC1C4485FA3C}"/>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'EG9'!$C$38:$C$39</c:f>
              <c:numCache>
                <c:formatCode>General</c:formatCode>
                <c:ptCount val="2"/>
              </c:numCache>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1-D28E-4824-9D7E-CC1C4485FA3C}"/>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'EG9'!$D$38:$D$39</c:f>
              <c:numCache>
                <c:formatCode>General</c:formatCode>
                <c:ptCount val="2"/>
              </c:numCache>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2-D28E-4824-9D7E-CC1C4485FA3C}"/>
            </c:ext>
          </c:extLst>
        </c:ser>
        <c: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'EG9'!$E$38:$E$39</c:f>
              <c:numCache>
                <c:formatCode>General</c:formatCode>
                <c:ptCount val="2"/>
              </c:numCache>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3-D28E-4824-9D7E-CC1C4485FA3C}"/>
            </c:ext>
          </c:extLst>
        </c:ser>
        <c: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'EG9'!$F$38:$F$39</c:f>
              <c:numCache>
                <c:formatCode>General</c:formatCode>
                <c:ptCount val="2"/>
              </c:numCache>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4-D28E-4824-9D7E-CC1C4485FA3C}"/>
            </c:ext>
          </c:extLst>
        </c:ser>
        <c: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'EG9'!$G$38:$G$39</c:f>
              <c:numCache>
                <c:formatCode>General</c:formatCode>
                <c:ptCount val="2"/>
              </c:numCache>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5-D28E-4824-9D7E-CC1C4485FA3C}"/>
            </c:ext>
          </c:extLst>
        </c:ser>
        <c:dLbls>
          <c:showLegendKey val="0"/>
          <c:showVal val="0"/>
          <c:showCatName val="0"/>
          <c:showSerName val="0"/>
          <c:showPercent val="0"/>
          <c:showBubbleSize val="0"/>
        </c:dLbls>
        <c:gapWidth val="150"/>
        <c:overlap val="100"/>
        <c:axId val="1011521056"/>
        <c:axId val="1011522016"/>
      </c:barChart>
      <c:barChart>
        <c:barDir val="bar"/>
        <c:grouping val="stacked"/>
        <c:varyColors val="0"/>
        <c:ser>
          <c:idx val="6"/>
          <c:order val="6"/>
          <c:spPr>
            <a:noFill/>
            <a:ln w="25400">
              <a:solidFill>
                <a:schemeClr val="tx1"/>
              </a:solidFill>
            </a:ln>
            <a:effectLst/>
          </c:spPr>
          <c:invertIfNegative val="0"/>
          <c:val>
            <c:numRef>
              <c:f>'EG9'!$H$38:$H$39</c:f>
              <c:numCache>
                <c:formatCode>General</c:formatCode>
                <c:ptCount val="2"/>
              </c:numCache>
            </c:numRef>
          </c:val>
          <c:extLst>
            <c:ext xmlns:c15="http://schemas.microsoft.com/office/drawing/2012/chart" uri="{02D57815-91ED-43cb-92C2-25804820EDAC}">
              <c15:filteredSeriesTitle>
                <c15:tx>
                  <c:strRef>
                    <c:extLst>
                      <c:ext uri="{02D57815-91ED-43cb-92C2-25804820EDAC}">
                        <c15:formulaRef>
                          <c15:sqref>#REF!$AA$1</c15:sqref>
                        </c15:formulaRef>
                      </c:ext>
                    </c:extLst>
                    <c:strCache>
                      <c:ptCount val="1"/>
                      <c:pt idx="0">
                        <c:v>#REF!</c:v>
                      </c:pt>
                    </c:strCache>
                  </c:strRef>
                </c15:tx>
              </c15:filteredSeriesTitle>
            </c:ext>
            <c:ext xmlns:c16="http://schemas.microsoft.com/office/drawing/2014/chart" uri="{C3380CC4-5D6E-409C-BE32-E72D297353CC}">
              <c16:uniqueId val="{00000006-D28E-4824-9D7E-CC1C4485FA3C}"/>
            </c:ext>
          </c:extLst>
        </c:ser>
        <c:ser>
          <c:idx val="7"/>
          <c:order val="7"/>
          <c:spPr>
            <a:noFill/>
            <a:ln w="25400">
              <a:solidFill>
                <a:schemeClr val="tx1"/>
              </a:solidFill>
            </a:ln>
            <a:effectLst/>
          </c:spPr>
          <c:invertIfNegative val="0"/>
          <c:val>
            <c:numRef>
              <c:f>'EG9'!$J$38:$J$39</c:f>
              <c:numCache>
                <c:formatCode>General</c:formatCode>
                <c:ptCount val="2"/>
              </c:numCache>
            </c:numRef>
          </c:val>
          <c:extLst>
            <c:ext xmlns:c15="http://schemas.microsoft.com/office/drawing/2012/chart" uri="{02D57815-91ED-43cb-92C2-25804820EDAC}">
              <c15:filteredSeriesTitle>
                <c15:tx>
                  <c:strRef>
                    <c:extLst>
                      <c:ext uri="{02D57815-91ED-43cb-92C2-25804820EDAC}">
                        <c15:formulaRef>
                          <c15:sqref>#REF!$AB$1</c15:sqref>
                        </c15:formulaRef>
                      </c:ext>
                    </c:extLst>
                    <c:strCache>
                      <c:ptCount val="1"/>
                      <c:pt idx="0">
                        <c:v>#REF!</c:v>
                      </c:pt>
                    </c:strCache>
                  </c:strRef>
                </c15:tx>
              </c15:filteredSeriesTitle>
            </c:ext>
            <c:ext xmlns:c16="http://schemas.microsoft.com/office/drawing/2014/chart" uri="{C3380CC4-5D6E-409C-BE32-E72D297353CC}">
              <c16:uniqueId val="{00000007-D28E-4824-9D7E-CC1C4485FA3C}"/>
            </c:ext>
          </c:extLst>
        </c:ser>
        <c:dLbls>
          <c:showLegendKey val="0"/>
          <c:showVal val="0"/>
          <c:showCatName val="0"/>
          <c:showSerName val="0"/>
          <c:showPercent val="0"/>
          <c:showBubbleSize val="0"/>
        </c:dLbls>
        <c:gapWidth val="150"/>
        <c:overlap val="100"/>
        <c:axId val="588290623"/>
        <c:axId val="588289663"/>
      </c:barChart>
      <c:catAx>
        <c:axId val="1011521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2016"/>
        <c:crosses val="autoZero"/>
        <c:auto val="1"/>
        <c:lblAlgn val="ctr"/>
        <c:lblOffset val="100"/>
        <c:noMultiLvlLbl val="0"/>
      </c:catAx>
      <c:valAx>
        <c:axId val="1011522016"/>
        <c:scaling>
          <c:orientation val="minMax"/>
          <c:max val="160"/>
          <c:min val="0"/>
        </c:scaling>
        <c:delete val="0"/>
        <c:axPos val="b"/>
        <c:majorGridlines>
          <c:spPr>
            <a:ln w="9525" cap="flat" cmpd="sng" algn="ctr">
              <a:solidFill>
                <a:schemeClr val="tx1">
                  <a:lumMod val="15000"/>
                  <a:lumOff val="85000"/>
                </a:schemeClr>
              </a:solidFill>
              <a:round/>
            </a:ln>
            <a:effectLst/>
          </c:spPr>
        </c:majorGridlines>
        <c:numFmt formatCode="0\ &quot;s&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1056"/>
        <c:crosses val="autoZero"/>
        <c:crossBetween val="between"/>
      </c:valAx>
      <c:valAx>
        <c:axId val="588289663"/>
        <c:scaling>
          <c:orientation val="minMax"/>
          <c:max val="130"/>
          <c:min val="0"/>
        </c:scaling>
        <c:delete val="1"/>
        <c:axPos val="t"/>
        <c:numFmt formatCode="General" sourceLinked="1"/>
        <c:majorTickMark val="out"/>
        <c:minorTickMark val="none"/>
        <c:tickLblPos val="nextTo"/>
        <c:crossAx val="588290623"/>
        <c:crosses val="max"/>
        <c:crossBetween val="between"/>
      </c:valAx>
      <c:catAx>
        <c:axId val="588290623"/>
        <c:scaling>
          <c:orientation val="minMax"/>
        </c:scaling>
        <c:delete val="1"/>
        <c:axPos val="l"/>
        <c:majorTickMark val="out"/>
        <c:minorTickMark val="none"/>
        <c:tickLblPos val="nextTo"/>
        <c:crossAx val="588289663"/>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'EG1'!$B$38:$B$39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0-6F5F-499E-B1DD-F1BC96037BA4}"/>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'EG1'!$C$38:$C$39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1-6F5F-499E-B1DD-F1BC96037BA4}"/>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'EG1'!$D$38:$D$39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2-6F5F-499E-B1DD-F1BC96037BA4}"/>
            </c:ext>
          </c:extLst>
        </c:ser>
        <c: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'EG1'!$E$38:$E$39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3-6F5F-499E-B1DD-F1BC96037BA4}"/>
            </c:ext>
          </c:extLst>
        </c:ser>
        <c: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'EG1'!$F$38:$F$39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4-6F5F-499E-B1DD-F1BC96037BA4}"/>
            </c:ext>
          </c:extLst>
        </c:ser>
        <c: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'EG1'!$G$38:$G$39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5-6F5F-499E-B1DD-F1BC96037BA4}"/>
            </c:ext>
          </c:extLst>
        </c:ser>
        <c:dLbls>
          <c:showLegendKey val="0"/>
          <c:showVal val="0"/>
          <c:showCatName val="0"/>
          <c:showSerName val="0"/>
          <c:showPercent val="0"/>
          <c:showBubbleSize val="0"/>
        </c:dLbls>
        <c:gapWidth val="150"/>
        <c:overlap val="100"/>
        <c:axId val="1011521056"/>
        <c:axId val="1011522016"/>
      </c:barChart>
      <c:barChart>
        <c:barDir val="bar"/>
        <c:grouping val="stacked"/>
        <c:varyColors val="0"/>
        <c:ser>
          <c:idx val="6"/>
          <c:order val="6"/>
          <c:spPr>
            <a:solidFill>
              <a:schemeClr val="accent1">
                <a:lumMod val="60000"/>
              </a:schemeClr>
            </a:solidFill>
            <a:ln>
              <a:noFill/>
            </a:ln>
            <a:effectLst/>
          </c:spPr>
          <c:invertIfNegative val="0"/>
          <c:val>
            <c:numRef>
              <c:f>'EG1'!$H$38:$H$39</c:f>
            </c:numRef>
          </c:val>
          <c:extLst>
            <c:ext xmlns:c15="http://schemas.microsoft.com/office/drawing/2012/chart" uri="{02D57815-91ED-43cb-92C2-25804820EDAC}">
              <c15:filteredSeriesTitle>
                <c15:tx>
                  <c:strRef>
                    <c:extLst>
                      <c:ext uri="{02D57815-91ED-43cb-92C2-25804820EDAC}">
                        <c15:formulaRef>
                          <c15:sqref>#REF!$AA$1</c15:sqref>
                        </c15:formulaRef>
                      </c:ext>
                    </c:extLst>
                    <c:strCache>
                      <c:ptCount val="1"/>
                      <c:pt idx="0">
                        <c:v>#REF!</c:v>
                      </c:pt>
                    </c:strCache>
                  </c:strRef>
                </c15:tx>
              </c15:filteredSeriesTitle>
            </c:ext>
            <c:ext xmlns:c16="http://schemas.microsoft.com/office/drawing/2014/chart" uri="{C3380CC4-5D6E-409C-BE32-E72D297353CC}">
              <c16:uniqueId val="{00000006-6F5F-499E-B1DD-F1BC96037BA4}"/>
            </c:ext>
          </c:extLst>
        </c:ser>
        <c:ser>
          <c:idx val="7"/>
          <c:order val="7"/>
          <c:spPr>
            <a:solidFill>
              <a:schemeClr val="accent2">
                <a:lumMod val="60000"/>
              </a:schemeClr>
            </a:solidFill>
            <a:ln>
              <a:noFill/>
            </a:ln>
            <a:effectLst/>
          </c:spPr>
          <c:invertIfNegative val="0"/>
          <c:val>
            <c:numRef>
              <c:f>'EG1'!$J$38:$J$39</c:f>
            </c:numRef>
          </c:val>
          <c:extLst>
            <c:ext xmlns:c15="http://schemas.microsoft.com/office/drawing/2012/chart" uri="{02D57815-91ED-43cb-92C2-25804820EDAC}">
              <c15:filteredSeriesTitle>
                <c15:tx>
                  <c:strRef>
                    <c:extLst>
                      <c:ext uri="{02D57815-91ED-43cb-92C2-25804820EDAC}">
                        <c15:formulaRef>
                          <c15:sqref>#REF!$AB$1</c15:sqref>
                        </c15:formulaRef>
                      </c:ext>
                    </c:extLst>
                    <c:strCache>
                      <c:ptCount val="1"/>
                      <c:pt idx="0">
                        <c:v>#REF!</c:v>
                      </c:pt>
                    </c:strCache>
                  </c:strRef>
                </c15:tx>
              </c15:filteredSeriesTitle>
            </c:ext>
            <c:ext xmlns:c16="http://schemas.microsoft.com/office/drawing/2014/chart" uri="{C3380CC4-5D6E-409C-BE32-E72D297353CC}">
              <c16:uniqueId val="{00000007-6F5F-499E-B1DD-F1BC96037BA4}"/>
            </c:ext>
          </c:extLst>
        </c:ser>
        <c:dLbls>
          <c:showLegendKey val="0"/>
          <c:showVal val="0"/>
          <c:showCatName val="0"/>
          <c:showSerName val="0"/>
          <c:showPercent val="0"/>
          <c:showBubbleSize val="0"/>
        </c:dLbls>
        <c:gapWidth val="150"/>
        <c:overlap val="100"/>
        <c:axId val="588290623"/>
        <c:axId val="588289663"/>
      </c:barChart>
      <c:catAx>
        <c:axId val="1011521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2016"/>
        <c:crosses val="autoZero"/>
        <c:auto val="1"/>
        <c:lblAlgn val="ctr"/>
        <c:lblOffset val="100"/>
        <c:noMultiLvlLbl val="0"/>
      </c:catAx>
      <c:valAx>
        <c:axId val="1011522016"/>
        <c:scaling>
          <c:orientation val="minMax"/>
          <c:max val="160"/>
          <c:min val="0"/>
        </c:scaling>
        <c:delete val="0"/>
        <c:axPos val="b"/>
        <c:majorGridlines>
          <c:spPr>
            <a:ln w="9525" cap="flat" cmpd="sng" algn="ctr">
              <a:solidFill>
                <a:schemeClr val="tx1">
                  <a:lumMod val="15000"/>
                  <a:lumOff val="85000"/>
                </a:schemeClr>
              </a:solidFill>
              <a:round/>
            </a:ln>
            <a:effectLst/>
          </c:spPr>
        </c:majorGridlines>
        <c:numFmt formatCode="0\ &quot;s&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1056"/>
        <c:crosses val="autoZero"/>
        <c:crossBetween val="between"/>
      </c:valAx>
      <c:valAx>
        <c:axId val="588289663"/>
        <c:scaling>
          <c:orientation val="minMax"/>
          <c:max val="130"/>
          <c:min val="0"/>
        </c:scaling>
        <c:delete val="1"/>
        <c:axPos val="t"/>
        <c:numFmt formatCode="General" sourceLinked="1"/>
        <c:majorTickMark val="out"/>
        <c:minorTickMark val="none"/>
        <c:tickLblPos val="nextTo"/>
        <c:crossAx val="588290623"/>
        <c:crosses val="max"/>
        <c:crossBetween val="between"/>
      </c:valAx>
      <c:catAx>
        <c:axId val="588290623"/>
        <c:scaling>
          <c:orientation val="minMax"/>
        </c:scaling>
        <c:delete val="1"/>
        <c:axPos val="l"/>
        <c:majorTickMark val="out"/>
        <c:minorTickMark val="none"/>
        <c:tickLblPos val="nextTo"/>
        <c:crossAx val="588289663"/>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'EG2'!$B$38:$B$39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0-4F9F-473D-A324-5F63057F2E67}"/>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'EG2'!$C$38:$C$39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1-4F9F-473D-A324-5F63057F2E67}"/>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'EG2'!$D$38:$D$39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2-4F9F-473D-A324-5F63057F2E67}"/>
            </c:ext>
          </c:extLst>
        </c:ser>
        <c: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'EG2'!$E$38:$E$39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3-4F9F-473D-A324-5F63057F2E67}"/>
            </c:ext>
          </c:extLst>
        </c:ser>
        <c: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'EG2'!$F$38:$F$39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4-4F9F-473D-A324-5F63057F2E67}"/>
            </c:ext>
          </c:extLst>
        </c:ser>
        <c: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'EG2'!$G$38:$G$39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5-4F9F-473D-A324-5F63057F2E67}"/>
            </c:ext>
          </c:extLst>
        </c:ser>
        <c:dLbls>
          <c:showLegendKey val="0"/>
          <c:showVal val="0"/>
          <c:showCatName val="0"/>
          <c:showSerName val="0"/>
          <c:showPercent val="0"/>
          <c:showBubbleSize val="0"/>
        </c:dLbls>
        <c:gapWidth val="150"/>
        <c:overlap val="100"/>
        <c:axId val="1011521056"/>
        <c:axId val="1011522016"/>
      </c:barChart>
      <c:barChart>
        <c:barDir val="bar"/>
        <c:grouping val="stacked"/>
        <c:varyColors val="0"/>
        <c:ser>
          <c:idx val="6"/>
          <c:order val="6"/>
          <c:spPr>
            <a:solidFill>
              <a:schemeClr val="accent1">
                <a:lumMod val="60000"/>
              </a:schemeClr>
            </a:solidFill>
            <a:ln>
              <a:noFill/>
            </a:ln>
            <a:effectLst/>
          </c:spPr>
          <c:invertIfNegative val="0"/>
          <c:val>
            <c:numRef>
              <c:f>'EG2'!$H$38:$H$39</c:f>
            </c:numRef>
          </c:val>
          <c:extLst>
            <c:ext xmlns:c15="http://schemas.microsoft.com/office/drawing/2012/chart" uri="{02D57815-91ED-43cb-92C2-25804820EDAC}">
              <c15:filteredSeriesTitle>
                <c15:tx>
                  <c:strRef>
                    <c:extLst>
                      <c:ext uri="{02D57815-91ED-43cb-92C2-25804820EDAC}">
                        <c15:formulaRef>
                          <c15:sqref>#REF!$AA$1</c15:sqref>
                        </c15:formulaRef>
                      </c:ext>
                    </c:extLst>
                    <c:strCache>
                      <c:ptCount val="1"/>
                      <c:pt idx="0">
                        <c:v>#REF!</c:v>
                      </c:pt>
                    </c:strCache>
                  </c:strRef>
                </c15:tx>
              </c15:filteredSeriesTitle>
            </c:ext>
            <c:ext xmlns:c16="http://schemas.microsoft.com/office/drawing/2014/chart" uri="{C3380CC4-5D6E-409C-BE32-E72D297353CC}">
              <c16:uniqueId val="{00000006-4F9F-473D-A324-5F63057F2E67}"/>
            </c:ext>
          </c:extLst>
        </c:ser>
        <c:ser>
          <c:idx val="7"/>
          <c:order val="7"/>
          <c:spPr>
            <a:solidFill>
              <a:schemeClr val="accent2">
                <a:lumMod val="60000"/>
              </a:schemeClr>
            </a:solidFill>
            <a:ln>
              <a:noFill/>
            </a:ln>
            <a:effectLst/>
          </c:spPr>
          <c:invertIfNegative val="0"/>
          <c:val>
            <c:numRef>
              <c:f>'EG2'!$J$38:$J$39</c:f>
            </c:numRef>
          </c:val>
          <c:extLst>
            <c:ext xmlns:c15="http://schemas.microsoft.com/office/drawing/2012/chart" uri="{02D57815-91ED-43cb-92C2-25804820EDAC}">
              <c15:filteredSeriesTitle>
                <c15:tx>
                  <c:strRef>
                    <c:extLst>
                      <c:ext uri="{02D57815-91ED-43cb-92C2-25804820EDAC}">
                        <c15:formulaRef>
                          <c15:sqref>#REF!$AB$1</c15:sqref>
                        </c15:formulaRef>
                      </c:ext>
                    </c:extLst>
                    <c:strCache>
                      <c:ptCount val="1"/>
                      <c:pt idx="0">
                        <c:v>#REF!</c:v>
                      </c:pt>
                    </c:strCache>
                  </c:strRef>
                </c15:tx>
              </c15:filteredSeriesTitle>
            </c:ext>
            <c:ext xmlns:c16="http://schemas.microsoft.com/office/drawing/2014/chart" uri="{C3380CC4-5D6E-409C-BE32-E72D297353CC}">
              <c16:uniqueId val="{00000007-4F9F-473D-A324-5F63057F2E67}"/>
            </c:ext>
          </c:extLst>
        </c:ser>
        <c:dLbls>
          <c:showLegendKey val="0"/>
          <c:showVal val="0"/>
          <c:showCatName val="0"/>
          <c:showSerName val="0"/>
          <c:showPercent val="0"/>
          <c:showBubbleSize val="0"/>
        </c:dLbls>
        <c:gapWidth val="150"/>
        <c:overlap val="100"/>
        <c:axId val="588290623"/>
        <c:axId val="588289663"/>
      </c:barChart>
      <c:catAx>
        <c:axId val="1011521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2016"/>
        <c:crosses val="autoZero"/>
        <c:auto val="1"/>
        <c:lblAlgn val="ctr"/>
        <c:lblOffset val="100"/>
        <c:noMultiLvlLbl val="0"/>
      </c:catAx>
      <c:valAx>
        <c:axId val="1011522016"/>
        <c:scaling>
          <c:orientation val="minMax"/>
          <c:max val="160"/>
          <c:min val="0"/>
        </c:scaling>
        <c:delete val="0"/>
        <c:axPos val="b"/>
        <c:majorGridlines>
          <c:spPr>
            <a:ln w="9525" cap="flat" cmpd="sng" algn="ctr">
              <a:solidFill>
                <a:schemeClr val="tx1">
                  <a:lumMod val="15000"/>
                  <a:lumOff val="85000"/>
                </a:schemeClr>
              </a:solidFill>
              <a:round/>
            </a:ln>
            <a:effectLst/>
          </c:spPr>
        </c:majorGridlines>
        <c:numFmt formatCode="0\ &quot;s&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1056"/>
        <c:crosses val="autoZero"/>
        <c:crossBetween val="between"/>
      </c:valAx>
      <c:valAx>
        <c:axId val="588289663"/>
        <c:scaling>
          <c:orientation val="minMax"/>
          <c:max val="130"/>
          <c:min val="0"/>
        </c:scaling>
        <c:delete val="1"/>
        <c:axPos val="t"/>
        <c:numFmt formatCode="General" sourceLinked="1"/>
        <c:majorTickMark val="out"/>
        <c:minorTickMark val="none"/>
        <c:tickLblPos val="nextTo"/>
        <c:crossAx val="588290623"/>
        <c:crosses val="max"/>
        <c:crossBetween val="between"/>
      </c:valAx>
      <c:catAx>
        <c:axId val="588290623"/>
        <c:scaling>
          <c:orientation val="minMax"/>
        </c:scaling>
        <c:delete val="1"/>
        <c:axPos val="l"/>
        <c:majorTickMark val="out"/>
        <c:minorTickMark val="none"/>
        <c:tickLblPos val="nextTo"/>
        <c:crossAx val="588289663"/>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'EG3'!$B$38:$B$39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0-6277-4CAE-BA3A-91A534909E61}"/>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'EG3'!$C$38:$C$39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1-6277-4CAE-BA3A-91A534909E61}"/>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'EG3'!$D$38:$D$39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2-6277-4CAE-BA3A-91A534909E61}"/>
            </c:ext>
          </c:extLst>
        </c:ser>
        <c: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'EG3'!$E$38:$E$39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3-6277-4CAE-BA3A-91A534909E61}"/>
            </c:ext>
          </c:extLst>
        </c:ser>
        <c: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'EG3'!$F$38:$F$39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4-6277-4CAE-BA3A-91A534909E61}"/>
            </c:ext>
          </c:extLst>
        </c:ser>
        <c: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'EG3'!$G$38:$G$39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5-6277-4CAE-BA3A-91A534909E61}"/>
            </c:ext>
          </c:extLst>
        </c:ser>
        <c:dLbls>
          <c:showLegendKey val="0"/>
          <c:showVal val="0"/>
          <c:showCatName val="0"/>
          <c:showSerName val="0"/>
          <c:showPercent val="0"/>
          <c:showBubbleSize val="0"/>
        </c:dLbls>
        <c:gapWidth val="150"/>
        <c:overlap val="100"/>
        <c:axId val="1011521056"/>
        <c:axId val="1011522016"/>
      </c:barChart>
      <c:barChart>
        <c:barDir val="bar"/>
        <c:grouping val="stacked"/>
        <c:varyColors val="0"/>
        <c:ser>
          <c:idx val="6"/>
          <c:order val="6"/>
          <c:spPr>
            <a:solidFill>
              <a:schemeClr val="accent1">
                <a:lumMod val="60000"/>
              </a:schemeClr>
            </a:solidFill>
            <a:ln>
              <a:noFill/>
            </a:ln>
            <a:effectLst/>
          </c:spPr>
          <c:invertIfNegative val="0"/>
          <c:val>
            <c:numRef>
              <c:f>'EG3'!$H$38:$H$39</c:f>
            </c:numRef>
          </c:val>
          <c:extLst>
            <c:ext xmlns:c15="http://schemas.microsoft.com/office/drawing/2012/chart" uri="{02D57815-91ED-43cb-92C2-25804820EDAC}">
              <c15:filteredSeriesTitle>
                <c15:tx>
                  <c:strRef>
                    <c:extLst>
                      <c:ext uri="{02D57815-91ED-43cb-92C2-25804820EDAC}">
                        <c15:formulaRef>
                          <c15:sqref>#REF!$AA$1</c15:sqref>
                        </c15:formulaRef>
                      </c:ext>
                    </c:extLst>
                    <c:strCache>
                      <c:ptCount val="1"/>
                      <c:pt idx="0">
                        <c:v>#REF!</c:v>
                      </c:pt>
                    </c:strCache>
                  </c:strRef>
                </c15:tx>
              </c15:filteredSeriesTitle>
            </c:ext>
            <c:ext xmlns:c16="http://schemas.microsoft.com/office/drawing/2014/chart" uri="{C3380CC4-5D6E-409C-BE32-E72D297353CC}">
              <c16:uniqueId val="{00000006-6277-4CAE-BA3A-91A534909E61}"/>
            </c:ext>
          </c:extLst>
        </c:ser>
        <c:ser>
          <c:idx val="7"/>
          <c:order val="7"/>
          <c:spPr>
            <a:solidFill>
              <a:schemeClr val="accent2">
                <a:lumMod val="60000"/>
              </a:schemeClr>
            </a:solidFill>
            <a:ln>
              <a:noFill/>
            </a:ln>
            <a:effectLst/>
          </c:spPr>
          <c:invertIfNegative val="0"/>
          <c:val>
            <c:numRef>
              <c:f>'EG3'!$J$38:$J$39</c:f>
            </c:numRef>
          </c:val>
          <c:extLst>
            <c:ext xmlns:c15="http://schemas.microsoft.com/office/drawing/2012/chart" uri="{02D57815-91ED-43cb-92C2-25804820EDAC}">
              <c15:filteredSeriesTitle>
                <c15:tx>
                  <c:strRef>
                    <c:extLst>
                      <c:ext uri="{02D57815-91ED-43cb-92C2-25804820EDAC}">
                        <c15:formulaRef>
                          <c15:sqref>#REF!$AB$1</c15:sqref>
                        </c15:formulaRef>
                      </c:ext>
                    </c:extLst>
                    <c:strCache>
                      <c:ptCount val="1"/>
                      <c:pt idx="0">
                        <c:v>#REF!</c:v>
                      </c:pt>
                    </c:strCache>
                  </c:strRef>
                </c15:tx>
              </c15:filteredSeriesTitle>
            </c:ext>
            <c:ext xmlns:c16="http://schemas.microsoft.com/office/drawing/2014/chart" uri="{C3380CC4-5D6E-409C-BE32-E72D297353CC}">
              <c16:uniqueId val="{00000007-6277-4CAE-BA3A-91A534909E61}"/>
            </c:ext>
          </c:extLst>
        </c:ser>
        <c:dLbls>
          <c:showLegendKey val="0"/>
          <c:showVal val="0"/>
          <c:showCatName val="0"/>
          <c:showSerName val="0"/>
          <c:showPercent val="0"/>
          <c:showBubbleSize val="0"/>
        </c:dLbls>
        <c:gapWidth val="150"/>
        <c:overlap val="100"/>
        <c:axId val="588290623"/>
        <c:axId val="588289663"/>
      </c:barChart>
      <c:catAx>
        <c:axId val="1011521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2016"/>
        <c:crosses val="autoZero"/>
        <c:auto val="1"/>
        <c:lblAlgn val="ctr"/>
        <c:lblOffset val="100"/>
        <c:noMultiLvlLbl val="0"/>
      </c:catAx>
      <c:valAx>
        <c:axId val="1011522016"/>
        <c:scaling>
          <c:orientation val="minMax"/>
          <c:max val="160"/>
          <c:min val="0"/>
        </c:scaling>
        <c:delete val="0"/>
        <c:axPos val="b"/>
        <c:majorGridlines>
          <c:spPr>
            <a:ln w="9525" cap="flat" cmpd="sng" algn="ctr">
              <a:solidFill>
                <a:schemeClr val="tx1">
                  <a:lumMod val="15000"/>
                  <a:lumOff val="85000"/>
                </a:schemeClr>
              </a:solidFill>
              <a:round/>
            </a:ln>
            <a:effectLst/>
          </c:spPr>
        </c:majorGridlines>
        <c:numFmt formatCode="0\ &quot;s&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1056"/>
        <c:crosses val="autoZero"/>
        <c:crossBetween val="between"/>
      </c:valAx>
      <c:valAx>
        <c:axId val="588289663"/>
        <c:scaling>
          <c:orientation val="minMax"/>
          <c:max val="130"/>
          <c:min val="0"/>
        </c:scaling>
        <c:delete val="1"/>
        <c:axPos val="t"/>
        <c:numFmt formatCode="General" sourceLinked="1"/>
        <c:majorTickMark val="out"/>
        <c:minorTickMark val="none"/>
        <c:tickLblPos val="nextTo"/>
        <c:crossAx val="588290623"/>
        <c:crosses val="max"/>
        <c:crossBetween val="between"/>
      </c:valAx>
      <c:catAx>
        <c:axId val="588290623"/>
        <c:scaling>
          <c:orientation val="minMax"/>
        </c:scaling>
        <c:delete val="1"/>
        <c:axPos val="l"/>
        <c:majorTickMark val="out"/>
        <c:minorTickMark val="none"/>
        <c:tickLblPos val="nextTo"/>
        <c:crossAx val="588289663"/>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'EG4'!$B$38:$B$39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0-97B9-459F-A8C8-83B4287D5AD1}"/>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'EG4'!$C$38:$C$39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1-97B9-459F-A8C8-83B4287D5AD1}"/>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'EG4'!$D$38:$D$39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2-97B9-459F-A8C8-83B4287D5AD1}"/>
            </c:ext>
          </c:extLst>
        </c:ser>
        <c: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'EG4'!$E$38:$E$39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3-97B9-459F-A8C8-83B4287D5AD1}"/>
            </c:ext>
          </c:extLst>
        </c:ser>
        <c: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'EG4'!$F$38:$F$39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4-97B9-459F-A8C8-83B4287D5AD1}"/>
            </c:ext>
          </c:extLst>
        </c:ser>
        <c: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'EG4'!$G$38:$G$39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5-97B9-459F-A8C8-83B4287D5AD1}"/>
            </c:ext>
          </c:extLst>
        </c:ser>
        <c:dLbls>
          <c:showLegendKey val="0"/>
          <c:showVal val="0"/>
          <c:showCatName val="0"/>
          <c:showSerName val="0"/>
          <c:showPercent val="0"/>
          <c:showBubbleSize val="0"/>
        </c:dLbls>
        <c:gapWidth val="150"/>
        <c:overlap val="100"/>
        <c:axId val="1011521056"/>
        <c:axId val="1011522016"/>
      </c:barChart>
      <c:barChart>
        <c:barDir val="bar"/>
        <c:grouping val="stacked"/>
        <c:varyColors val="0"/>
        <c:ser>
          <c:idx val="6"/>
          <c:order val="6"/>
          <c:spPr>
            <a:solidFill>
              <a:schemeClr val="accent1">
                <a:lumMod val="60000"/>
              </a:schemeClr>
            </a:solidFill>
            <a:ln>
              <a:noFill/>
            </a:ln>
            <a:effectLst/>
          </c:spPr>
          <c:invertIfNegative val="0"/>
          <c:val>
            <c:numRef>
              <c:f>'EG4'!$H$38:$H$39</c:f>
            </c:numRef>
          </c:val>
          <c:extLst>
            <c:ext xmlns:c15="http://schemas.microsoft.com/office/drawing/2012/chart" uri="{02D57815-91ED-43cb-92C2-25804820EDAC}">
              <c15:filteredSeriesTitle>
                <c15:tx>
                  <c:strRef>
                    <c:extLst>
                      <c:ext uri="{02D57815-91ED-43cb-92C2-25804820EDAC}">
                        <c15:formulaRef>
                          <c15:sqref>#REF!$AA$1</c15:sqref>
                        </c15:formulaRef>
                      </c:ext>
                    </c:extLst>
                    <c:strCache>
                      <c:ptCount val="1"/>
                      <c:pt idx="0">
                        <c:v>#REF!</c:v>
                      </c:pt>
                    </c:strCache>
                  </c:strRef>
                </c15:tx>
              </c15:filteredSeriesTitle>
            </c:ext>
            <c:ext xmlns:c16="http://schemas.microsoft.com/office/drawing/2014/chart" uri="{C3380CC4-5D6E-409C-BE32-E72D297353CC}">
              <c16:uniqueId val="{00000006-97B9-459F-A8C8-83B4287D5AD1}"/>
            </c:ext>
          </c:extLst>
        </c:ser>
        <c:ser>
          <c:idx val="7"/>
          <c:order val="7"/>
          <c:spPr>
            <a:solidFill>
              <a:schemeClr val="accent2">
                <a:lumMod val="60000"/>
              </a:schemeClr>
            </a:solidFill>
            <a:ln>
              <a:noFill/>
            </a:ln>
            <a:effectLst/>
          </c:spPr>
          <c:invertIfNegative val="0"/>
          <c:val>
            <c:numRef>
              <c:f>'EG4'!$J$38:$J$39</c:f>
            </c:numRef>
          </c:val>
          <c:extLst>
            <c:ext xmlns:c15="http://schemas.microsoft.com/office/drawing/2012/chart" uri="{02D57815-91ED-43cb-92C2-25804820EDAC}">
              <c15:filteredSeriesTitle>
                <c15:tx>
                  <c:strRef>
                    <c:extLst>
                      <c:ext uri="{02D57815-91ED-43cb-92C2-25804820EDAC}">
                        <c15:formulaRef>
                          <c15:sqref>#REF!$AB$1</c15:sqref>
                        </c15:formulaRef>
                      </c:ext>
                    </c:extLst>
                    <c:strCache>
                      <c:ptCount val="1"/>
                      <c:pt idx="0">
                        <c:v>#REF!</c:v>
                      </c:pt>
                    </c:strCache>
                  </c:strRef>
                </c15:tx>
              </c15:filteredSeriesTitle>
            </c:ext>
            <c:ext xmlns:c16="http://schemas.microsoft.com/office/drawing/2014/chart" uri="{C3380CC4-5D6E-409C-BE32-E72D297353CC}">
              <c16:uniqueId val="{00000007-97B9-459F-A8C8-83B4287D5AD1}"/>
            </c:ext>
          </c:extLst>
        </c:ser>
        <c:dLbls>
          <c:showLegendKey val="0"/>
          <c:showVal val="0"/>
          <c:showCatName val="0"/>
          <c:showSerName val="0"/>
          <c:showPercent val="0"/>
          <c:showBubbleSize val="0"/>
        </c:dLbls>
        <c:gapWidth val="150"/>
        <c:overlap val="100"/>
        <c:axId val="588290623"/>
        <c:axId val="588289663"/>
      </c:barChart>
      <c:catAx>
        <c:axId val="1011521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2016"/>
        <c:crosses val="autoZero"/>
        <c:auto val="1"/>
        <c:lblAlgn val="ctr"/>
        <c:lblOffset val="100"/>
        <c:noMultiLvlLbl val="0"/>
      </c:catAx>
      <c:valAx>
        <c:axId val="1011522016"/>
        <c:scaling>
          <c:orientation val="minMax"/>
          <c:max val="160"/>
          <c:min val="0"/>
        </c:scaling>
        <c:delete val="0"/>
        <c:axPos val="b"/>
        <c:majorGridlines>
          <c:spPr>
            <a:ln w="9525" cap="flat" cmpd="sng" algn="ctr">
              <a:solidFill>
                <a:schemeClr val="tx1">
                  <a:lumMod val="15000"/>
                  <a:lumOff val="85000"/>
                </a:schemeClr>
              </a:solidFill>
              <a:round/>
            </a:ln>
            <a:effectLst/>
          </c:spPr>
        </c:majorGridlines>
        <c:numFmt formatCode="0\ &quot;s&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1056"/>
        <c:crosses val="autoZero"/>
        <c:crossBetween val="between"/>
      </c:valAx>
      <c:valAx>
        <c:axId val="588289663"/>
        <c:scaling>
          <c:orientation val="minMax"/>
          <c:max val="130"/>
          <c:min val="0"/>
        </c:scaling>
        <c:delete val="1"/>
        <c:axPos val="t"/>
        <c:numFmt formatCode="General" sourceLinked="1"/>
        <c:majorTickMark val="out"/>
        <c:minorTickMark val="none"/>
        <c:tickLblPos val="nextTo"/>
        <c:crossAx val="588290623"/>
        <c:crosses val="max"/>
        <c:crossBetween val="between"/>
      </c:valAx>
      <c:catAx>
        <c:axId val="588290623"/>
        <c:scaling>
          <c:orientation val="minMax"/>
        </c:scaling>
        <c:delete val="1"/>
        <c:axPos val="l"/>
        <c:majorTickMark val="out"/>
        <c:minorTickMark val="none"/>
        <c:tickLblPos val="nextTo"/>
        <c:crossAx val="588289663"/>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'EG5'!$B$38:$B$39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0-B5CF-4682-A98E-B76ABCDD9C4B}"/>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'EG5'!$C$38:$C$39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1-B5CF-4682-A98E-B76ABCDD9C4B}"/>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'EG5'!$D$38:$D$39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2-B5CF-4682-A98E-B76ABCDD9C4B}"/>
            </c:ext>
          </c:extLst>
        </c:ser>
        <c: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'EG5'!$E$38:$E$39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3-B5CF-4682-A98E-B76ABCDD9C4B}"/>
            </c:ext>
          </c:extLst>
        </c:ser>
        <c: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'EG5'!$F$38:$F$39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4-B5CF-4682-A98E-B76ABCDD9C4B}"/>
            </c:ext>
          </c:extLst>
        </c:ser>
        <c: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'EG5'!$G$38:$G$39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5-B5CF-4682-A98E-B76ABCDD9C4B}"/>
            </c:ext>
          </c:extLst>
        </c:ser>
        <c:dLbls>
          <c:showLegendKey val="0"/>
          <c:showVal val="0"/>
          <c:showCatName val="0"/>
          <c:showSerName val="0"/>
          <c:showPercent val="0"/>
          <c:showBubbleSize val="0"/>
        </c:dLbls>
        <c:gapWidth val="150"/>
        <c:overlap val="100"/>
        <c:axId val="1011521056"/>
        <c:axId val="1011522016"/>
      </c:barChart>
      <c:barChart>
        <c:barDir val="bar"/>
        <c:grouping val="stacked"/>
        <c:varyColors val="0"/>
        <c:ser>
          <c:idx val="6"/>
          <c:order val="6"/>
          <c:spPr>
            <a:solidFill>
              <a:schemeClr val="accent1">
                <a:lumMod val="60000"/>
              </a:schemeClr>
            </a:solidFill>
            <a:ln>
              <a:noFill/>
            </a:ln>
            <a:effectLst/>
          </c:spPr>
          <c:invertIfNegative val="0"/>
          <c:val>
            <c:numRef>
              <c:f>'EG5'!$H$38:$H$39</c:f>
            </c:numRef>
          </c:val>
          <c:extLst>
            <c:ext xmlns:c15="http://schemas.microsoft.com/office/drawing/2012/chart" uri="{02D57815-91ED-43cb-92C2-25804820EDAC}">
              <c15:filteredSeriesTitle>
                <c15:tx>
                  <c:strRef>
                    <c:extLst>
                      <c:ext uri="{02D57815-91ED-43cb-92C2-25804820EDAC}">
                        <c15:formulaRef>
                          <c15:sqref>#REF!$AA$1</c15:sqref>
                        </c15:formulaRef>
                      </c:ext>
                    </c:extLst>
                    <c:strCache>
                      <c:ptCount val="1"/>
                      <c:pt idx="0">
                        <c:v>#REF!</c:v>
                      </c:pt>
                    </c:strCache>
                  </c:strRef>
                </c15:tx>
              </c15:filteredSeriesTitle>
            </c:ext>
            <c:ext xmlns:c16="http://schemas.microsoft.com/office/drawing/2014/chart" uri="{C3380CC4-5D6E-409C-BE32-E72D297353CC}">
              <c16:uniqueId val="{00000006-B5CF-4682-A98E-B76ABCDD9C4B}"/>
            </c:ext>
          </c:extLst>
        </c:ser>
        <c:ser>
          <c:idx val="7"/>
          <c:order val="7"/>
          <c:spPr>
            <a:solidFill>
              <a:schemeClr val="accent2">
                <a:lumMod val="60000"/>
              </a:schemeClr>
            </a:solidFill>
            <a:ln>
              <a:noFill/>
            </a:ln>
            <a:effectLst/>
          </c:spPr>
          <c:invertIfNegative val="0"/>
          <c:val>
            <c:numRef>
              <c:f>'EG5'!$J$38:$J$39</c:f>
            </c:numRef>
          </c:val>
          <c:extLst>
            <c:ext xmlns:c15="http://schemas.microsoft.com/office/drawing/2012/chart" uri="{02D57815-91ED-43cb-92C2-25804820EDAC}">
              <c15:filteredSeriesTitle>
                <c15:tx>
                  <c:strRef>
                    <c:extLst>
                      <c:ext uri="{02D57815-91ED-43cb-92C2-25804820EDAC}">
                        <c15:formulaRef>
                          <c15:sqref>#REF!$AB$1</c15:sqref>
                        </c15:formulaRef>
                      </c:ext>
                    </c:extLst>
                    <c:strCache>
                      <c:ptCount val="1"/>
                      <c:pt idx="0">
                        <c:v>#REF!</c:v>
                      </c:pt>
                    </c:strCache>
                  </c:strRef>
                </c15:tx>
              </c15:filteredSeriesTitle>
            </c:ext>
            <c:ext xmlns:c16="http://schemas.microsoft.com/office/drawing/2014/chart" uri="{C3380CC4-5D6E-409C-BE32-E72D297353CC}">
              <c16:uniqueId val="{00000007-B5CF-4682-A98E-B76ABCDD9C4B}"/>
            </c:ext>
          </c:extLst>
        </c:ser>
        <c:dLbls>
          <c:showLegendKey val="0"/>
          <c:showVal val="0"/>
          <c:showCatName val="0"/>
          <c:showSerName val="0"/>
          <c:showPercent val="0"/>
          <c:showBubbleSize val="0"/>
        </c:dLbls>
        <c:gapWidth val="150"/>
        <c:overlap val="100"/>
        <c:axId val="588290623"/>
        <c:axId val="588289663"/>
      </c:barChart>
      <c:catAx>
        <c:axId val="1011521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2016"/>
        <c:crosses val="autoZero"/>
        <c:auto val="1"/>
        <c:lblAlgn val="ctr"/>
        <c:lblOffset val="100"/>
        <c:noMultiLvlLbl val="0"/>
      </c:catAx>
      <c:valAx>
        <c:axId val="1011522016"/>
        <c:scaling>
          <c:orientation val="minMax"/>
          <c:max val="160"/>
          <c:min val="0"/>
        </c:scaling>
        <c:delete val="0"/>
        <c:axPos val="b"/>
        <c:majorGridlines>
          <c:spPr>
            <a:ln w="9525" cap="flat" cmpd="sng" algn="ctr">
              <a:solidFill>
                <a:schemeClr val="tx1">
                  <a:lumMod val="15000"/>
                  <a:lumOff val="85000"/>
                </a:schemeClr>
              </a:solidFill>
              <a:round/>
            </a:ln>
            <a:effectLst/>
          </c:spPr>
        </c:majorGridlines>
        <c:numFmt formatCode="0\ &quot;s&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1056"/>
        <c:crosses val="autoZero"/>
        <c:crossBetween val="between"/>
      </c:valAx>
      <c:valAx>
        <c:axId val="588289663"/>
        <c:scaling>
          <c:orientation val="minMax"/>
          <c:max val="130"/>
          <c:min val="0"/>
        </c:scaling>
        <c:delete val="1"/>
        <c:axPos val="t"/>
        <c:numFmt formatCode="General" sourceLinked="1"/>
        <c:majorTickMark val="out"/>
        <c:minorTickMark val="none"/>
        <c:tickLblPos val="nextTo"/>
        <c:crossAx val="588290623"/>
        <c:crosses val="max"/>
        <c:crossBetween val="between"/>
      </c:valAx>
      <c:catAx>
        <c:axId val="588290623"/>
        <c:scaling>
          <c:orientation val="minMax"/>
        </c:scaling>
        <c:delete val="1"/>
        <c:axPos val="l"/>
        <c:majorTickMark val="out"/>
        <c:minorTickMark val="none"/>
        <c:tickLblPos val="nextTo"/>
        <c:crossAx val="588289663"/>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'EG6'!$B$38:$B$39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0-05AD-4008-A86F-24654E6A3C72}"/>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'EG6'!$C$38:$C$39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1-05AD-4008-A86F-24654E6A3C72}"/>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'EG6'!$D$38:$D$39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2-05AD-4008-A86F-24654E6A3C72}"/>
            </c:ext>
          </c:extLst>
        </c:ser>
        <c: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'EG6'!$E$38:$E$39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3-05AD-4008-A86F-24654E6A3C72}"/>
            </c:ext>
          </c:extLst>
        </c:ser>
        <c: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'EG6'!$F$38:$F$39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4-05AD-4008-A86F-24654E6A3C72}"/>
            </c:ext>
          </c:extLst>
        </c:ser>
        <c: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'EG6'!$G$38:$G$39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5-05AD-4008-A86F-24654E6A3C72}"/>
            </c:ext>
          </c:extLst>
        </c:ser>
        <c:dLbls>
          <c:showLegendKey val="0"/>
          <c:showVal val="0"/>
          <c:showCatName val="0"/>
          <c:showSerName val="0"/>
          <c:showPercent val="0"/>
          <c:showBubbleSize val="0"/>
        </c:dLbls>
        <c:gapWidth val="150"/>
        <c:overlap val="100"/>
        <c:axId val="1011521056"/>
        <c:axId val="1011522016"/>
      </c:barChart>
      <c:barChart>
        <c:barDir val="bar"/>
        <c:grouping val="stacked"/>
        <c:varyColors val="0"/>
        <c:ser>
          <c:idx val="6"/>
          <c:order val="6"/>
          <c:spPr>
            <a:solidFill>
              <a:schemeClr val="accent1">
                <a:lumMod val="60000"/>
              </a:schemeClr>
            </a:solidFill>
            <a:ln>
              <a:noFill/>
            </a:ln>
            <a:effectLst/>
          </c:spPr>
          <c:invertIfNegative val="0"/>
          <c:val>
            <c:numRef>
              <c:f>'EG6'!$H$38:$H$39</c:f>
            </c:numRef>
          </c:val>
          <c:extLst>
            <c:ext xmlns:c15="http://schemas.microsoft.com/office/drawing/2012/chart" uri="{02D57815-91ED-43cb-92C2-25804820EDAC}">
              <c15:filteredSeriesTitle>
                <c15:tx>
                  <c:strRef>
                    <c:extLst>
                      <c:ext uri="{02D57815-91ED-43cb-92C2-25804820EDAC}">
                        <c15:formulaRef>
                          <c15:sqref>#REF!$AA$1</c15:sqref>
                        </c15:formulaRef>
                      </c:ext>
                    </c:extLst>
                    <c:strCache>
                      <c:ptCount val="1"/>
                      <c:pt idx="0">
                        <c:v>#REF!</c:v>
                      </c:pt>
                    </c:strCache>
                  </c:strRef>
                </c15:tx>
              </c15:filteredSeriesTitle>
            </c:ext>
            <c:ext xmlns:c16="http://schemas.microsoft.com/office/drawing/2014/chart" uri="{C3380CC4-5D6E-409C-BE32-E72D297353CC}">
              <c16:uniqueId val="{00000006-05AD-4008-A86F-24654E6A3C72}"/>
            </c:ext>
          </c:extLst>
        </c:ser>
        <c:ser>
          <c:idx val="7"/>
          <c:order val="7"/>
          <c:spPr>
            <a:solidFill>
              <a:schemeClr val="accent2">
                <a:lumMod val="60000"/>
              </a:schemeClr>
            </a:solidFill>
            <a:ln>
              <a:noFill/>
            </a:ln>
            <a:effectLst/>
          </c:spPr>
          <c:invertIfNegative val="0"/>
          <c:val>
            <c:numRef>
              <c:f>'EG6'!$J$38:$J$39</c:f>
            </c:numRef>
          </c:val>
          <c:extLst>
            <c:ext xmlns:c15="http://schemas.microsoft.com/office/drawing/2012/chart" uri="{02D57815-91ED-43cb-92C2-25804820EDAC}">
              <c15:filteredSeriesTitle>
                <c15:tx>
                  <c:strRef>
                    <c:extLst>
                      <c:ext uri="{02D57815-91ED-43cb-92C2-25804820EDAC}">
                        <c15:formulaRef>
                          <c15:sqref>#REF!$AB$1</c15:sqref>
                        </c15:formulaRef>
                      </c:ext>
                    </c:extLst>
                    <c:strCache>
                      <c:ptCount val="1"/>
                      <c:pt idx="0">
                        <c:v>#REF!</c:v>
                      </c:pt>
                    </c:strCache>
                  </c:strRef>
                </c15:tx>
              </c15:filteredSeriesTitle>
            </c:ext>
            <c:ext xmlns:c16="http://schemas.microsoft.com/office/drawing/2014/chart" uri="{C3380CC4-5D6E-409C-BE32-E72D297353CC}">
              <c16:uniqueId val="{00000007-05AD-4008-A86F-24654E6A3C72}"/>
            </c:ext>
          </c:extLst>
        </c:ser>
        <c:dLbls>
          <c:showLegendKey val="0"/>
          <c:showVal val="0"/>
          <c:showCatName val="0"/>
          <c:showSerName val="0"/>
          <c:showPercent val="0"/>
          <c:showBubbleSize val="0"/>
        </c:dLbls>
        <c:gapWidth val="150"/>
        <c:overlap val="100"/>
        <c:axId val="588290623"/>
        <c:axId val="588289663"/>
      </c:barChart>
      <c:catAx>
        <c:axId val="1011521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2016"/>
        <c:crosses val="autoZero"/>
        <c:auto val="1"/>
        <c:lblAlgn val="ctr"/>
        <c:lblOffset val="100"/>
        <c:noMultiLvlLbl val="0"/>
      </c:catAx>
      <c:valAx>
        <c:axId val="1011522016"/>
        <c:scaling>
          <c:orientation val="minMax"/>
          <c:max val="160"/>
          <c:min val="0"/>
        </c:scaling>
        <c:delete val="0"/>
        <c:axPos val="b"/>
        <c:majorGridlines>
          <c:spPr>
            <a:ln w="9525" cap="flat" cmpd="sng" algn="ctr">
              <a:solidFill>
                <a:schemeClr val="tx1">
                  <a:lumMod val="15000"/>
                  <a:lumOff val="85000"/>
                </a:schemeClr>
              </a:solidFill>
              <a:round/>
            </a:ln>
            <a:effectLst/>
          </c:spPr>
        </c:majorGridlines>
        <c:numFmt formatCode="0\ &quot;s&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1056"/>
        <c:crosses val="autoZero"/>
        <c:crossBetween val="between"/>
      </c:valAx>
      <c:valAx>
        <c:axId val="588289663"/>
        <c:scaling>
          <c:orientation val="minMax"/>
          <c:max val="130"/>
          <c:min val="0"/>
        </c:scaling>
        <c:delete val="1"/>
        <c:axPos val="t"/>
        <c:numFmt formatCode="General" sourceLinked="1"/>
        <c:majorTickMark val="out"/>
        <c:minorTickMark val="none"/>
        <c:tickLblPos val="nextTo"/>
        <c:crossAx val="588290623"/>
        <c:crosses val="max"/>
        <c:crossBetween val="between"/>
      </c:valAx>
      <c:catAx>
        <c:axId val="588290623"/>
        <c:scaling>
          <c:orientation val="minMax"/>
        </c:scaling>
        <c:delete val="1"/>
        <c:axPos val="l"/>
        <c:majorTickMark val="out"/>
        <c:minorTickMark val="none"/>
        <c:tickLblPos val="nextTo"/>
        <c:crossAx val="588289663"/>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'EG7'!$B$38:$B$39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0-724B-42BC-BD58-B288C2747817}"/>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'EG7'!$C$38:$C$39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1-724B-42BC-BD58-B288C2747817}"/>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'EG7'!$D$38:$D$39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2-724B-42BC-BD58-B288C2747817}"/>
            </c:ext>
          </c:extLst>
        </c:ser>
        <c: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'EG7'!$E$38:$E$39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3-724B-42BC-BD58-B288C2747817}"/>
            </c:ext>
          </c:extLst>
        </c:ser>
        <c: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'EG7'!$F$38:$F$39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4-724B-42BC-BD58-B288C2747817}"/>
            </c:ext>
          </c:extLst>
        </c:ser>
        <c: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'EG7'!$G$38:$G$39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5-724B-42BC-BD58-B288C2747817}"/>
            </c:ext>
          </c:extLst>
        </c:ser>
        <c:dLbls>
          <c:showLegendKey val="0"/>
          <c:showVal val="0"/>
          <c:showCatName val="0"/>
          <c:showSerName val="0"/>
          <c:showPercent val="0"/>
          <c:showBubbleSize val="0"/>
        </c:dLbls>
        <c:gapWidth val="150"/>
        <c:overlap val="100"/>
        <c:axId val="1011521056"/>
        <c:axId val="1011522016"/>
      </c:barChart>
      <c:barChart>
        <c:barDir val="bar"/>
        <c:grouping val="stacked"/>
        <c:varyColors val="0"/>
        <c:ser>
          <c:idx val="6"/>
          <c:order val="6"/>
          <c:spPr>
            <a:solidFill>
              <a:schemeClr val="accent1">
                <a:lumMod val="60000"/>
              </a:schemeClr>
            </a:solidFill>
            <a:ln>
              <a:noFill/>
            </a:ln>
            <a:effectLst/>
          </c:spPr>
          <c:invertIfNegative val="0"/>
          <c:val>
            <c:numRef>
              <c:f>'EG7'!$H$38:$H$39</c:f>
            </c:numRef>
          </c:val>
          <c:extLst>
            <c:ext xmlns:c15="http://schemas.microsoft.com/office/drawing/2012/chart" uri="{02D57815-91ED-43cb-92C2-25804820EDAC}">
              <c15:filteredSeriesTitle>
                <c15:tx>
                  <c:strRef>
                    <c:extLst>
                      <c:ext uri="{02D57815-91ED-43cb-92C2-25804820EDAC}">
                        <c15:formulaRef>
                          <c15:sqref>#REF!$AA$1</c15:sqref>
                        </c15:formulaRef>
                      </c:ext>
                    </c:extLst>
                    <c:strCache>
                      <c:ptCount val="1"/>
                      <c:pt idx="0">
                        <c:v>#REF!</c:v>
                      </c:pt>
                    </c:strCache>
                  </c:strRef>
                </c15:tx>
              </c15:filteredSeriesTitle>
            </c:ext>
            <c:ext xmlns:c16="http://schemas.microsoft.com/office/drawing/2014/chart" uri="{C3380CC4-5D6E-409C-BE32-E72D297353CC}">
              <c16:uniqueId val="{00000006-724B-42BC-BD58-B288C2747817}"/>
            </c:ext>
          </c:extLst>
        </c:ser>
        <c:ser>
          <c:idx val="7"/>
          <c:order val="7"/>
          <c:spPr>
            <a:solidFill>
              <a:schemeClr val="accent2">
                <a:lumMod val="60000"/>
              </a:schemeClr>
            </a:solidFill>
            <a:ln>
              <a:noFill/>
            </a:ln>
            <a:effectLst/>
          </c:spPr>
          <c:invertIfNegative val="0"/>
          <c:val>
            <c:numRef>
              <c:f>'EG7'!$J$38:$J$39</c:f>
            </c:numRef>
          </c:val>
          <c:extLst>
            <c:ext xmlns:c15="http://schemas.microsoft.com/office/drawing/2012/chart" uri="{02D57815-91ED-43cb-92C2-25804820EDAC}">
              <c15:filteredSeriesTitle>
                <c15:tx>
                  <c:strRef>
                    <c:extLst>
                      <c:ext uri="{02D57815-91ED-43cb-92C2-25804820EDAC}">
                        <c15:formulaRef>
                          <c15:sqref>#REF!$AB$1</c15:sqref>
                        </c15:formulaRef>
                      </c:ext>
                    </c:extLst>
                    <c:strCache>
                      <c:ptCount val="1"/>
                      <c:pt idx="0">
                        <c:v>#REF!</c:v>
                      </c:pt>
                    </c:strCache>
                  </c:strRef>
                </c15:tx>
              </c15:filteredSeriesTitle>
            </c:ext>
            <c:ext xmlns:c16="http://schemas.microsoft.com/office/drawing/2014/chart" uri="{C3380CC4-5D6E-409C-BE32-E72D297353CC}">
              <c16:uniqueId val="{00000007-724B-42BC-BD58-B288C2747817}"/>
            </c:ext>
          </c:extLst>
        </c:ser>
        <c:dLbls>
          <c:showLegendKey val="0"/>
          <c:showVal val="0"/>
          <c:showCatName val="0"/>
          <c:showSerName val="0"/>
          <c:showPercent val="0"/>
          <c:showBubbleSize val="0"/>
        </c:dLbls>
        <c:gapWidth val="150"/>
        <c:overlap val="100"/>
        <c:axId val="588290623"/>
        <c:axId val="588289663"/>
      </c:barChart>
      <c:catAx>
        <c:axId val="1011521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2016"/>
        <c:crosses val="autoZero"/>
        <c:auto val="1"/>
        <c:lblAlgn val="ctr"/>
        <c:lblOffset val="100"/>
        <c:noMultiLvlLbl val="0"/>
      </c:catAx>
      <c:valAx>
        <c:axId val="1011522016"/>
        <c:scaling>
          <c:orientation val="minMax"/>
          <c:max val="160"/>
          <c:min val="0"/>
        </c:scaling>
        <c:delete val="0"/>
        <c:axPos val="b"/>
        <c:majorGridlines>
          <c:spPr>
            <a:ln w="9525" cap="flat" cmpd="sng" algn="ctr">
              <a:solidFill>
                <a:schemeClr val="tx1">
                  <a:lumMod val="15000"/>
                  <a:lumOff val="85000"/>
                </a:schemeClr>
              </a:solidFill>
              <a:round/>
            </a:ln>
            <a:effectLst/>
          </c:spPr>
        </c:majorGridlines>
        <c:numFmt formatCode="0\ &quot;s&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1056"/>
        <c:crosses val="autoZero"/>
        <c:crossBetween val="between"/>
      </c:valAx>
      <c:valAx>
        <c:axId val="588289663"/>
        <c:scaling>
          <c:orientation val="minMax"/>
          <c:max val="130"/>
          <c:min val="0"/>
        </c:scaling>
        <c:delete val="1"/>
        <c:axPos val="t"/>
        <c:numFmt formatCode="General" sourceLinked="1"/>
        <c:majorTickMark val="out"/>
        <c:minorTickMark val="none"/>
        <c:tickLblPos val="nextTo"/>
        <c:crossAx val="588290623"/>
        <c:crosses val="max"/>
        <c:crossBetween val="between"/>
      </c:valAx>
      <c:catAx>
        <c:axId val="588290623"/>
        <c:scaling>
          <c:orientation val="minMax"/>
        </c:scaling>
        <c:delete val="1"/>
        <c:axPos val="l"/>
        <c:majorTickMark val="out"/>
        <c:minorTickMark val="none"/>
        <c:tickLblPos val="nextTo"/>
        <c:crossAx val="588289663"/>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'EG8'!$B$38:$B$39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0-AC18-435F-801C-F50BEE05C282}"/>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'EG8'!$C$38:$C$39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1-AC18-435F-801C-F50BEE05C282}"/>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'EG8'!$D$38:$D$39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2-AC18-435F-801C-F50BEE05C282}"/>
            </c:ext>
          </c:extLst>
        </c:ser>
        <c: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'EG8'!$E$38:$E$39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3-AC18-435F-801C-F50BEE05C282}"/>
            </c:ext>
          </c:extLst>
        </c:ser>
        <c: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'EG8'!$F$38:$F$39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4-AC18-435F-801C-F50BEE05C282}"/>
            </c:ext>
          </c:extLst>
        </c:ser>
        <c: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'EG8'!$G$38:$G$39</c:f>
            </c:numRef>
          </c:val>
          <c:extLst>
            <c:ext xmlns:c15="http://schemas.microsoft.com/office/drawing/2012/chart" uri="{02D57815-91ED-43cb-92C2-25804820EDAC}">
              <c15:filteredCategoryTitle>
                <c15:cat>
                  <c:multiLvlStrRef>
                    <c:extLst>
                      <c:ext uri="{02D57815-91ED-43cb-92C2-25804820EDAC}">
                        <c15:formulaRef>
                          <c15:sqref>#REF!$T$2:$T$3</c15:sqref>
                        </c15:formulaRef>
                      </c:ext>
                    </c:extLst>
                  </c:multiLvlStrRef>
                </c15:cat>
              </c15:filteredCategoryTitle>
            </c:ext>
            <c:ext xmlns:c16="http://schemas.microsoft.com/office/drawing/2014/chart" uri="{C3380CC4-5D6E-409C-BE32-E72D297353CC}">
              <c16:uniqueId val="{00000005-AC18-435F-801C-F50BEE05C282}"/>
            </c:ext>
          </c:extLst>
        </c:ser>
        <c:dLbls>
          <c:showLegendKey val="0"/>
          <c:showVal val="0"/>
          <c:showCatName val="0"/>
          <c:showSerName val="0"/>
          <c:showPercent val="0"/>
          <c:showBubbleSize val="0"/>
        </c:dLbls>
        <c:gapWidth val="150"/>
        <c:overlap val="100"/>
        <c:axId val="1011521056"/>
        <c:axId val="1011522016"/>
      </c:barChart>
      <c:barChart>
        <c:barDir val="bar"/>
        <c:grouping val="stacked"/>
        <c:varyColors val="0"/>
        <c:ser>
          <c:idx val="6"/>
          <c:order val="6"/>
          <c:spPr>
            <a:solidFill>
              <a:schemeClr val="accent1">
                <a:lumMod val="60000"/>
              </a:schemeClr>
            </a:solidFill>
            <a:ln>
              <a:noFill/>
            </a:ln>
            <a:effectLst/>
          </c:spPr>
          <c:invertIfNegative val="0"/>
          <c:val>
            <c:numRef>
              <c:f>'EG8'!$H$38:$H$39</c:f>
            </c:numRef>
          </c:val>
          <c:extLst>
            <c:ext xmlns:c15="http://schemas.microsoft.com/office/drawing/2012/chart" uri="{02D57815-91ED-43cb-92C2-25804820EDAC}">
              <c15:filteredSeriesTitle>
                <c15:tx>
                  <c:strRef>
                    <c:extLst>
                      <c:ext uri="{02D57815-91ED-43cb-92C2-25804820EDAC}">
                        <c15:formulaRef>
                          <c15:sqref>#REF!$AA$1</c15:sqref>
                        </c15:formulaRef>
                      </c:ext>
                    </c:extLst>
                    <c:strCache>
                      <c:ptCount val="1"/>
                      <c:pt idx="0">
                        <c:v>#REF!</c:v>
                      </c:pt>
                    </c:strCache>
                  </c:strRef>
                </c15:tx>
              </c15:filteredSeriesTitle>
            </c:ext>
            <c:ext xmlns:c16="http://schemas.microsoft.com/office/drawing/2014/chart" uri="{C3380CC4-5D6E-409C-BE32-E72D297353CC}">
              <c16:uniqueId val="{00000006-AC18-435F-801C-F50BEE05C282}"/>
            </c:ext>
          </c:extLst>
        </c:ser>
        <c:ser>
          <c:idx val="7"/>
          <c:order val="7"/>
          <c:spPr>
            <a:solidFill>
              <a:schemeClr val="accent2">
                <a:lumMod val="60000"/>
              </a:schemeClr>
            </a:solidFill>
            <a:ln>
              <a:noFill/>
            </a:ln>
            <a:effectLst/>
          </c:spPr>
          <c:invertIfNegative val="0"/>
          <c:val>
            <c:numRef>
              <c:f>'EG8'!$J$38:$J$39</c:f>
            </c:numRef>
          </c:val>
          <c:extLst>
            <c:ext xmlns:c15="http://schemas.microsoft.com/office/drawing/2012/chart" uri="{02D57815-91ED-43cb-92C2-25804820EDAC}">
              <c15:filteredSeriesTitle>
                <c15:tx>
                  <c:strRef>
                    <c:extLst>
                      <c:ext uri="{02D57815-91ED-43cb-92C2-25804820EDAC}">
                        <c15:formulaRef>
                          <c15:sqref>#REF!$AB$1</c15:sqref>
                        </c15:formulaRef>
                      </c:ext>
                    </c:extLst>
                    <c:strCache>
                      <c:ptCount val="1"/>
                      <c:pt idx="0">
                        <c:v>#REF!</c:v>
                      </c:pt>
                    </c:strCache>
                  </c:strRef>
                </c15:tx>
              </c15:filteredSeriesTitle>
            </c:ext>
            <c:ext xmlns:c16="http://schemas.microsoft.com/office/drawing/2014/chart" uri="{C3380CC4-5D6E-409C-BE32-E72D297353CC}">
              <c16:uniqueId val="{00000007-AC18-435F-801C-F50BEE05C282}"/>
            </c:ext>
          </c:extLst>
        </c:ser>
        <c:dLbls>
          <c:showLegendKey val="0"/>
          <c:showVal val="0"/>
          <c:showCatName val="0"/>
          <c:showSerName val="0"/>
          <c:showPercent val="0"/>
          <c:showBubbleSize val="0"/>
        </c:dLbls>
        <c:gapWidth val="150"/>
        <c:overlap val="100"/>
        <c:axId val="588290623"/>
        <c:axId val="588289663"/>
      </c:barChart>
      <c:catAx>
        <c:axId val="10115210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2016"/>
        <c:crosses val="autoZero"/>
        <c:auto val="1"/>
        <c:lblAlgn val="ctr"/>
        <c:lblOffset val="100"/>
        <c:noMultiLvlLbl val="0"/>
      </c:catAx>
      <c:valAx>
        <c:axId val="1011522016"/>
        <c:scaling>
          <c:orientation val="minMax"/>
          <c:max val="160"/>
          <c:min val="0"/>
        </c:scaling>
        <c:delete val="0"/>
        <c:axPos val="b"/>
        <c:majorGridlines>
          <c:spPr>
            <a:ln w="9525" cap="flat" cmpd="sng" algn="ctr">
              <a:solidFill>
                <a:schemeClr val="tx1">
                  <a:lumMod val="15000"/>
                  <a:lumOff val="85000"/>
                </a:schemeClr>
              </a:solidFill>
              <a:round/>
            </a:ln>
            <a:effectLst/>
          </c:spPr>
        </c:majorGridlines>
        <c:numFmt formatCode="0\ &quot;s&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11521056"/>
        <c:crosses val="autoZero"/>
        <c:crossBetween val="between"/>
      </c:valAx>
      <c:valAx>
        <c:axId val="588289663"/>
        <c:scaling>
          <c:orientation val="minMax"/>
          <c:max val="130"/>
          <c:min val="0"/>
        </c:scaling>
        <c:delete val="1"/>
        <c:axPos val="t"/>
        <c:numFmt formatCode="General" sourceLinked="1"/>
        <c:majorTickMark val="out"/>
        <c:minorTickMark val="none"/>
        <c:tickLblPos val="nextTo"/>
        <c:crossAx val="588290623"/>
        <c:crosses val="max"/>
        <c:crossBetween val="between"/>
      </c:valAx>
      <c:catAx>
        <c:axId val="588290623"/>
        <c:scaling>
          <c:orientation val="minMax"/>
        </c:scaling>
        <c:delete val="1"/>
        <c:axPos val="l"/>
        <c:majorTickMark val="out"/>
        <c:minorTickMark val="none"/>
        <c:tickLblPos val="nextTo"/>
        <c:crossAx val="588289663"/>
        <c:crosses val="autoZero"/>
        <c:auto val="1"/>
        <c:lblAlgn val="ctr"/>
        <c:lblOffset val="100"/>
        <c:noMultiLvlLbl val="0"/>
      </c:cat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8" Type="http://schemas.openxmlformats.org/officeDocument/2006/relationships/image" Target="../media/image37.jpg"/><Relationship Id="rId3" Type="http://schemas.openxmlformats.org/officeDocument/2006/relationships/image" Target="../media/image3.png"/><Relationship Id="rId7" Type="http://schemas.openxmlformats.org/officeDocument/2006/relationships/chart" Target="../charts/chart9.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40.jpg"/><Relationship Id="rId5" Type="http://schemas.openxmlformats.org/officeDocument/2006/relationships/image" Target="../media/image5.png"/><Relationship Id="rId10" Type="http://schemas.openxmlformats.org/officeDocument/2006/relationships/image" Target="../media/image39.jpg"/><Relationship Id="rId4" Type="http://schemas.openxmlformats.org/officeDocument/2006/relationships/image" Target="../media/image4.png"/><Relationship Id="rId9" Type="http://schemas.openxmlformats.org/officeDocument/2006/relationships/image" Target="../media/image38.jpg"/></Relationships>
</file>

<file path=xl/drawings/_rels/drawing11.xml.rels><?xml version="1.0" encoding="UTF-8" standalone="yes"?>
<Relationships xmlns="http://schemas.openxmlformats.org/package/2006/relationships"><Relationship Id="rId8" Type="http://schemas.openxmlformats.org/officeDocument/2006/relationships/image" Target="../media/image41.jpg"/><Relationship Id="rId3" Type="http://schemas.openxmlformats.org/officeDocument/2006/relationships/image" Target="../media/image3.png"/><Relationship Id="rId7" Type="http://schemas.openxmlformats.org/officeDocument/2006/relationships/chart" Target="../charts/chart1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44.jpeg"/><Relationship Id="rId5" Type="http://schemas.openxmlformats.org/officeDocument/2006/relationships/image" Target="../media/image5.png"/><Relationship Id="rId10" Type="http://schemas.openxmlformats.org/officeDocument/2006/relationships/image" Target="../media/image43.jpeg"/><Relationship Id="rId4" Type="http://schemas.openxmlformats.org/officeDocument/2006/relationships/image" Target="../media/image4.png"/><Relationship Id="rId9" Type="http://schemas.openxmlformats.org/officeDocument/2006/relationships/image" Target="../media/image4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8" Type="http://schemas.openxmlformats.org/officeDocument/2006/relationships/image" Target="../media/image9.jpg"/><Relationship Id="rId3" Type="http://schemas.openxmlformats.org/officeDocument/2006/relationships/image" Target="../media/image3.png"/><Relationship Id="rId7" Type="http://schemas.openxmlformats.org/officeDocument/2006/relationships/chart" Target="../charts/chart2.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2.jpg"/><Relationship Id="rId5" Type="http://schemas.openxmlformats.org/officeDocument/2006/relationships/image" Target="../media/image5.png"/><Relationship Id="rId10" Type="http://schemas.openxmlformats.org/officeDocument/2006/relationships/image" Target="../media/image11.jpg"/><Relationship Id="rId4" Type="http://schemas.openxmlformats.org/officeDocument/2006/relationships/image" Target="../media/image4.png"/><Relationship Id="rId9" Type="http://schemas.openxmlformats.org/officeDocument/2006/relationships/image" Target="../media/image10.jpg"/></Relationships>
</file>

<file path=xl/drawings/_rels/drawing4.xml.rels><?xml version="1.0" encoding="UTF-8" standalone="yes"?>
<Relationships xmlns="http://schemas.openxmlformats.org/package/2006/relationships"><Relationship Id="rId8" Type="http://schemas.openxmlformats.org/officeDocument/2006/relationships/image" Target="../media/image13.jpg"/><Relationship Id="rId3" Type="http://schemas.openxmlformats.org/officeDocument/2006/relationships/image" Target="../media/image3.png"/><Relationship Id="rId7" Type="http://schemas.openxmlformats.org/officeDocument/2006/relationships/chart" Target="../charts/chart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6.jpg"/><Relationship Id="rId5" Type="http://schemas.openxmlformats.org/officeDocument/2006/relationships/image" Target="../media/image5.png"/><Relationship Id="rId10" Type="http://schemas.openxmlformats.org/officeDocument/2006/relationships/image" Target="../media/image15.jpg"/><Relationship Id="rId4" Type="http://schemas.openxmlformats.org/officeDocument/2006/relationships/image" Target="../media/image4.png"/><Relationship Id="rId9" Type="http://schemas.openxmlformats.org/officeDocument/2006/relationships/image" Target="../media/image14.jpg"/></Relationships>
</file>

<file path=xl/drawings/_rels/drawing5.xml.rels><?xml version="1.0" encoding="UTF-8" standalone="yes"?>
<Relationships xmlns="http://schemas.openxmlformats.org/package/2006/relationships"><Relationship Id="rId8" Type="http://schemas.openxmlformats.org/officeDocument/2006/relationships/image" Target="../media/image17.jpg"/><Relationship Id="rId3" Type="http://schemas.openxmlformats.org/officeDocument/2006/relationships/image" Target="../media/image3.png"/><Relationship Id="rId7" Type="http://schemas.openxmlformats.org/officeDocument/2006/relationships/chart" Target="../charts/chart4.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20.jpg"/><Relationship Id="rId5" Type="http://schemas.openxmlformats.org/officeDocument/2006/relationships/image" Target="../media/image5.png"/><Relationship Id="rId10" Type="http://schemas.openxmlformats.org/officeDocument/2006/relationships/image" Target="../media/image19.jpg"/><Relationship Id="rId4" Type="http://schemas.openxmlformats.org/officeDocument/2006/relationships/image" Target="../media/image4.png"/><Relationship Id="rId9" Type="http://schemas.openxmlformats.org/officeDocument/2006/relationships/image" Target="../media/image18.jpg"/></Relationships>
</file>

<file path=xl/drawings/_rels/drawing6.xml.rels><?xml version="1.0" encoding="UTF-8" standalone="yes"?>
<Relationships xmlns="http://schemas.openxmlformats.org/package/2006/relationships"><Relationship Id="rId8" Type="http://schemas.openxmlformats.org/officeDocument/2006/relationships/image" Target="../media/image21.jpg"/><Relationship Id="rId3" Type="http://schemas.openxmlformats.org/officeDocument/2006/relationships/image" Target="../media/image3.png"/><Relationship Id="rId7" Type="http://schemas.openxmlformats.org/officeDocument/2006/relationships/chart" Target="../charts/chart5.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24.jpg"/><Relationship Id="rId5" Type="http://schemas.openxmlformats.org/officeDocument/2006/relationships/image" Target="../media/image5.png"/><Relationship Id="rId10" Type="http://schemas.openxmlformats.org/officeDocument/2006/relationships/image" Target="../media/image23.jpg"/><Relationship Id="rId4" Type="http://schemas.openxmlformats.org/officeDocument/2006/relationships/image" Target="../media/image4.png"/><Relationship Id="rId9" Type="http://schemas.openxmlformats.org/officeDocument/2006/relationships/image" Target="../media/image22.jpg"/></Relationships>
</file>

<file path=xl/drawings/_rels/drawing7.xml.rels><?xml version="1.0" encoding="UTF-8" standalone="yes"?>
<Relationships xmlns="http://schemas.openxmlformats.org/package/2006/relationships"><Relationship Id="rId8" Type="http://schemas.openxmlformats.org/officeDocument/2006/relationships/image" Target="../media/image25.jpg"/><Relationship Id="rId3" Type="http://schemas.openxmlformats.org/officeDocument/2006/relationships/image" Target="../media/image3.png"/><Relationship Id="rId7" Type="http://schemas.openxmlformats.org/officeDocument/2006/relationships/chart" Target="../charts/chart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28.jpg"/><Relationship Id="rId5" Type="http://schemas.openxmlformats.org/officeDocument/2006/relationships/image" Target="../media/image5.png"/><Relationship Id="rId10" Type="http://schemas.openxmlformats.org/officeDocument/2006/relationships/image" Target="../media/image27.jpg"/><Relationship Id="rId4" Type="http://schemas.openxmlformats.org/officeDocument/2006/relationships/image" Target="../media/image4.png"/><Relationship Id="rId9" Type="http://schemas.openxmlformats.org/officeDocument/2006/relationships/image" Target="../media/image26.jpg"/></Relationships>
</file>

<file path=xl/drawings/_rels/drawing8.xml.rels><?xml version="1.0" encoding="UTF-8" standalone="yes"?>
<Relationships xmlns="http://schemas.openxmlformats.org/package/2006/relationships"><Relationship Id="rId8" Type="http://schemas.openxmlformats.org/officeDocument/2006/relationships/image" Target="../media/image29.jpg"/><Relationship Id="rId3" Type="http://schemas.openxmlformats.org/officeDocument/2006/relationships/image" Target="../media/image3.png"/><Relationship Id="rId7" Type="http://schemas.openxmlformats.org/officeDocument/2006/relationships/chart" Target="../charts/chart7.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32.jpg"/><Relationship Id="rId5" Type="http://schemas.openxmlformats.org/officeDocument/2006/relationships/image" Target="../media/image5.png"/><Relationship Id="rId10" Type="http://schemas.openxmlformats.org/officeDocument/2006/relationships/image" Target="../media/image31.jpg"/><Relationship Id="rId4" Type="http://schemas.openxmlformats.org/officeDocument/2006/relationships/image" Target="../media/image4.png"/><Relationship Id="rId9" Type="http://schemas.openxmlformats.org/officeDocument/2006/relationships/image" Target="../media/image30.jpg"/></Relationships>
</file>

<file path=xl/drawings/_rels/drawing9.xml.rels><?xml version="1.0" encoding="UTF-8" standalone="yes"?>
<Relationships xmlns="http://schemas.openxmlformats.org/package/2006/relationships"><Relationship Id="rId8" Type="http://schemas.openxmlformats.org/officeDocument/2006/relationships/image" Target="../media/image33.jpg"/><Relationship Id="rId3" Type="http://schemas.openxmlformats.org/officeDocument/2006/relationships/image" Target="../media/image3.png"/><Relationship Id="rId7" Type="http://schemas.openxmlformats.org/officeDocument/2006/relationships/chart" Target="../charts/chart8.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36.jpeg"/><Relationship Id="rId5" Type="http://schemas.openxmlformats.org/officeDocument/2006/relationships/image" Target="../media/image5.png"/><Relationship Id="rId10" Type="http://schemas.openxmlformats.org/officeDocument/2006/relationships/image" Target="../media/image35.jpeg"/><Relationship Id="rId4" Type="http://schemas.openxmlformats.org/officeDocument/2006/relationships/image" Target="../media/image4.png"/><Relationship Id="rId9" Type="http://schemas.openxmlformats.org/officeDocument/2006/relationships/image" Target="../media/image34.jpg"/></Relationships>
</file>

<file path=xl/drawings/drawing1.xml><?xml version="1.0" encoding="utf-8"?>
<xdr:wsDr xmlns:xdr="http://schemas.openxmlformats.org/drawingml/2006/spreadsheetDrawing" xmlns:a="http://schemas.openxmlformats.org/drawingml/2006/main">
  <xdr:twoCellAnchor>
    <xdr:from>
      <xdr:col>18</xdr:col>
      <xdr:colOff>14007</xdr:colOff>
      <xdr:row>4</xdr:row>
      <xdr:rowOff>37970</xdr:rowOff>
    </xdr:from>
    <xdr:to>
      <xdr:col>18</xdr:col>
      <xdr:colOff>310668</xdr:colOff>
      <xdr:row>4</xdr:row>
      <xdr:rowOff>290894</xdr:rowOff>
    </xdr:to>
    <xdr:pic>
      <xdr:nvPicPr>
        <xdr:cNvPr id="2" name="Picture 1">
          <a:extLst>
            <a:ext uri="{FF2B5EF4-FFF2-40B4-BE49-F238E27FC236}">
              <a16:creationId xmlns:a16="http://schemas.microsoft.com/office/drawing/2014/main" id="{5D1FDBA4-D21D-4274-9EF5-B95429182CA1}"/>
            </a:ext>
          </a:extLst>
        </xdr:cNvPr>
        <xdr:cNvPicPr>
          <a:picLocks noChangeAspect="1"/>
        </xdr:cNvPicPr>
      </xdr:nvPicPr>
      <xdr:blipFill>
        <a:blip xmlns:r="http://schemas.openxmlformats.org/officeDocument/2006/relationships" r:embed="rId1"/>
        <a:stretch>
          <a:fillRect/>
        </a:stretch>
      </xdr:blipFill>
      <xdr:spPr>
        <a:xfrm>
          <a:off x="7634007" y="799970"/>
          <a:ext cx="296661" cy="252924"/>
        </a:xfrm>
        <a:prstGeom prst="rect">
          <a:avLst/>
        </a:prstGeom>
      </xdr:spPr>
    </xdr:pic>
    <xdr:clientData/>
  </xdr:twoCellAnchor>
  <xdr:twoCellAnchor>
    <xdr:from>
      <xdr:col>11</xdr:col>
      <xdr:colOff>31393</xdr:colOff>
      <xdr:row>4</xdr:row>
      <xdr:rowOff>17222</xdr:rowOff>
    </xdr:from>
    <xdr:to>
      <xdr:col>11</xdr:col>
      <xdr:colOff>284317</xdr:colOff>
      <xdr:row>4</xdr:row>
      <xdr:rowOff>313883</xdr:rowOff>
    </xdr:to>
    <xdr:pic>
      <xdr:nvPicPr>
        <xdr:cNvPr id="3" name="Picture 2">
          <a:extLst>
            <a:ext uri="{FF2B5EF4-FFF2-40B4-BE49-F238E27FC236}">
              <a16:creationId xmlns:a16="http://schemas.microsoft.com/office/drawing/2014/main" id="{FB8E2CF7-8F9D-42A4-9180-C635327B1267}"/>
            </a:ext>
          </a:extLst>
        </xdr:cNvPr>
        <xdr:cNvPicPr>
          <a:picLocks noChangeAspect="1"/>
        </xdr:cNvPicPr>
      </xdr:nvPicPr>
      <xdr:blipFill>
        <a:blip xmlns:r="http://schemas.openxmlformats.org/officeDocument/2006/relationships" r:embed="rId1"/>
        <a:stretch>
          <a:fillRect/>
        </a:stretch>
      </xdr:blipFill>
      <xdr:spPr>
        <a:xfrm rot="5400000" flipH="1" flipV="1">
          <a:off x="5295899" y="801091"/>
          <a:ext cx="296661" cy="252924"/>
        </a:xfrm>
        <a:prstGeom prst="rect">
          <a:avLst/>
        </a:prstGeom>
      </xdr:spPr>
    </xdr:pic>
    <xdr:clientData/>
  </xdr:twoCellAnchor>
  <xdr:twoCellAnchor>
    <xdr:from>
      <xdr:col>4</xdr:col>
      <xdr:colOff>39220</xdr:colOff>
      <xdr:row>4</xdr:row>
      <xdr:rowOff>11207</xdr:rowOff>
    </xdr:from>
    <xdr:to>
      <xdr:col>4</xdr:col>
      <xdr:colOff>292144</xdr:colOff>
      <xdr:row>4</xdr:row>
      <xdr:rowOff>307868</xdr:rowOff>
    </xdr:to>
    <xdr:pic>
      <xdr:nvPicPr>
        <xdr:cNvPr id="4" name="Picture 3">
          <a:extLst>
            <a:ext uri="{FF2B5EF4-FFF2-40B4-BE49-F238E27FC236}">
              <a16:creationId xmlns:a16="http://schemas.microsoft.com/office/drawing/2014/main" id="{3F799190-0D9B-4D50-A9F3-4F712EE20944}"/>
            </a:ext>
          </a:extLst>
        </xdr:cNvPr>
        <xdr:cNvPicPr>
          <a:picLocks noChangeAspect="1"/>
        </xdr:cNvPicPr>
      </xdr:nvPicPr>
      <xdr:blipFill>
        <a:blip xmlns:r="http://schemas.openxmlformats.org/officeDocument/2006/relationships" r:embed="rId1"/>
        <a:stretch>
          <a:fillRect/>
        </a:stretch>
      </xdr:blipFill>
      <xdr:spPr>
        <a:xfrm rot="5400000">
          <a:off x="2970101" y="795076"/>
          <a:ext cx="296661" cy="252924"/>
        </a:xfrm>
        <a:prstGeom prst="rect">
          <a:avLst/>
        </a:prstGeom>
      </xdr:spPr>
    </xdr:pic>
    <xdr:clientData/>
  </xdr:twoCellAnchor>
  <xdr:twoCellAnchor>
    <xdr:from>
      <xdr:col>25</xdr:col>
      <xdr:colOff>11749</xdr:colOff>
      <xdr:row>4</xdr:row>
      <xdr:rowOff>38678</xdr:rowOff>
    </xdr:from>
    <xdr:to>
      <xdr:col>25</xdr:col>
      <xdr:colOff>308410</xdr:colOff>
      <xdr:row>4</xdr:row>
      <xdr:rowOff>291602</xdr:rowOff>
    </xdr:to>
    <xdr:pic>
      <xdr:nvPicPr>
        <xdr:cNvPr id="5" name="Picture 4">
          <a:extLst>
            <a:ext uri="{FF2B5EF4-FFF2-40B4-BE49-F238E27FC236}">
              <a16:creationId xmlns:a16="http://schemas.microsoft.com/office/drawing/2014/main" id="{667B1B3C-9130-4111-AA96-E3293DA2163C}"/>
            </a:ext>
          </a:extLst>
        </xdr:cNvPr>
        <xdr:cNvPicPr>
          <a:picLocks noChangeAspect="1"/>
        </xdr:cNvPicPr>
      </xdr:nvPicPr>
      <xdr:blipFill>
        <a:blip xmlns:r="http://schemas.openxmlformats.org/officeDocument/2006/relationships" r:embed="rId1"/>
        <a:stretch>
          <a:fillRect/>
        </a:stretch>
      </xdr:blipFill>
      <xdr:spPr>
        <a:xfrm rot="10800000">
          <a:off x="9965374" y="800678"/>
          <a:ext cx="296661" cy="252924"/>
        </a:xfrm>
        <a:prstGeom prst="rect">
          <a:avLst/>
        </a:prstGeom>
      </xdr:spPr>
    </xdr:pic>
    <xdr:clientData/>
  </xdr:twoCellAnchor>
  <xdr:twoCellAnchor>
    <xdr:from>
      <xdr:col>19</xdr:col>
      <xdr:colOff>106430</xdr:colOff>
      <xdr:row>4</xdr:row>
      <xdr:rowOff>44014</xdr:rowOff>
    </xdr:from>
    <xdr:to>
      <xdr:col>19</xdr:col>
      <xdr:colOff>303816</xdr:colOff>
      <xdr:row>4</xdr:row>
      <xdr:rowOff>269883</xdr:rowOff>
    </xdr:to>
    <xdr:pic>
      <xdr:nvPicPr>
        <xdr:cNvPr id="6" name="Picture 5">
          <a:extLst>
            <a:ext uri="{FF2B5EF4-FFF2-40B4-BE49-F238E27FC236}">
              <a16:creationId xmlns:a16="http://schemas.microsoft.com/office/drawing/2014/main" id="{29D59109-01A9-49EF-BA57-08615D27E52C}"/>
            </a:ext>
          </a:extLst>
        </xdr:cNvPr>
        <xdr:cNvPicPr>
          <a:picLocks noChangeAspect="1"/>
        </xdr:cNvPicPr>
      </xdr:nvPicPr>
      <xdr:blipFill>
        <a:blip xmlns:r="http://schemas.openxmlformats.org/officeDocument/2006/relationships" r:embed="rId2"/>
        <a:stretch>
          <a:fillRect/>
        </a:stretch>
      </xdr:blipFill>
      <xdr:spPr>
        <a:xfrm>
          <a:off x="8059805" y="806014"/>
          <a:ext cx="197386" cy="225869"/>
        </a:xfrm>
        <a:prstGeom prst="rect">
          <a:avLst/>
        </a:prstGeom>
      </xdr:spPr>
    </xdr:pic>
    <xdr:clientData/>
  </xdr:twoCellAnchor>
  <xdr:twoCellAnchor>
    <xdr:from>
      <xdr:col>26</xdr:col>
      <xdr:colOff>21105</xdr:colOff>
      <xdr:row>4</xdr:row>
      <xdr:rowOff>57461</xdr:rowOff>
    </xdr:from>
    <xdr:to>
      <xdr:col>26</xdr:col>
      <xdr:colOff>218491</xdr:colOff>
      <xdr:row>4</xdr:row>
      <xdr:rowOff>283330</xdr:rowOff>
    </xdr:to>
    <xdr:pic>
      <xdr:nvPicPr>
        <xdr:cNvPr id="7" name="Picture 6">
          <a:extLst>
            <a:ext uri="{FF2B5EF4-FFF2-40B4-BE49-F238E27FC236}">
              <a16:creationId xmlns:a16="http://schemas.microsoft.com/office/drawing/2014/main" id="{312018DC-0627-47CA-B467-127A1F839C46}"/>
            </a:ext>
          </a:extLst>
        </xdr:cNvPr>
        <xdr:cNvPicPr>
          <a:picLocks noChangeAspect="1"/>
        </xdr:cNvPicPr>
      </xdr:nvPicPr>
      <xdr:blipFill>
        <a:blip xmlns:r="http://schemas.openxmlformats.org/officeDocument/2006/relationships" r:embed="rId2"/>
        <a:stretch>
          <a:fillRect/>
        </a:stretch>
      </xdr:blipFill>
      <xdr:spPr>
        <a:xfrm rot="10800000">
          <a:off x="10308105" y="819461"/>
          <a:ext cx="197386" cy="225869"/>
        </a:xfrm>
        <a:prstGeom prst="rect">
          <a:avLst/>
        </a:prstGeom>
      </xdr:spPr>
    </xdr:pic>
    <xdr:clientData/>
  </xdr:twoCellAnchor>
  <xdr:twoCellAnchor>
    <xdr:from>
      <xdr:col>5</xdr:col>
      <xdr:colOff>48512</xdr:colOff>
      <xdr:row>4</xdr:row>
      <xdr:rowOff>116219</xdr:rowOff>
    </xdr:from>
    <xdr:to>
      <xdr:col>5</xdr:col>
      <xdr:colOff>274381</xdr:colOff>
      <xdr:row>4</xdr:row>
      <xdr:rowOff>313605</xdr:rowOff>
    </xdr:to>
    <xdr:pic>
      <xdr:nvPicPr>
        <xdr:cNvPr id="8" name="Picture 7">
          <a:extLst>
            <a:ext uri="{FF2B5EF4-FFF2-40B4-BE49-F238E27FC236}">
              <a16:creationId xmlns:a16="http://schemas.microsoft.com/office/drawing/2014/main" id="{0D5E28E0-31D8-4D79-8D20-11145BC118CC}"/>
            </a:ext>
          </a:extLst>
        </xdr:cNvPr>
        <xdr:cNvPicPr>
          <a:picLocks noChangeAspect="1"/>
        </xdr:cNvPicPr>
      </xdr:nvPicPr>
      <xdr:blipFill>
        <a:blip xmlns:r="http://schemas.openxmlformats.org/officeDocument/2006/relationships" r:embed="rId2"/>
        <a:stretch>
          <a:fillRect/>
        </a:stretch>
      </xdr:blipFill>
      <xdr:spPr>
        <a:xfrm rot="5400000">
          <a:off x="3348879" y="863977"/>
          <a:ext cx="197386" cy="225869"/>
        </a:xfrm>
        <a:prstGeom prst="rect">
          <a:avLst/>
        </a:prstGeom>
      </xdr:spPr>
    </xdr:pic>
    <xdr:clientData/>
  </xdr:twoCellAnchor>
  <xdr:twoCellAnchor>
    <xdr:from>
      <xdr:col>12</xdr:col>
      <xdr:colOff>56030</xdr:colOff>
      <xdr:row>4</xdr:row>
      <xdr:rowOff>22412</xdr:rowOff>
    </xdr:from>
    <xdr:to>
      <xdr:col>12</xdr:col>
      <xdr:colOff>281899</xdr:colOff>
      <xdr:row>4</xdr:row>
      <xdr:rowOff>219798</xdr:rowOff>
    </xdr:to>
    <xdr:pic>
      <xdr:nvPicPr>
        <xdr:cNvPr id="9" name="Picture 8">
          <a:extLst>
            <a:ext uri="{FF2B5EF4-FFF2-40B4-BE49-F238E27FC236}">
              <a16:creationId xmlns:a16="http://schemas.microsoft.com/office/drawing/2014/main" id="{72495BDB-A10B-4507-9E32-1B5495FC7675}"/>
            </a:ext>
          </a:extLst>
        </xdr:cNvPr>
        <xdr:cNvPicPr>
          <a:picLocks noChangeAspect="1"/>
        </xdr:cNvPicPr>
      </xdr:nvPicPr>
      <xdr:blipFill>
        <a:blip xmlns:r="http://schemas.openxmlformats.org/officeDocument/2006/relationships" r:embed="rId2"/>
        <a:stretch>
          <a:fillRect/>
        </a:stretch>
      </xdr:blipFill>
      <xdr:spPr>
        <a:xfrm rot="16200000">
          <a:off x="5690022" y="770170"/>
          <a:ext cx="197386" cy="225869"/>
        </a:xfrm>
        <a:prstGeom prst="rect">
          <a:avLst/>
        </a:prstGeom>
      </xdr:spPr>
    </xdr:pic>
    <xdr:clientData/>
  </xdr:twoCellAnchor>
  <xdr:twoCellAnchor>
    <xdr:from>
      <xdr:col>17</xdr:col>
      <xdr:colOff>16808</xdr:colOff>
      <xdr:row>4</xdr:row>
      <xdr:rowOff>39221</xdr:rowOff>
    </xdr:from>
    <xdr:to>
      <xdr:col>17</xdr:col>
      <xdr:colOff>225177</xdr:colOff>
      <xdr:row>4</xdr:row>
      <xdr:rowOff>270203</xdr:rowOff>
    </xdr:to>
    <xdr:pic>
      <xdr:nvPicPr>
        <xdr:cNvPr id="10" name="Picture 9">
          <a:extLst>
            <a:ext uri="{FF2B5EF4-FFF2-40B4-BE49-F238E27FC236}">
              <a16:creationId xmlns:a16="http://schemas.microsoft.com/office/drawing/2014/main" id="{34F6EAC6-F11E-4B59-AE34-46578FE793AC}"/>
            </a:ext>
          </a:extLst>
        </xdr:cNvPr>
        <xdr:cNvPicPr>
          <a:picLocks noChangeAspect="1"/>
        </xdr:cNvPicPr>
      </xdr:nvPicPr>
      <xdr:blipFill>
        <a:blip xmlns:r="http://schemas.openxmlformats.org/officeDocument/2006/relationships" r:embed="rId3"/>
        <a:stretch>
          <a:fillRect/>
        </a:stretch>
      </xdr:blipFill>
      <xdr:spPr>
        <a:xfrm>
          <a:off x="7303433" y="801221"/>
          <a:ext cx="208369" cy="230982"/>
        </a:xfrm>
        <a:prstGeom prst="rect">
          <a:avLst/>
        </a:prstGeom>
      </xdr:spPr>
    </xdr:pic>
    <xdr:clientData/>
  </xdr:twoCellAnchor>
  <xdr:twoCellAnchor>
    <xdr:from>
      <xdr:col>16</xdr:col>
      <xdr:colOff>17930</xdr:colOff>
      <xdr:row>4</xdr:row>
      <xdr:rowOff>40341</xdr:rowOff>
    </xdr:from>
    <xdr:to>
      <xdr:col>16</xdr:col>
      <xdr:colOff>152692</xdr:colOff>
      <xdr:row>4</xdr:row>
      <xdr:rowOff>271323</xdr:rowOff>
    </xdr:to>
    <xdr:pic>
      <xdr:nvPicPr>
        <xdr:cNvPr id="11" name="Picture 10">
          <a:extLst>
            <a:ext uri="{FF2B5EF4-FFF2-40B4-BE49-F238E27FC236}">
              <a16:creationId xmlns:a16="http://schemas.microsoft.com/office/drawing/2014/main" id="{CC58D976-BFF6-4EBE-9CDE-4889238A3BD0}"/>
            </a:ext>
          </a:extLst>
        </xdr:cNvPr>
        <xdr:cNvPicPr>
          <a:picLocks noChangeAspect="1"/>
        </xdr:cNvPicPr>
      </xdr:nvPicPr>
      <xdr:blipFill rotWithShape="1">
        <a:blip xmlns:r="http://schemas.openxmlformats.org/officeDocument/2006/relationships" r:embed="rId3"/>
        <a:srcRect r="35326"/>
        <a:stretch/>
      </xdr:blipFill>
      <xdr:spPr>
        <a:xfrm>
          <a:off x="6971180" y="802341"/>
          <a:ext cx="134762" cy="230982"/>
        </a:xfrm>
        <a:prstGeom prst="rect">
          <a:avLst/>
        </a:prstGeom>
      </xdr:spPr>
    </xdr:pic>
    <xdr:clientData/>
  </xdr:twoCellAnchor>
  <xdr:twoCellAnchor>
    <xdr:from>
      <xdr:col>9</xdr:col>
      <xdr:colOff>30154</xdr:colOff>
      <xdr:row>4</xdr:row>
      <xdr:rowOff>192681</xdr:rowOff>
    </xdr:from>
    <xdr:to>
      <xdr:col>9</xdr:col>
      <xdr:colOff>261136</xdr:colOff>
      <xdr:row>4</xdr:row>
      <xdr:rowOff>317166</xdr:rowOff>
    </xdr:to>
    <xdr:pic>
      <xdr:nvPicPr>
        <xdr:cNvPr id="12" name="Picture 11">
          <a:extLst>
            <a:ext uri="{FF2B5EF4-FFF2-40B4-BE49-F238E27FC236}">
              <a16:creationId xmlns:a16="http://schemas.microsoft.com/office/drawing/2014/main" id="{3EDB6157-7BEC-47A5-A491-FC54C01C9127}"/>
            </a:ext>
          </a:extLst>
        </xdr:cNvPr>
        <xdr:cNvPicPr>
          <a:picLocks noChangeAspect="1"/>
        </xdr:cNvPicPr>
      </xdr:nvPicPr>
      <xdr:blipFill rotWithShape="1">
        <a:blip xmlns:r="http://schemas.openxmlformats.org/officeDocument/2006/relationships" r:embed="rId3"/>
        <a:srcRect r="40257"/>
        <a:stretch/>
      </xdr:blipFill>
      <xdr:spPr>
        <a:xfrm rot="16200000">
          <a:off x="4703027" y="901433"/>
          <a:ext cx="124485" cy="230982"/>
        </a:xfrm>
        <a:prstGeom prst="rect">
          <a:avLst/>
        </a:prstGeom>
      </xdr:spPr>
    </xdr:pic>
    <xdr:clientData/>
  </xdr:twoCellAnchor>
  <xdr:twoCellAnchor>
    <xdr:from>
      <xdr:col>10</xdr:col>
      <xdr:colOff>36878</xdr:colOff>
      <xdr:row>4</xdr:row>
      <xdr:rowOff>109917</xdr:rowOff>
    </xdr:from>
    <xdr:to>
      <xdr:col>10</xdr:col>
      <xdr:colOff>267860</xdr:colOff>
      <xdr:row>4</xdr:row>
      <xdr:rowOff>318286</xdr:rowOff>
    </xdr:to>
    <xdr:pic>
      <xdr:nvPicPr>
        <xdr:cNvPr id="13" name="Picture 12">
          <a:extLst>
            <a:ext uri="{FF2B5EF4-FFF2-40B4-BE49-F238E27FC236}">
              <a16:creationId xmlns:a16="http://schemas.microsoft.com/office/drawing/2014/main" id="{B3E6AE4D-1D11-460A-94BF-788CEC07C0C3}"/>
            </a:ext>
          </a:extLst>
        </xdr:cNvPr>
        <xdr:cNvPicPr>
          <a:picLocks noChangeAspect="1"/>
        </xdr:cNvPicPr>
      </xdr:nvPicPr>
      <xdr:blipFill>
        <a:blip xmlns:r="http://schemas.openxmlformats.org/officeDocument/2006/relationships" r:embed="rId3"/>
        <a:stretch>
          <a:fillRect/>
        </a:stretch>
      </xdr:blipFill>
      <xdr:spPr>
        <a:xfrm rot="16200000">
          <a:off x="5001184" y="860611"/>
          <a:ext cx="208369" cy="230982"/>
        </a:xfrm>
        <a:prstGeom prst="rect">
          <a:avLst/>
        </a:prstGeom>
      </xdr:spPr>
    </xdr:pic>
    <xdr:clientData/>
  </xdr:twoCellAnchor>
  <xdr:twoCellAnchor>
    <xdr:from>
      <xdr:col>3</xdr:col>
      <xdr:colOff>50426</xdr:colOff>
      <xdr:row>4</xdr:row>
      <xdr:rowOff>11207</xdr:rowOff>
    </xdr:from>
    <xdr:to>
      <xdr:col>3</xdr:col>
      <xdr:colOff>281408</xdr:colOff>
      <xdr:row>4</xdr:row>
      <xdr:rowOff>219576</xdr:rowOff>
    </xdr:to>
    <xdr:pic>
      <xdr:nvPicPr>
        <xdr:cNvPr id="14" name="Picture 13">
          <a:extLst>
            <a:ext uri="{FF2B5EF4-FFF2-40B4-BE49-F238E27FC236}">
              <a16:creationId xmlns:a16="http://schemas.microsoft.com/office/drawing/2014/main" id="{A1006398-EC69-41B0-A26D-C9CD83CB4F5C}"/>
            </a:ext>
          </a:extLst>
        </xdr:cNvPr>
        <xdr:cNvPicPr>
          <a:picLocks noChangeAspect="1"/>
        </xdr:cNvPicPr>
      </xdr:nvPicPr>
      <xdr:blipFill>
        <a:blip xmlns:r="http://schemas.openxmlformats.org/officeDocument/2006/relationships" r:embed="rId3"/>
        <a:stretch>
          <a:fillRect/>
        </a:stretch>
      </xdr:blipFill>
      <xdr:spPr>
        <a:xfrm rot="5400000">
          <a:off x="2681107" y="761901"/>
          <a:ext cx="208369" cy="230982"/>
        </a:xfrm>
        <a:prstGeom prst="rect">
          <a:avLst/>
        </a:prstGeom>
      </xdr:spPr>
    </xdr:pic>
    <xdr:clientData/>
  </xdr:twoCellAnchor>
  <xdr:twoCellAnchor>
    <xdr:from>
      <xdr:col>2</xdr:col>
      <xdr:colOff>44824</xdr:colOff>
      <xdr:row>4</xdr:row>
      <xdr:rowOff>11207</xdr:rowOff>
    </xdr:from>
    <xdr:to>
      <xdr:col>2</xdr:col>
      <xdr:colOff>275806</xdr:colOff>
      <xdr:row>4</xdr:row>
      <xdr:rowOff>141788</xdr:rowOff>
    </xdr:to>
    <xdr:pic>
      <xdr:nvPicPr>
        <xdr:cNvPr id="15" name="Picture 14">
          <a:extLst>
            <a:ext uri="{FF2B5EF4-FFF2-40B4-BE49-F238E27FC236}">
              <a16:creationId xmlns:a16="http://schemas.microsoft.com/office/drawing/2014/main" id="{9D43879A-6E98-48BC-9AB1-641E90D8272A}"/>
            </a:ext>
          </a:extLst>
        </xdr:cNvPr>
        <xdr:cNvPicPr>
          <a:picLocks noChangeAspect="1"/>
        </xdr:cNvPicPr>
      </xdr:nvPicPr>
      <xdr:blipFill rotWithShape="1">
        <a:blip xmlns:r="http://schemas.openxmlformats.org/officeDocument/2006/relationships" r:embed="rId3"/>
        <a:srcRect r="37332"/>
        <a:stretch/>
      </xdr:blipFill>
      <xdr:spPr>
        <a:xfrm rot="5400000">
          <a:off x="2381024" y="723007"/>
          <a:ext cx="130581" cy="230982"/>
        </a:xfrm>
        <a:prstGeom prst="rect">
          <a:avLst/>
        </a:prstGeom>
      </xdr:spPr>
    </xdr:pic>
    <xdr:clientData/>
  </xdr:twoCellAnchor>
  <xdr:twoCellAnchor>
    <xdr:from>
      <xdr:col>23</xdr:col>
      <xdr:colOff>174503</xdr:colOff>
      <xdr:row>4</xdr:row>
      <xdr:rowOff>43659</xdr:rowOff>
    </xdr:from>
    <xdr:to>
      <xdr:col>23</xdr:col>
      <xdr:colOff>304758</xdr:colOff>
      <xdr:row>4</xdr:row>
      <xdr:rowOff>274641</xdr:rowOff>
    </xdr:to>
    <xdr:pic>
      <xdr:nvPicPr>
        <xdr:cNvPr id="16" name="Picture 15">
          <a:extLst>
            <a:ext uri="{FF2B5EF4-FFF2-40B4-BE49-F238E27FC236}">
              <a16:creationId xmlns:a16="http://schemas.microsoft.com/office/drawing/2014/main" id="{BC55A307-423E-4C19-8343-6122B610939F}"/>
            </a:ext>
          </a:extLst>
        </xdr:cNvPr>
        <xdr:cNvPicPr>
          <a:picLocks noChangeAspect="1"/>
        </xdr:cNvPicPr>
      </xdr:nvPicPr>
      <xdr:blipFill rotWithShape="1">
        <a:blip xmlns:r="http://schemas.openxmlformats.org/officeDocument/2006/relationships" r:embed="rId3"/>
        <a:srcRect l="1" r="37487"/>
        <a:stretch/>
      </xdr:blipFill>
      <xdr:spPr>
        <a:xfrm rot="10800000">
          <a:off x="9461378" y="805659"/>
          <a:ext cx="130255" cy="230982"/>
        </a:xfrm>
        <a:prstGeom prst="rect">
          <a:avLst/>
        </a:prstGeom>
      </xdr:spPr>
    </xdr:pic>
    <xdr:clientData/>
  </xdr:twoCellAnchor>
  <xdr:twoCellAnchor>
    <xdr:from>
      <xdr:col>24</xdr:col>
      <xdr:colOff>97510</xdr:colOff>
      <xdr:row>4</xdr:row>
      <xdr:rowOff>44780</xdr:rowOff>
    </xdr:from>
    <xdr:to>
      <xdr:col>24</xdr:col>
      <xdr:colOff>305879</xdr:colOff>
      <xdr:row>4</xdr:row>
      <xdr:rowOff>275762</xdr:rowOff>
    </xdr:to>
    <xdr:pic>
      <xdr:nvPicPr>
        <xdr:cNvPr id="17" name="Picture 16">
          <a:extLst>
            <a:ext uri="{FF2B5EF4-FFF2-40B4-BE49-F238E27FC236}">
              <a16:creationId xmlns:a16="http://schemas.microsoft.com/office/drawing/2014/main" id="{371A4428-1AA6-42E6-BC05-D31FEEDDD359}"/>
            </a:ext>
          </a:extLst>
        </xdr:cNvPr>
        <xdr:cNvPicPr>
          <a:picLocks noChangeAspect="1"/>
        </xdr:cNvPicPr>
      </xdr:nvPicPr>
      <xdr:blipFill>
        <a:blip xmlns:r="http://schemas.openxmlformats.org/officeDocument/2006/relationships" r:embed="rId3"/>
        <a:stretch>
          <a:fillRect/>
        </a:stretch>
      </xdr:blipFill>
      <xdr:spPr>
        <a:xfrm rot="10800000">
          <a:off x="9717760" y="806780"/>
          <a:ext cx="208369" cy="230982"/>
        </a:xfrm>
        <a:prstGeom prst="rect">
          <a:avLst/>
        </a:prstGeom>
      </xdr:spPr>
    </xdr:pic>
    <xdr:clientData/>
  </xdr:twoCellAnchor>
  <xdr:twoCellAnchor>
    <xdr:from>
      <xdr:col>15</xdr:col>
      <xdr:colOff>27812</xdr:colOff>
      <xdr:row>4</xdr:row>
      <xdr:rowOff>82174</xdr:rowOff>
    </xdr:from>
    <xdr:to>
      <xdr:col>15</xdr:col>
      <xdr:colOff>174813</xdr:colOff>
      <xdr:row>4</xdr:row>
      <xdr:rowOff>268589</xdr:rowOff>
    </xdr:to>
    <xdr:pic>
      <xdr:nvPicPr>
        <xdr:cNvPr id="18" name="Picture 17">
          <a:extLst>
            <a:ext uri="{FF2B5EF4-FFF2-40B4-BE49-F238E27FC236}">
              <a16:creationId xmlns:a16="http://schemas.microsoft.com/office/drawing/2014/main" id="{39D1BA56-6282-4192-AF31-BC011F1F40D4}"/>
            </a:ext>
          </a:extLst>
        </xdr:cNvPr>
        <xdr:cNvPicPr>
          <a:picLocks noChangeAspect="1"/>
        </xdr:cNvPicPr>
      </xdr:nvPicPr>
      <xdr:blipFill>
        <a:blip xmlns:r="http://schemas.openxmlformats.org/officeDocument/2006/relationships" r:embed="rId4"/>
        <a:stretch>
          <a:fillRect/>
        </a:stretch>
      </xdr:blipFill>
      <xdr:spPr>
        <a:xfrm>
          <a:off x="6647687" y="844174"/>
          <a:ext cx="147001" cy="186415"/>
        </a:xfrm>
        <a:prstGeom prst="rect">
          <a:avLst/>
        </a:prstGeom>
      </xdr:spPr>
    </xdr:pic>
    <xdr:clientData/>
  </xdr:twoCellAnchor>
  <xdr:twoCellAnchor>
    <xdr:from>
      <xdr:col>8</xdr:col>
      <xdr:colOff>55786</xdr:colOff>
      <xdr:row>4</xdr:row>
      <xdr:rowOff>165384</xdr:rowOff>
    </xdr:from>
    <xdr:to>
      <xdr:col>8</xdr:col>
      <xdr:colOff>245149</xdr:colOff>
      <xdr:row>4</xdr:row>
      <xdr:rowOff>312385</xdr:rowOff>
    </xdr:to>
    <xdr:pic>
      <xdr:nvPicPr>
        <xdr:cNvPr id="19" name="Picture 18">
          <a:extLst>
            <a:ext uri="{FF2B5EF4-FFF2-40B4-BE49-F238E27FC236}">
              <a16:creationId xmlns:a16="http://schemas.microsoft.com/office/drawing/2014/main" id="{E6A519B0-A3E6-43B1-9570-6B7C298EBCB1}"/>
            </a:ext>
          </a:extLst>
        </xdr:cNvPr>
        <xdr:cNvPicPr>
          <a:picLocks noChangeAspect="1"/>
        </xdr:cNvPicPr>
      </xdr:nvPicPr>
      <xdr:blipFill>
        <a:blip xmlns:r="http://schemas.openxmlformats.org/officeDocument/2006/relationships" r:embed="rId4"/>
        <a:stretch>
          <a:fillRect/>
        </a:stretch>
      </xdr:blipFill>
      <xdr:spPr>
        <a:xfrm rot="16200000">
          <a:off x="4363217" y="906203"/>
          <a:ext cx="147001" cy="189363"/>
        </a:xfrm>
        <a:prstGeom prst="rect">
          <a:avLst/>
        </a:prstGeom>
      </xdr:spPr>
    </xdr:pic>
    <xdr:clientData/>
  </xdr:twoCellAnchor>
  <xdr:twoCellAnchor>
    <xdr:from>
      <xdr:col>1</xdr:col>
      <xdr:colOff>106536</xdr:colOff>
      <xdr:row>4</xdr:row>
      <xdr:rowOff>26333</xdr:rowOff>
    </xdr:from>
    <xdr:to>
      <xdr:col>1</xdr:col>
      <xdr:colOff>295899</xdr:colOff>
      <xdr:row>4</xdr:row>
      <xdr:rowOff>173334</xdr:rowOff>
    </xdr:to>
    <xdr:pic>
      <xdr:nvPicPr>
        <xdr:cNvPr id="20" name="Picture 19">
          <a:extLst>
            <a:ext uri="{FF2B5EF4-FFF2-40B4-BE49-F238E27FC236}">
              <a16:creationId xmlns:a16="http://schemas.microsoft.com/office/drawing/2014/main" id="{3492A07A-FB79-41D0-A078-169CF6F2124B}"/>
            </a:ext>
          </a:extLst>
        </xdr:cNvPr>
        <xdr:cNvPicPr>
          <a:picLocks noChangeAspect="1"/>
        </xdr:cNvPicPr>
      </xdr:nvPicPr>
      <xdr:blipFill>
        <a:blip xmlns:r="http://schemas.openxmlformats.org/officeDocument/2006/relationships" r:embed="rId4"/>
        <a:stretch>
          <a:fillRect/>
        </a:stretch>
      </xdr:blipFill>
      <xdr:spPr>
        <a:xfrm rot="5400000">
          <a:off x="2080342" y="767152"/>
          <a:ext cx="147001" cy="189363"/>
        </a:xfrm>
        <a:prstGeom prst="rect">
          <a:avLst/>
        </a:prstGeom>
      </xdr:spPr>
    </xdr:pic>
    <xdr:clientData/>
  </xdr:twoCellAnchor>
  <xdr:twoCellAnchor>
    <xdr:from>
      <xdr:col>21</xdr:col>
      <xdr:colOff>175124</xdr:colOff>
      <xdr:row>4</xdr:row>
      <xdr:rowOff>84292</xdr:rowOff>
    </xdr:from>
    <xdr:to>
      <xdr:col>21</xdr:col>
      <xdr:colOff>300042</xdr:colOff>
      <xdr:row>4</xdr:row>
      <xdr:rowOff>261105</xdr:rowOff>
    </xdr:to>
    <xdr:pic>
      <xdr:nvPicPr>
        <xdr:cNvPr id="21" name="Picture 20">
          <a:extLst>
            <a:ext uri="{FF2B5EF4-FFF2-40B4-BE49-F238E27FC236}">
              <a16:creationId xmlns:a16="http://schemas.microsoft.com/office/drawing/2014/main" id="{211E1F10-0A9A-4202-B9D4-F04DE4EC55F5}"/>
            </a:ext>
          </a:extLst>
        </xdr:cNvPr>
        <xdr:cNvPicPr>
          <a:picLocks noChangeAspect="1"/>
        </xdr:cNvPicPr>
      </xdr:nvPicPr>
      <xdr:blipFill>
        <a:blip xmlns:r="http://schemas.openxmlformats.org/officeDocument/2006/relationships" r:embed="rId5"/>
        <a:stretch>
          <a:fillRect/>
        </a:stretch>
      </xdr:blipFill>
      <xdr:spPr>
        <a:xfrm>
          <a:off x="8795249" y="846292"/>
          <a:ext cx="124918" cy="176813"/>
        </a:xfrm>
        <a:prstGeom prst="rect">
          <a:avLst/>
        </a:prstGeom>
      </xdr:spPr>
    </xdr:pic>
    <xdr:clientData/>
  </xdr:twoCellAnchor>
  <xdr:twoCellAnchor>
    <xdr:from>
      <xdr:col>14</xdr:col>
      <xdr:colOff>70595</xdr:colOff>
      <xdr:row>4</xdr:row>
      <xdr:rowOff>19753</xdr:rowOff>
    </xdr:from>
    <xdr:to>
      <xdr:col>14</xdr:col>
      <xdr:colOff>247408</xdr:colOff>
      <xdr:row>4</xdr:row>
      <xdr:rowOff>144671</xdr:rowOff>
    </xdr:to>
    <xdr:pic>
      <xdr:nvPicPr>
        <xdr:cNvPr id="22" name="Picture 21">
          <a:extLst>
            <a:ext uri="{FF2B5EF4-FFF2-40B4-BE49-F238E27FC236}">
              <a16:creationId xmlns:a16="http://schemas.microsoft.com/office/drawing/2014/main" id="{2F53DB03-34D4-429C-A46E-3713B34D05BF}"/>
            </a:ext>
          </a:extLst>
        </xdr:cNvPr>
        <xdr:cNvPicPr>
          <a:picLocks noChangeAspect="1"/>
        </xdr:cNvPicPr>
      </xdr:nvPicPr>
      <xdr:blipFill>
        <a:blip xmlns:r="http://schemas.openxmlformats.org/officeDocument/2006/relationships" r:embed="rId5"/>
        <a:stretch>
          <a:fillRect/>
        </a:stretch>
      </xdr:blipFill>
      <xdr:spPr>
        <a:xfrm rot="16200000">
          <a:off x="6383043" y="755805"/>
          <a:ext cx="124918" cy="176813"/>
        </a:xfrm>
        <a:prstGeom prst="rect">
          <a:avLst/>
        </a:prstGeom>
      </xdr:spPr>
    </xdr:pic>
    <xdr:clientData/>
  </xdr:twoCellAnchor>
  <xdr:twoCellAnchor>
    <xdr:from>
      <xdr:col>7</xdr:col>
      <xdr:colOff>68212</xdr:colOff>
      <xdr:row>4</xdr:row>
      <xdr:rowOff>181679</xdr:rowOff>
    </xdr:from>
    <xdr:to>
      <xdr:col>7</xdr:col>
      <xdr:colOff>245025</xdr:colOff>
      <xdr:row>4</xdr:row>
      <xdr:rowOff>306597</xdr:rowOff>
    </xdr:to>
    <xdr:pic>
      <xdr:nvPicPr>
        <xdr:cNvPr id="23" name="Picture 22">
          <a:extLst>
            <a:ext uri="{FF2B5EF4-FFF2-40B4-BE49-F238E27FC236}">
              <a16:creationId xmlns:a16="http://schemas.microsoft.com/office/drawing/2014/main" id="{DCE02BC4-A0C8-40DE-BBEE-4F30E9B30773}"/>
            </a:ext>
          </a:extLst>
        </xdr:cNvPr>
        <xdr:cNvPicPr>
          <a:picLocks noChangeAspect="1"/>
        </xdr:cNvPicPr>
      </xdr:nvPicPr>
      <xdr:blipFill>
        <a:blip xmlns:r="http://schemas.openxmlformats.org/officeDocument/2006/relationships" r:embed="rId5"/>
        <a:stretch>
          <a:fillRect/>
        </a:stretch>
      </xdr:blipFill>
      <xdr:spPr>
        <a:xfrm rot="5400000">
          <a:off x="4047035" y="917731"/>
          <a:ext cx="124918" cy="176813"/>
        </a:xfrm>
        <a:prstGeom prst="rect">
          <a:avLst/>
        </a:prstGeom>
      </xdr:spPr>
    </xdr:pic>
    <xdr:clientData/>
  </xdr:twoCellAnchor>
  <xdr:twoCellAnchor>
    <xdr:from>
      <xdr:col>28</xdr:col>
      <xdr:colOff>33092</xdr:colOff>
      <xdr:row>4</xdr:row>
      <xdr:rowOff>80669</xdr:rowOff>
    </xdr:from>
    <xdr:to>
      <xdr:col>28</xdr:col>
      <xdr:colOff>158010</xdr:colOff>
      <xdr:row>4</xdr:row>
      <xdr:rowOff>257482</xdr:rowOff>
    </xdr:to>
    <xdr:pic>
      <xdr:nvPicPr>
        <xdr:cNvPr id="24" name="Picture 23">
          <a:extLst>
            <a:ext uri="{FF2B5EF4-FFF2-40B4-BE49-F238E27FC236}">
              <a16:creationId xmlns:a16="http://schemas.microsoft.com/office/drawing/2014/main" id="{700D3830-4D1F-4217-A11E-AD63A09A1944}"/>
            </a:ext>
          </a:extLst>
        </xdr:cNvPr>
        <xdr:cNvPicPr>
          <a:picLocks noChangeAspect="1"/>
        </xdr:cNvPicPr>
      </xdr:nvPicPr>
      <xdr:blipFill>
        <a:blip xmlns:r="http://schemas.openxmlformats.org/officeDocument/2006/relationships" r:embed="rId5"/>
        <a:stretch>
          <a:fillRect/>
        </a:stretch>
      </xdr:blipFill>
      <xdr:spPr>
        <a:xfrm flipH="1" flipV="1">
          <a:off x="10986842" y="842669"/>
          <a:ext cx="124918" cy="176813"/>
        </a:xfrm>
        <a:prstGeom prst="rect">
          <a:avLst/>
        </a:prstGeom>
      </xdr:spPr>
    </xdr:pic>
    <xdr:clientData/>
  </xdr:twoCellAnchor>
  <xdr:twoCellAnchor>
    <xdr:from>
      <xdr:col>6</xdr:col>
      <xdr:colOff>50345</xdr:colOff>
      <xdr:row>4</xdr:row>
      <xdr:rowOff>90496</xdr:rowOff>
    </xdr:from>
    <xdr:to>
      <xdr:col>6</xdr:col>
      <xdr:colOff>293609</xdr:colOff>
      <xdr:row>4</xdr:row>
      <xdr:rowOff>241527</xdr:rowOff>
    </xdr:to>
    <xdr:pic>
      <xdr:nvPicPr>
        <xdr:cNvPr id="25" name="Picture 24">
          <a:extLst>
            <a:ext uri="{FF2B5EF4-FFF2-40B4-BE49-F238E27FC236}">
              <a16:creationId xmlns:a16="http://schemas.microsoft.com/office/drawing/2014/main" id="{373459EB-103C-42CA-8FC6-AF9EC0DBE61C}"/>
            </a:ext>
          </a:extLst>
        </xdr:cNvPr>
        <xdr:cNvPicPr>
          <a:picLocks noChangeAspect="1"/>
        </xdr:cNvPicPr>
      </xdr:nvPicPr>
      <xdr:blipFill>
        <a:blip xmlns:r="http://schemas.openxmlformats.org/officeDocument/2006/relationships" r:embed="rId6"/>
        <a:stretch>
          <a:fillRect/>
        </a:stretch>
      </xdr:blipFill>
      <xdr:spPr>
        <a:xfrm>
          <a:off x="3669845" y="852496"/>
          <a:ext cx="243264" cy="151031"/>
        </a:xfrm>
        <a:prstGeom prst="rect">
          <a:avLst/>
        </a:prstGeom>
      </xdr:spPr>
    </xdr:pic>
    <xdr:clientData/>
  </xdr:twoCellAnchor>
  <xdr:twoCellAnchor>
    <xdr:from>
      <xdr:col>13</xdr:col>
      <xdr:colOff>40820</xdr:colOff>
      <xdr:row>4</xdr:row>
      <xdr:rowOff>90496</xdr:rowOff>
    </xdr:from>
    <xdr:to>
      <xdr:col>13</xdr:col>
      <xdr:colOff>284084</xdr:colOff>
      <xdr:row>4</xdr:row>
      <xdr:rowOff>241527</xdr:rowOff>
    </xdr:to>
    <xdr:pic>
      <xdr:nvPicPr>
        <xdr:cNvPr id="26" name="Picture 25">
          <a:extLst>
            <a:ext uri="{FF2B5EF4-FFF2-40B4-BE49-F238E27FC236}">
              <a16:creationId xmlns:a16="http://schemas.microsoft.com/office/drawing/2014/main" id="{523651A0-393D-44DE-A188-A2E505F499C7}"/>
            </a:ext>
          </a:extLst>
        </xdr:cNvPr>
        <xdr:cNvPicPr>
          <a:picLocks noChangeAspect="1"/>
        </xdr:cNvPicPr>
      </xdr:nvPicPr>
      <xdr:blipFill>
        <a:blip xmlns:r="http://schemas.openxmlformats.org/officeDocument/2006/relationships" r:embed="rId6"/>
        <a:stretch>
          <a:fillRect/>
        </a:stretch>
      </xdr:blipFill>
      <xdr:spPr>
        <a:xfrm flipH="1">
          <a:off x="5993945" y="852496"/>
          <a:ext cx="243264" cy="151031"/>
        </a:xfrm>
        <a:prstGeom prst="rect">
          <a:avLst/>
        </a:prstGeom>
      </xdr:spPr>
    </xdr:pic>
    <xdr:clientData/>
  </xdr:twoCellAnchor>
  <xdr:twoCellAnchor>
    <xdr:from>
      <xdr:col>20</xdr:col>
      <xdr:colOff>86936</xdr:colOff>
      <xdr:row>4</xdr:row>
      <xdr:rowOff>34855</xdr:rowOff>
    </xdr:from>
    <xdr:to>
      <xdr:col>20</xdr:col>
      <xdr:colOff>237967</xdr:colOff>
      <xdr:row>4</xdr:row>
      <xdr:rowOff>278119</xdr:rowOff>
    </xdr:to>
    <xdr:pic>
      <xdr:nvPicPr>
        <xdr:cNvPr id="27" name="Picture 26">
          <a:extLst>
            <a:ext uri="{FF2B5EF4-FFF2-40B4-BE49-F238E27FC236}">
              <a16:creationId xmlns:a16="http://schemas.microsoft.com/office/drawing/2014/main" id="{8B25BA06-6CFB-4358-A82E-B2619609CC01}"/>
            </a:ext>
          </a:extLst>
        </xdr:cNvPr>
        <xdr:cNvPicPr>
          <a:picLocks noChangeAspect="1"/>
        </xdr:cNvPicPr>
      </xdr:nvPicPr>
      <xdr:blipFill>
        <a:blip xmlns:r="http://schemas.openxmlformats.org/officeDocument/2006/relationships" r:embed="rId6"/>
        <a:stretch>
          <a:fillRect/>
        </a:stretch>
      </xdr:blipFill>
      <xdr:spPr>
        <a:xfrm rot="16200000">
          <a:off x="8327570" y="842971"/>
          <a:ext cx="243264" cy="151031"/>
        </a:xfrm>
        <a:prstGeom prst="rect">
          <a:avLst/>
        </a:prstGeom>
      </xdr:spPr>
    </xdr:pic>
    <xdr:clientData/>
  </xdr:twoCellAnchor>
  <xdr:twoCellAnchor>
    <xdr:from>
      <xdr:col>27</xdr:col>
      <xdr:colOff>85725</xdr:colOff>
      <xdr:row>4</xdr:row>
      <xdr:rowOff>57150</xdr:rowOff>
    </xdr:from>
    <xdr:to>
      <xdr:col>27</xdr:col>
      <xdr:colOff>236756</xdr:colOff>
      <xdr:row>4</xdr:row>
      <xdr:rowOff>300414</xdr:rowOff>
    </xdr:to>
    <xdr:pic>
      <xdr:nvPicPr>
        <xdr:cNvPr id="28" name="Picture 27">
          <a:extLst>
            <a:ext uri="{FF2B5EF4-FFF2-40B4-BE49-F238E27FC236}">
              <a16:creationId xmlns:a16="http://schemas.microsoft.com/office/drawing/2014/main" id="{CEF2CB76-7B23-4F86-AC3B-EBEBB6A23478}"/>
            </a:ext>
          </a:extLst>
        </xdr:cNvPr>
        <xdr:cNvPicPr>
          <a:picLocks noChangeAspect="1"/>
        </xdr:cNvPicPr>
      </xdr:nvPicPr>
      <xdr:blipFill>
        <a:blip xmlns:r="http://schemas.openxmlformats.org/officeDocument/2006/relationships" r:embed="rId6"/>
        <a:stretch>
          <a:fillRect/>
        </a:stretch>
      </xdr:blipFill>
      <xdr:spPr>
        <a:xfrm rot="5400000" flipV="1">
          <a:off x="10659984" y="865266"/>
          <a:ext cx="243264" cy="151031"/>
        </a:xfrm>
        <a:prstGeom prst="rect">
          <a:avLst/>
        </a:prstGeom>
      </xdr:spPr>
    </xdr:pic>
    <xdr:clientData/>
  </xdr:twoCellAnchor>
  <xdr:twoCellAnchor>
    <xdr:from>
      <xdr:col>4</xdr:col>
      <xdr:colOff>66675</xdr:colOff>
      <xdr:row>33</xdr:row>
      <xdr:rowOff>85725</xdr:rowOff>
    </xdr:from>
    <xdr:to>
      <xdr:col>4</xdr:col>
      <xdr:colOff>256038</xdr:colOff>
      <xdr:row>33</xdr:row>
      <xdr:rowOff>232726</xdr:rowOff>
    </xdr:to>
    <xdr:pic>
      <xdr:nvPicPr>
        <xdr:cNvPr id="29" name="Picture 28">
          <a:extLst>
            <a:ext uri="{FF2B5EF4-FFF2-40B4-BE49-F238E27FC236}">
              <a16:creationId xmlns:a16="http://schemas.microsoft.com/office/drawing/2014/main" id="{3BFB7D56-4956-4D19-85A4-2DA719EA6B2D}"/>
            </a:ext>
          </a:extLst>
        </xdr:cNvPr>
        <xdr:cNvPicPr>
          <a:picLocks noChangeAspect="1"/>
        </xdr:cNvPicPr>
      </xdr:nvPicPr>
      <xdr:blipFill>
        <a:blip xmlns:r="http://schemas.openxmlformats.org/officeDocument/2006/relationships" r:embed="rId4"/>
        <a:stretch>
          <a:fillRect/>
        </a:stretch>
      </xdr:blipFill>
      <xdr:spPr>
        <a:xfrm rot="5400000">
          <a:off x="3040606" y="8541794"/>
          <a:ext cx="147001" cy="189363"/>
        </a:xfrm>
        <a:prstGeom prst="rect">
          <a:avLst/>
        </a:prstGeom>
      </xdr:spPr>
    </xdr:pic>
    <xdr:clientData/>
  </xdr:twoCellAnchor>
  <xdr:twoCellAnchor>
    <xdr:from>
      <xdr:col>8</xdr:col>
      <xdr:colOff>66675</xdr:colOff>
      <xdr:row>33</xdr:row>
      <xdr:rowOff>85725</xdr:rowOff>
    </xdr:from>
    <xdr:to>
      <xdr:col>8</xdr:col>
      <xdr:colOff>256038</xdr:colOff>
      <xdr:row>33</xdr:row>
      <xdr:rowOff>232726</xdr:rowOff>
    </xdr:to>
    <xdr:pic>
      <xdr:nvPicPr>
        <xdr:cNvPr id="30" name="Picture 29">
          <a:extLst>
            <a:ext uri="{FF2B5EF4-FFF2-40B4-BE49-F238E27FC236}">
              <a16:creationId xmlns:a16="http://schemas.microsoft.com/office/drawing/2014/main" id="{573BAC32-1620-46F2-9435-085B838C4BAE}"/>
            </a:ext>
          </a:extLst>
        </xdr:cNvPr>
        <xdr:cNvPicPr>
          <a:picLocks noChangeAspect="1"/>
        </xdr:cNvPicPr>
      </xdr:nvPicPr>
      <xdr:blipFill>
        <a:blip xmlns:r="http://schemas.openxmlformats.org/officeDocument/2006/relationships" r:embed="rId4"/>
        <a:stretch>
          <a:fillRect/>
        </a:stretch>
      </xdr:blipFill>
      <xdr:spPr>
        <a:xfrm rot="16200000">
          <a:off x="4374106" y="8541794"/>
          <a:ext cx="147001" cy="189363"/>
        </a:xfrm>
        <a:prstGeom prst="rect">
          <a:avLst/>
        </a:prstGeom>
      </xdr:spPr>
    </xdr:pic>
    <xdr:clientData/>
  </xdr:twoCellAnchor>
  <xdr:twoCellAnchor>
    <xdr:from>
      <xdr:col>8</xdr:col>
      <xdr:colOff>66675</xdr:colOff>
      <xdr:row>34</xdr:row>
      <xdr:rowOff>85725</xdr:rowOff>
    </xdr:from>
    <xdr:to>
      <xdr:col>8</xdr:col>
      <xdr:colOff>256038</xdr:colOff>
      <xdr:row>34</xdr:row>
      <xdr:rowOff>232726</xdr:rowOff>
    </xdr:to>
    <xdr:pic>
      <xdr:nvPicPr>
        <xdr:cNvPr id="31" name="Picture 30">
          <a:extLst>
            <a:ext uri="{FF2B5EF4-FFF2-40B4-BE49-F238E27FC236}">
              <a16:creationId xmlns:a16="http://schemas.microsoft.com/office/drawing/2014/main" id="{D4E92EEB-7DD8-4919-9293-AC8963B38214}"/>
            </a:ext>
          </a:extLst>
        </xdr:cNvPr>
        <xdr:cNvPicPr>
          <a:picLocks noChangeAspect="1"/>
        </xdr:cNvPicPr>
      </xdr:nvPicPr>
      <xdr:blipFill>
        <a:blip xmlns:r="http://schemas.openxmlformats.org/officeDocument/2006/relationships" r:embed="rId4"/>
        <a:stretch>
          <a:fillRect/>
        </a:stretch>
      </xdr:blipFill>
      <xdr:spPr>
        <a:xfrm rot="16200000">
          <a:off x="4374106" y="8856119"/>
          <a:ext cx="147001" cy="189363"/>
        </a:xfrm>
        <a:prstGeom prst="rect">
          <a:avLst/>
        </a:prstGeom>
      </xdr:spPr>
    </xdr:pic>
    <xdr:clientData/>
  </xdr:twoCellAnchor>
  <xdr:twoCellAnchor>
    <xdr:from>
      <xdr:col>4</xdr:col>
      <xdr:colOff>66675</xdr:colOff>
      <xdr:row>34</xdr:row>
      <xdr:rowOff>85725</xdr:rowOff>
    </xdr:from>
    <xdr:to>
      <xdr:col>4</xdr:col>
      <xdr:colOff>256038</xdr:colOff>
      <xdr:row>34</xdr:row>
      <xdr:rowOff>232726</xdr:rowOff>
    </xdr:to>
    <xdr:pic>
      <xdr:nvPicPr>
        <xdr:cNvPr id="32" name="Picture 31">
          <a:extLst>
            <a:ext uri="{FF2B5EF4-FFF2-40B4-BE49-F238E27FC236}">
              <a16:creationId xmlns:a16="http://schemas.microsoft.com/office/drawing/2014/main" id="{85DC85B0-A75F-461F-96F1-F630B9D49047}"/>
            </a:ext>
          </a:extLst>
        </xdr:cNvPr>
        <xdr:cNvPicPr>
          <a:picLocks noChangeAspect="1"/>
        </xdr:cNvPicPr>
      </xdr:nvPicPr>
      <xdr:blipFill>
        <a:blip xmlns:r="http://schemas.openxmlformats.org/officeDocument/2006/relationships" r:embed="rId4"/>
        <a:stretch>
          <a:fillRect/>
        </a:stretch>
      </xdr:blipFill>
      <xdr:spPr>
        <a:xfrm rot="5400000">
          <a:off x="3040606" y="8856119"/>
          <a:ext cx="147001" cy="189363"/>
        </a:xfrm>
        <a:prstGeom prst="rect">
          <a:avLst/>
        </a:prstGeom>
      </xdr:spPr>
    </xdr:pic>
    <xdr:clientData/>
  </xdr:twoCellAnchor>
  <xdr:twoCellAnchor>
    <xdr:from>
      <xdr:col>4</xdr:col>
      <xdr:colOff>66675</xdr:colOff>
      <xdr:row>31</xdr:row>
      <xdr:rowOff>85725</xdr:rowOff>
    </xdr:from>
    <xdr:to>
      <xdr:col>4</xdr:col>
      <xdr:colOff>256038</xdr:colOff>
      <xdr:row>31</xdr:row>
      <xdr:rowOff>232726</xdr:rowOff>
    </xdr:to>
    <xdr:pic>
      <xdr:nvPicPr>
        <xdr:cNvPr id="33" name="Picture 32">
          <a:extLst>
            <a:ext uri="{FF2B5EF4-FFF2-40B4-BE49-F238E27FC236}">
              <a16:creationId xmlns:a16="http://schemas.microsoft.com/office/drawing/2014/main" id="{E2E446A1-8784-401E-B6B8-B56DBE55C653}"/>
            </a:ext>
          </a:extLst>
        </xdr:cNvPr>
        <xdr:cNvPicPr>
          <a:picLocks noChangeAspect="1"/>
        </xdr:cNvPicPr>
      </xdr:nvPicPr>
      <xdr:blipFill>
        <a:blip xmlns:r="http://schemas.openxmlformats.org/officeDocument/2006/relationships" r:embed="rId4"/>
        <a:stretch>
          <a:fillRect/>
        </a:stretch>
      </xdr:blipFill>
      <xdr:spPr>
        <a:xfrm rot="5400000">
          <a:off x="3040606" y="7913144"/>
          <a:ext cx="147001" cy="189363"/>
        </a:xfrm>
        <a:prstGeom prst="rect">
          <a:avLst/>
        </a:prstGeom>
      </xdr:spPr>
    </xdr:pic>
    <xdr:clientData/>
  </xdr:twoCellAnchor>
  <xdr:twoCellAnchor>
    <xdr:from>
      <xdr:col>8</xdr:col>
      <xdr:colOff>62902</xdr:colOff>
      <xdr:row>32</xdr:row>
      <xdr:rowOff>89860</xdr:rowOff>
    </xdr:from>
    <xdr:to>
      <xdr:col>8</xdr:col>
      <xdr:colOff>252265</xdr:colOff>
      <xdr:row>32</xdr:row>
      <xdr:rowOff>236861</xdr:rowOff>
    </xdr:to>
    <xdr:pic>
      <xdr:nvPicPr>
        <xdr:cNvPr id="34" name="Picture 33">
          <a:extLst>
            <a:ext uri="{FF2B5EF4-FFF2-40B4-BE49-F238E27FC236}">
              <a16:creationId xmlns:a16="http://schemas.microsoft.com/office/drawing/2014/main" id="{13197CC6-F821-4DCD-A471-93A6FBB0B042}"/>
            </a:ext>
          </a:extLst>
        </xdr:cNvPr>
        <xdr:cNvPicPr>
          <a:picLocks noChangeAspect="1"/>
        </xdr:cNvPicPr>
      </xdr:nvPicPr>
      <xdr:blipFill>
        <a:blip xmlns:r="http://schemas.openxmlformats.org/officeDocument/2006/relationships" r:embed="rId4"/>
        <a:stretch>
          <a:fillRect/>
        </a:stretch>
      </xdr:blipFill>
      <xdr:spPr>
        <a:xfrm rot="16200000">
          <a:off x="4370333" y="8231604"/>
          <a:ext cx="147001" cy="189363"/>
        </a:xfrm>
        <a:prstGeom prst="rect">
          <a:avLst/>
        </a:prstGeom>
      </xdr:spPr>
    </xdr:pic>
    <xdr:clientData/>
  </xdr:twoCellAnchor>
  <xdr:twoCellAnchor>
    <xdr:from>
      <xdr:col>18</xdr:col>
      <xdr:colOff>87856</xdr:colOff>
      <xdr:row>33</xdr:row>
      <xdr:rowOff>64544</xdr:rowOff>
    </xdr:from>
    <xdr:to>
      <xdr:col>18</xdr:col>
      <xdr:colOff>234857</xdr:colOff>
      <xdr:row>33</xdr:row>
      <xdr:rowOff>253907</xdr:rowOff>
    </xdr:to>
    <xdr:pic>
      <xdr:nvPicPr>
        <xdr:cNvPr id="35" name="Picture 34">
          <a:extLst>
            <a:ext uri="{FF2B5EF4-FFF2-40B4-BE49-F238E27FC236}">
              <a16:creationId xmlns:a16="http://schemas.microsoft.com/office/drawing/2014/main" id="{A1290006-72BC-4396-B02D-C9F94DE3F1C1}"/>
            </a:ext>
          </a:extLst>
        </xdr:cNvPr>
        <xdr:cNvPicPr>
          <a:picLocks noChangeAspect="1"/>
        </xdr:cNvPicPr>
      </xdr:nvPicPr>
      <xdr:blipFill>
        <a:blip xmlns:r="http://schemas.openxmlformats.org/officeDocument/2006/relationships" r:embed="rId4"/>
        <a:stretch>
          <a:fillRect/>
        </a:stretch>
      </xdr:blipFill>
      <xdr:spPr>
        <a:xfrm>
          <a:off x="7707856" y="8541794"/>
          <a:ext cx="147001" cy="189363"/>
        </a:xfrm>
        <a:prstGeom prst="rect">
          <a:avLst/>
        </a:prstGeom>
      </xdr:spPr>
    </xdr:pic>
    <xdr:clientData/>
  </xdr:twoCellAnchor>
  <xdr:twoCellAnchor>
    <xdr:from>
      <xdr:col>22</xdr:col>
      <xdr:colOff>87856</xdr:colOff>
      <xdr:row>33</xdr:row>
      <xdr:rowOff>64544</xdr:rowOff>
    </xdr:from>
    <xdr:to>
      <xdr:col>22</xdr:col>
      <xdr:colOff>234857</xdr:colOff>
      <xdr:row>33</xdr:row>
      <xdr:rowOff>253907</xdr:rowOff>
    </xdr:to>
    <xdr:pic>
      <xdr:nvPicPr>
        <xdr:cNvPr id="36" name="Picture 35">
          <a:extLst>
            <a:ext uri="{FF2B5EF4-FFF2-40B4-BE49-F238E27FC236}">
              <a16:creationId xmlns:a16="http://schemas.microsoft.com/office/drawing/2014/main" id="{775A110C-D01D-4A38-A678-A8D155761669}"/>
            </a:ext>
          </a:extLst>
        </xdr:cNvPr>
        <xdr:cNvPicPr>
          <a:picLocks noChangeAspect="1"/>
        </xdr:cNvPicPr>
      </xdr:nvPicPr>
      <xdr:blipFill>
        <a:blip xmlns:r="http://schemas.openxmlformats.org/officeDocument/2006/relationships" r:embed="rId4"/>
        <a:stretch>
          <a:fillRect/>
        </a:stretch>
      </xdr:blipFill>
      <xdr:spPr>
        <a:xfrm rot="10800000">
          <a:off x="9041356" y="8541794"/>
          <a:ext cx="147001" cy="189363"/>
        </a:xfrm>
        <a:prstGeom prst="rect">
          <a:avLst/>
        </a:prstGeom>
      </xdr:spPr>
    </xdr:pic>
    <xdr:clientData/>
  </xdr:twoCellAnchor>
  <xdr:twoCellAnchor>
    <xdr:from>
      <xdr:col>19</xdr:col>
      <xdr:colOff>58931</xdr:colOff>
      <xdr:row>33</xdr:row>
      <xdr:rowOff>45844</xdr:rowOff>
    </xdr:from>
    <xdr:to>
      <xdr:col>19</xdr:col>
      <xdr:colOff>267300</xdr:colOff>
      <xdr:row>33</xdr:row>
      <xdr:rowOff>276826</xdr:rowOff>
    </xdr:to>
    <xdr:pic>
      <xdr:nvPicPr>
        <xdr:cNvPr id="37" name="Picture 36">
          <a:extLst>
            <a:ext uri="{FF2B5EF4-FFF2-40B4-BE49-F238E27FC236}">
              <a16:creationId xmlns:a16="http://schemas.microsoft.com/office/drawing/2014/main" id="{E6B4A4AE-A51B-4C5E-B537-3BC93445B4BE}"/>
            </a:ext>
          </a:extLst>
        </xdr:cNvPr>
        <xdr:cNvPicPr>
          <a:picLocks noChangeAspect="1"/>
        </xdr:cNvPicPr>
      </xdr:nvPicPr>
      <xdr:blipFill>
        <a:blip xmlns:r="http://schemas.openxmlformats.org/officeDocument/2006/relationships" r:embed="rId3"/>
        <a:stretch>
          <a:fillRect/>
        </a:stretch>
      </xdr:blipFill>
      <xdr:spPr>
        <a:xfrm>
          <a:off x="8012306" y="8523094"/>
          <a:ext cx="208369" cy="230982"/>
        </a:xfrm>
        <a:prstGeom prst="rect">
          <a:avLst/>
        </a:prstGeom>
      </xdr:spPr>
    </xdr:pic>
    <xdr:clientData/>
  </xdr:twoCellAnchor>
  <xdr:twoCellAnchor>
    <xdr:from>
      <xdr:col>22</xdr:col>
      <xdr:colOff>87856</xdr:colOff>
      <xdr:row>34</xdr:row>
      <xdr:rowOff>64544</xdr:rowOff>
    </xdr:from>
    <xdr:to>
      <xdr:col>22</xdr:col>
      <xdr:colOff>234857</xdr:colOff>
      <xdr:row>34</xdr:row>
      <xdr:rowOff>253907</xdr:rowOff>
    </xdr:to>
    <xdr:pic>
      <xdr:nvPicPr>
        <xdr:cNvPr id="38" name="Picture 37">
          <a:extLst>
            <a:ext uri="{FF2B5EF4-FFF2-40B4-BE49-F238E27FC236}">
              <a16:creationId xmlns:a16="http://schemas.microsoft.com/office/drawing/2014/main" id="{83CD37BF-3462-4FCF-88EE-7E2FBEEB7DA7}"/>
            </a:ext>
          </a:extLst>
        </xdr:cNvPr>
        <xdr:cNvPicPr>
          <a:picLocks noChangeAspect="1"/>
        </xdr:cNvPicPr>
      </xdr:nvPicPr>
      <xdr:blipFill>
        <a:blip xmlns:r="http://schemas.openxmlformats.org/officeDocument/2006/relationships" r:embed="rId4"/>
        <a:stretch>
          <a:fillRect/>
        </a:stretch>
      </xdr:blipFill>
      <xdr:spPr>
        <a:xfrm rot="10800000">
          <a:off x="9041356" y="8856119"/>
          <a:ext cx="147001" cy="189363"/>
        </a:xfrm>
        <a:prstGeom prst="rect">
          <a:avLst/>
        </a:prstGeom>
      </xdr:spPr>
    </xdr:pic>
    <xdr:clientData/>
  </xdr:twoCellAnchor>
  <xdr:twoCellAnchor>
    <xdr:from>
      <xdr:col>23</xdr:col>
      <xdr:colOff>58931</xdr:colOff>
      <xdr:row>34</xdr:row>
      <xdr:rowOff>45844</xdr:rowOff>
    </xdr:from>
    <xdr:to>
      <xdr:col>23</xdr:col>
      <xdr:colOff>267300</xdr:colOff>
      <xdr:row>34</xdr:row>
      <xdr:rowOff>276826</xdr:rowOff>
    </xdr:to>
    <xdr:pic>
      <xdr:nvPicPr>
        <xdr:cNvPr id="39" name="Picture 38">
          <a:extLst>
            <a:ext uri="{FF2B5EF4-FFF2-40B4-BE49-F238E27FC236}">
              <a16:creationId xmlns:a16="http://schemas.microsoft.com/office/drawing/2014/main" id="{371376B9-DFA5-414B-9469-511E0C8BC6CE}"/>
            </a:ext>
          </a:extLst>
        </xdr:cNvPr>
        <xdr:cNvPicPr>
          <a:picLocks noChangeAspect="1"/>
        </xdr:cNvPicPr>
      </xdr:nvPicPr>
      <xdr:blipFill>
        <a:blip xmlns:r="http://schemas.openxmlformats.org/officeDocument/2006/relationships" r:embed="rId3"/>
        <a:stretch>
          <a:fillRect/>
        </a:stretch>
      </xdr:blipFill>
      <xdr:spPr>
        <a:xfrm rot="10800000">
          <a:off x="9345806" y="8837419"/>
          <a:ext cx="208369" cy="230982"/>
        </a:xfrm>
        <a:prstGeom prst="rect">
          <a:avLst/>
        </a:prstGeom>
      </xdr:spPr>
    </xdr:pic>
    <xdr:clientData/>
  </xdr:twoCellAnchor>
  <xdr:twoCellAnchor>
    <xdr:from>
      <xdr:col>18</xdr:col>
      <xdr:colOff>87856</xdr:colOff>
      <xdr:row>34</xdr:row>
      <xdr:rowOff>64544</xdr:rowOff>
    </xdr:from>
    <xdr:to>
      <xdr:col>18</xdr:col>
      <xdr:colOff>234857</xdr:colOff>
      <xdr:row>34</xdr:row>
      <xdr:rowOff>253907</xdr:rowOff>
    </xdr:to>
    <xdr:pic>
      <xdr:nvPicPr>
        <xdr:cNvPr id="40" name="Picture 39">
          <a:extLst>
            <a:ext uri="{FF2B5EF4-FFF2-40B4-BE49-F238E27FC236}">
              <a16:creationId xmlns:a16="http://schemas.microsoft.com/office/drawing/2014/main" id="{49612423-0D1A-436B-8149-D76B51565ABE}"/>
            </a:ext>
          </a:extLst>
        </xdr:cNvPr>
        <xdr:cNvPicPr>
          <a:picLocks noChangeAspect="1"/>
        </xdr:cNvPicPr>
      </xdr:nvPicPr>
      <xdr:blipFill>
        <a:blip xmlns:r="http://schemas.openxmlformats.org/officeDocument/2006/relationships" r:embed="rId4"/>
        <a:stretch>
          <a:fillRect/>
        </a:stretch>
      </xdr:blipFill>
      <xdr:spPr>
        <a:xfrm>
          <a:off x="7707856" y="8856119"/>
          <a:ext cx="147001" cy="189363"/>
        </a:xfrm>
        <a:prstGeom prst="rect">
          <a:avLst/>
        </a:prstGeom>
      </xdr:spPr>
    </xdr:pic>
    <xdr:clientData/>
  </xdr:twoCellAnchor>
  <xdr:twoCellAnchor>
    <xdr:from>
      <xdr:col>18</xdr:col>
      <xdr:colOff>87856</xdr:colOff>
      <xdr:row>31</xdr:row>
      <xdr:rowOff>64544</xdr:rowOff>
    </xdr:from>
    <xdr:to>
      <xdr:col>18</xdr:col>
      <xdr:colOff>234857</xdr:colOff>
      <xdr:row>31</xdr:row>
      <xdr:rowOff>253907</xdr:rowOff>
    </xdr:to>
    <xdr:pic>
      <xdr:nvPicPr>
        <xdr:cNvPr id="41" name="Picture 40">
          <a:extLst>
            <a:ext uri="{FF2B5EF4-FFF2-40B4-BE49-F238E27FC236}">
              <a16:creationId xmlns:a16="http://schemas.microsoft.com/office/drawing/2014/main" id="{391E0CE4-8CDF-4375-A0CB-92B07B59F226}"/>
            </a:ext>
          </a:extLst>
        </xdr:cNvPr>
        <xdr:cNvPicPr>
          <a:picLocks noChangeAspect="1"/>
        </xdr:cNvPicPr>
      </xdr:nvPicPr>
      <xdr:blipFill>
        <a:blip xmlns:r="http://schemas.openxmlformats.org/officeDocument/2006/relationships" r:embed="rId4"/>
        <a:stretch>
          <a:fillRect/>
        </a:stretch>
      </xdr:blipFill>
      <xdr:spPr>
        <a:xfrm>
          <a:off x="7707856" y="7913144"/>
          <a:ext cx="147001" cy="189363"/>
        </a:xfrm>
        <a:prstGeom prst="rect">
          <a:avLst/>
        </a:prstGeom>
      </xdr:spPr>
    </xdr:pic>
    <xdr:clientData/>
  </xdr:twoCellAnchor>
  <xdr:twoCellAnchor>
    <xdr:from>
      <xdr:col>19</xdr:col>
      <xdr:colOff>58931</xdr:colOff>
      <xdr:row>31</xdr:row>
      <xdr:rowOff>45844</xdr:rowOff>
    </xdr:from>
    <xdr:to>
      <xdr:col>19</xdr:col>
      <xdr:colOff>267300</xdr:colOff>
      <xdr:row>31</xdr:row>
      <xdr:rowOff>276826</xdr:rowOff>
    </xdr:to>
    <xdr:pic>
      <xdr:nvPicPr>
        <xdr:cNvPr id="42" name="Picture 41">
          <a:extLst>
            <a:ext uri="{FF2B5EF4-FFF2-40B4-BE49-F238E27FC236}">
              <a16:creationId xmlns:a16="http://schemas.microsoft.com/office/drawing/2014/main" id="{560576D2-D546-4376-A156-F9BC433B1309}"/>
            </a:ext>
          </a:extLst>
        </xdr:cNvPr>
        <xdr:cNvPicPr>
          <a:picLocks noChangeAspect="1"/>
        </xdr:cNvPicPr>
      </xdr:nvPicPr>
      <xdr:blipFill>
        <a:blip xmlns:r="http://schemas.openxmlformats.org/officeDocument/2006/relationships" r:embed="rId3"/>
        <a:stretch>
          <a:fillRect/>
        </a:stretch>
      </xdr:blipFill>
      <xdr:spPr>
        <a:xfrm>
          <a:off x="8012306" y="7894444"/>
          <a:ext cx="208369" cy="230982"/>
        </a:xfrm>
        <a:prstGeom prst="rect">
          <a:avLst/>
        </a:prstGeom>
      </xdr:spPr>
    </xdr:pic>
    <xdr:clientData/>
  </xdr:twoCellAnchor>
  <xdr:twoCellAnchor>
    <xdr:from>
      <xdr:col>23</xdr:col>
      <xdr:colOff>58931</xdr:colOff>
      <xdr:row>32</xdr:row>
      <xdr:rowOff>45844</xdr:rowOff>
    </xdr:from>
    <xdr:to>
      <xdr:col>23</xdr:col>
      <xdr:colOff>267300</xdr:colOff>
      <xdr:row>32</xdr:row>
      <xdr:rowOff>276826</xdr:rowOff>
    </xdr:to>
    <xdr:pic>
      <xdr:nvPicPr>
        <xdr:cNvPr id="43" name="Picture 42">
          <a:extLst>
            <a:ext uri="{FF2B5EF4-FFF2-40B4-BE49-F238E27FC236}">
              <a16:creationId xmlns:a16="http://schemas.microsoft.com/office/drawing/2014/main" id="{D53FBAF4-EC3F-4A33-8B27-9D1E417C6AAD}"/>
            </a:ext>
          </a:extLst>
        </xdr:cNvPr>
        <xdr:cNvPicPr>
          <a:picLocks noChangeAspect="1"/>
        </xdr:cNvPicPr>
      </xdr:nvPicPr>
      <xdr:blipFill>
        <a:blip xmlns:r="http://schemas.openxmlformats.org/officeDocument/2006/relationships" r:embed="rId3"/>
        <a:stretch>
          <a:fillRect/>
        </a:stretch>
      </xdr:blipFill>
      <xdr:spPr>
        <a:xfrm rot="10800000">
          <a:off x="9345806" y="8208769"/>
          <a:ext cx="208369" cy="230982"/>
        </a:xfrm>
        <a:prstGeom prst="rect">
          <a:avLst/>
        </a:prstGeom>
      </xdr:spPr>
    </xdr:pic>
    <xdr:clientData/>
  </xdr:twoCellAnchor>
  <xdr:twoCellAnchor>
    <xdr:from>
      <xdr:col>22</xdr:col>
      <xdr:colOff>84083</xdr:colOff>
      <xdr:row>32</xdr:row>
      <xdr:rowOff>68679</xdr:rowOff>
    </xdr:from>
    <xdr:to>
      <xdr:col>22</xdr:col>
      <xdr:colOff>231084</xdr:colOff>
      <xdr:row>32</xdr:row>
      <xdr:rowOff>258042</xdr:rowOff>
    </xdr:to>
    <xdr:pic>
      <xdr:nvPicPr>
        <xdr:cNvPr id="44" name="Picture 43">
          <a:extLst>
            <a:ext uri="{FF2B5EF4-FFF2-40B4-BE49-F238E27FC236}">
              <a16:creationId xmlns:a16="http://schemas.microsoft.com/office/drawing/2014/main" id="{E51FD9D8-7520-44B5-8659-C1E0CB414E59}"/>
            </a:ext>
          </a:extLst>
        </xdr:cNvPr>
        <xdr:cNvPicPr>
          <a:picLocks noChangeAspect="1"/>
        </xdr:cNvPicPr>
      </xdr:nvPicPr>
      <xdr:blipFill>
        <a:blip xmlns:r="http://schemas.openxmlformats.org/officeDocument/2006/relationships" r:embed="rId4"/>
        <a:stretch>
          <a:fillRect/>
        </a:stretch>
      </xdr:blipFill>
      <xdr:spPr>
        <a:xfrm rot="10800000">
          <a:off x="9037583" y="8231604"/>
          <a:ext cx="147001" cy="189363"/>
        </a:xfrm>
        <a:prstGeom prst="rect">
          <a:avLst/>
        </a:prstGeom>
      </xdr:spPr>
    </xdr:pic>
    <xdr:clientData/>
  </xdr:twoCellAnchor>
  <xdr:twoCellAnchor>
    <xdr:from>
      <xdr:col>0</xdr:col>
      <xdr:colOff>1865282</xdr:colOff>
      <xdr:row>23</xdr:row>
      <xdr:rowOff>190320</xdr:rowOff>
    </xdr:from>
    <xdr:to>
      <xdr:col>29</xdr:col>
      <xdr:colOff>0</xdr:colOff>
      <xdr:row>24</xdr:row>
      <xdr:rowOff>0</xdr:rowOff>
    </xdr:to>
    <xdr:graphicFrame macro="">
      <xdr:nvGraphicFramePr>
        <xdr:cNvPr id="45" name="Chart 44">
          <a:extLst>
            <a:ext uri="{FF2B5EF4-FFF2-40B4-BE49-F238E27FC236}">
              <a16:creationId xmlns:a16="http://schemas.microsoft.com/office/drawing/2014/main" id="{168DF5CC-5310-4CDC-A736-90BECDCD2C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161925</xdr:colOff>
      <xdr:row>4</xdr:row>
      <xdr:rowOff>57150</xdr:rowOff>
    </xdr:from>
    <xdr:to>
      <xdr:col>22</xdr:col>
      <xdr:colOff>308926</xdr:colOff>
      <xdr:row>4</xdr:row>
      <xdr:rowOff>246513</xdr:rowOff>
    </xdr:to>
    <xdr:pic>
      <xdr:nvPicPr>
        <xdr:cNvPr id="46" name="Picture 45">
          <a:extLst>
            <a:ext uri="{FF2B5EF4-FFF2-40B4-BE49-F238E27FC236}">
              <a16:creationId xmlns:a16="http://schemas.microsoft.com/office/drawing/2014/main" id="{2A73FAED-C1F8-4FC4-9AAE-6FC28C705759}"/>
            </a:ext>
          </a:extLst>
        </xdr:cNvPr>
        <xdr:cNvPicPr>
          <a:picLocks noChangeAspect="1"/>
        </xdr:cNvPicPr>
      </xdr:nvPicPr>
      <xdr:blipFill>
        <a:blip xmlns:r="http://schemas.openxmlformats.org/officeDocument/2006/relationships" r:embed="rId4"/>
        <a:stretch>
          <a:fillRect/>
        </a:stretch>
      </xdr:blipFill>
      <xdr:spPr>
        <a:xfrm rot="10800000">
          <a:off x="9115425" y="819150"/>
          <a:ext cx="147001" cy="189363"/>
        </a:xfrm>
        <a:prstGeom prst="rect">
          <a:avLst/>
        </a:prstGeom>
      </xdr:spPr>
    </xdr:pic>
    <xdr:clientData/>
  </xdr:twoCellAnchor>
  <xdr:twoCellAnchor>
    <xdr:from>
      <xdr:col>5</xdr:col>
      <xdr:colOff>57150</xdr:colOff>
      <xdr:row>33</xdr:row>
      <xdr:rowOff>57150</xdr:rowOff>
    </xdr:from>
    <xdr:to>
      <xdr:col>5</xdr:col>
      <xdr:colOff>288132</xdr:colOff>
      <xdr:row>33</xdr:row>
      <xdr:rowOff>265519</xdr:rowOff>
    </xdr:to>
    <xdr:pic>
      <xdr:nvPicPr>
        <xdr:cNvPr id="47" name="Picture 46">
          <a:extLst>
            <a:ext uri="{FF2B5EF4-FFF2-40B4-BE49-F238E27FC236}">
              <a16:creationId xmlns:a16="http://schemas.microsoft.com/office/drawing/2014/main" id="{F1370DB3-78CA-49F2-B3E6-179A61068C65}"/>
            </a:ext>
          </a:extLst>
        </xdr:cNvPr>
        <xdr:cNvPicPr>
          <a:picLocks noChangeAspect="1"/>
        </xdr:cNvPicPr>
      </xdr:nvPicPr>
      <xdr:blipFill>
        <a:blip xmlns:r="http://schemas.openxmlformats.org/officeDocument/2006/relationships" r:embed="rId3"/>
        <a:stretch>
          <a:fillRect/>
        </a:stretch>
      </xdr:blipFill>
      <xdr:spPr>
        <a:xfrm rot="5400000">
          <a:off x="3354581" y="8523094"/>
          <a:ext cx="208369" cy="230982"/>
        </a:xfrm>
        <a:prstGeom prst="rect">
          <a:avLst/>
        </a:prstGeom>
      </xdr:spPr>
    </xdr:pic>
    <xdr:clientData/>
  </xdr:twoCellAnchor>
  <xdr:twoCellAnchor>
    <xdr:from>
      <xdr:col>9</xdr:col>
      <xdr:colOff>57150</xdr:colOff>
      <xdr:row>34</xdr:row>
      <xdr:rowOff>47625</xdr:rowOff>
    </xdr:from>
    <xdr:to>
      <xdr:col>9</xdr:col>
      <xdr:colOff>288132</xdr:colOff>
      <xdr:row>34</xdr:row>
      <xdr:rowOff>255994</xdr:rowOff>
    </xdr:to>
    <xdr:pic>
      <xdr:nvPicPr>
        <xdr:cNvPr id="48" name="Picture 47">
          <a:extLst>
            <a:ext uri="{FF2B5EF4-FFF2-40B4-BE49-F238E27FC236}">
              <a16:creationId xmlns:a16="http://schemas.microsoft.com/office/drawing/2014/main" id="{2D6D0E08-4FAE-47C7-BD93-0D10EE1B145D}"/>
            </a:ext>
          </a:extLst>
        </xdr:cNvPr>
        <xdr:cNvPicPr>
          <a:picLocks noChangeAspect="1"/>
        </xdr:cNvPicPr>
      </xdr:nvPicPr>
      <xdr:blipFill>
        <a:blip xmlns:r="http://schemas.openxmlformats.org/officeDocument/2006/relationships" r:embed="rId3"/>
        <a:stretch>
          <a:fillRect/>
        </a:stretch>
      </xdr:blipFill>
      <xdr:spPr>
        <a:xfrm rot="16200000">
          <a:off x="4688081" y="8827894"/>
          <a:ext cx="208369" cy="230982"/>
        </a:xfrm>
        <a:prstGeom prst="rect">
          <a:avLst/>
        </a:prstGeom>
      </xdr:spPr>
    </xdr:pic>
    <xdr:clientData/>
  </xdr:twoCellAnchor>
  <xdr:twoCellAnchor>
    <xdr:from>
      <xdr:col>5</xdr:col>
      <xdr:colOff>57150</xdr:colOff>
      <xdr:row>31</xdr:row>
      <xdr:rowOff>57150</xdr:rowOff>
    </xdr:from>
    <xdr:to>
      <xdr:col>5</xdr:col>
      <xdr:colOff>288132</xdr:colOff>
      <xdr:row>31</xdr:row>
      <xdr:rowOff>265519</xdr:rowOff>
    </xdr:to>
    <xdr:pic>
      <xdr:nvPicPr>
        <xdr:cNvPr id="49" name="Picture 48">
          <a:extLst>
            <a:ext uri="{FF2B5EF4-FFF2-40B4-BE49-F238E27FC236}">
              <a16:creationId xmlns:a16="http://schemas.microsoft.com/office/drawing/2014/main" id="{1E87D6AD-E03C-4C4A-BCF0-F9940476DB45}"/>
            </a:ext>
          </a:extLst>
        </xdr:cNvPr>
        <xdr:cNvPicPr>
          <a:picLocks noChangeAspect="1"/>
        </xdr:cNvPicPr>
      </xdr:nvPicPr>
      <xdr:blipFill>
        <a:blip xmlns:r="http://schemas.openxmlformats.org/officeDocument/2006/relationships" r:embed="rId3"/>
        <a:stretch>
          <a:fillRect/>
        </a:stretch>
      </xdr:blipFill>
      <xdr:spPr>
        <a:xfrm rot="5400000">
          <a:off x="3354581" y="7894444"/>
          <a:ext cx="208369" cy="230982"/>
        </a:xfrm>
        <a:prstGeom prst="rect">
          <a:avLst/>
        </a:prstGeom>
      </xdr:spPr>
    </xdr:pic>
    <xdr:clientData/>
  </xdr:twoCellAnchor>
  <xdr:twoCellAnchor>
    <xdr:from>
      <xdr:col>9</xdr:col>
      <xdr:colOff>57150</xdr:colOff>
      <xdr:row>32</xdr:row>
      <xdr:rowOff>47625</xdr:rowOff>
    </xdr:from>
    <xdr:to>
      <xdr:col>9</xdr:col>
      <xdr:colOff>288132</xdr:colOff>
      <xdr:row>32</xdr:row>
      <xdr:rowOff>255994</xdr:rowOff>
    </xdr:to>
    <xdr:pic>
      <xdr:nvPicPr>
        <xdr:cNvPr id="50" name="Picture 49">
          <a:extLst>
            <a:ext uri="{FF2B5EF4-FFF2-40B4-BE49-F238E27FC236}">
              <a16:creationId xmlns:a16="http://schemas.microsoft.com/office/drawing/2014/main" id="{6999AF62-B3A6-4F76-B84B-5016BB46A19F}"/>
            </a:ext>
          </a:extLst>
        </xdr:cNvPr>
        <xdr:cNvPicPr>
          <a:picLocks noChangeAspect="1"/>
        </xdr:cNvPicPr>
      </xdr:nvPicPr>
      <xdr:blipFill>
        <a:blip xmlns:r="http://schemas.openxmlformats.org/officeDocument/2006/relationships" r:embed="rId3"/>
        <a:stretch>
          <a:fillRect/>
        </a:stretch>
      </xdr:blipFill>
      <xdr:spPr>
        <a:xfrm rot="16200000">
          <a:off x="4688081" y="8199244"/>
          <a:ext cx="208369" cy="230982"/>
        </a:xfrm>
        <a:prstGeom prst="rect">
          <a:avLst/>
        </a:prstGeom>
      </xdr:spPr>
    </xdr:pic>
    <xdr:clientData/>
  </xdr:twoCellAnchor>
  <xdr:twoCellAnchor>
    <xdr:from>
      <xdr:col>4</xdr:col>
      <xdr:colOff>57150</xdr:colOff>
      <xdr:row>27</xdr:row>
      <xdr:rowOff>38100</xdr:rowOff>
    </xdr:from>
    <xdr:to>
      <xdr:col>4</xdr:col>
      <xdr:colOff>246513</xdr:colOff>
      <xdr:row>27</xdr:row>
      <xdr:rowOff>185101</xdr:rowOff>
    </xdr:to>
    <xdr:pic>
      <xdr:nvPicPr>
        <xdr:cNvPr id="51" name="Picture 50">
          <a:extLst>
            <a:ext uri="{FF2B5EF4-FFF2-40B4-BE49-F238E27FC236}">
              <a16:creationId xmlns:a16="http://schemas.microsoft.com/office/drawing/2014/main" id="{1EDCF36A-6C28-4AA8-8877-2A559D559868}"/>
            </a:ext>
          </a:extLst>
        </xdr:cNvPr>
        <xdr:cNvPicPr>
          <a:picLocks noChangeAspect="1"/>
        </xdr:cNvPicPr>
      </xdr:nvPicPr>
      <xdr:blipFill>
        <a:blip xmlns:r="http://schemas.openxmlformats.org/officeDocument/2006/relationships" r:embed="rId4"/>
        <a:stretch>
          <a:fillRect/>
        </a:stretch>
      </xdr:blipFill>
      <xdr:spPr>
        <a:xfrm rot="5400000">
          <a:off x="3031081" y="7236869"/>
          <a:ext cx="147001" cy="189363"/>
        </a:xfrm>
        <a:prstGeom prst="rect">
          <a:avLst/>
        </a:prstGeom>
      </xdr:spPr>
    </xdr:pic>
    <xdr:clientData/>
  </xdr:twoCellAnchor>
  <xdr:twoCellAnchor>
    <xdr:from>
      <xdr:col>6</xdr:col>
      <xdr:colOff>28575</xdr:colOff>
      <xdr:row>27</xdr:row>
      <xdr:rowOff>9525</xdr:rowOff>
    </xdr:from>
    <xdr:to>
      <xdr:col>6</xdr:col>
      <xdr:colOff>281499</xdr:colOff>
      <xdr:row>27</xdr:row>
      <xdr:rowOff>306186</xdr:rowOff>
    </xdr:to>
    <xdr:pic>
      <xdr:nvPicPr>
        <xdr:cNvPr id="52" name="Picture 51">
          <a:extLst>
            <a:ext uri="{FF2B5EF4-FFF2-40B4-BE49-F238E27FC236}">
              <a16:creationId xmlns:a16="http://schemas.microsoft.com/office/drawing/2014/main" id="{A8FBA365-B6A8-4813-A390-B1BC9D658390}"/>
            </a:ext>
          </a:extLst>
        </xdr:cNvPr>
        <xdr:cNvPicPr>
          <a:picLocks noChangeAspect="1"/>
        </xdr:cNvPicPr>
      </xdr:nvPicPr>
      <xdr:blipFill>
        <a:blip xmlns:r="http://schemas.openxmlformats.org/officeDocument/2006/relationships" r:embed="rId1"/>
        <a:stretch>
          <a:fillRect/>
        </a:stretch>
      </xdr:blipFill>
      <xdr:spPr>
        <a:xfrm rot="5400000">
          <a:off x="3626206" y="7251344"/>
          <a:ext cx="296661" cy="252924"/>
        </a:xfrm>
        <a:prstGeom prst="rect">
          <a:avLst/>
        </a:prstGeom>
      </xdr:spPr>
    </xdr:pic>
    <xdr:clientData/>
  </xdr:twoCellAnchor>
  <xdr:twoCellAnchor>
    <xdr:from>
      <xdr:col>7</xdr:col>
      <xdr:colOff>58921</xdr:colOff>
      <xdr:row>27</xdr:row>
      <xdr:rowOff>174581</xdr:rowOff>
    </xdr:from>
    <xdr:to>
      <xdr:col>7</xdr:col>
      <xdr:colOff>235734</xdr:colOff>
      <xdr:row>27</xdr:row>
      <xdr:rowOff>299499</xdr:rowOff>
    </xdr:to>
    <xdr:pic>
      <xdr:nvPicPr>
        <xdr:cNvPr id="53" name="Picture 52">
          <a:extLst>
            <a:ext uri="{FF2B5EF4-FFF2-40B4-BE49-F238E27FC236}">
              <a16:creationId xmlns:a16="http://schemas.microsoft.com/office/drawing/2014/main" id="{48AA565E-7F6E-4774-AC48-BA0B2902E92C}"/>
            </a:ext>
          </a:extLst>
        </xdr:cNvPr>
        <xdr:cNvPicPr>
          <a:picLocks noChangeAspect="1"/>
        </xdr:cNvPicPr>
      </xdr:nvPicPr>
      <xdr:blipFill>
        <a:blip xmlns:r="http://schemas.openxmlformats.org/officeDocument/2006/relationships" r:embed="rId5"/>
        <a:stretch>
          <a:fillRect/>
        </a:stretch>
      </xdr:blipFill>
      <xdr:spPr>
        <a:xfrm rot="5400000">
          <a:off x="4037744" y="7368583"/>
          <a:ext cx="124918" cy="176813"/>
        </a:xfrm>
        <a:prstGeom prst="rect">
          <a:avLst/>
        </a:prstGeom>
      </xdr:spPr>
    </xdr:pic>
    <xdr:clientData/>
  </xdr:twoCellAnchor>
  <xdr:twoCellAnchor>
    <xdr:from>
      <xdr:col>8</xdr:col>
      <xdr:colOff>66675</xdr:colOff>
      <xdr:row>27</xdr:row>
      <xdr:rowOff>152400</xdr:rowOff>
    </xdr:from>
    <xdr:to>
      <xdr:col>8</xdr:col>
      <xdr:colOff>256038</xdr:colOff>
      <xdr:row>27</xdr:row>
      <xdr:rowOff>299401</xdr:rowOff>
    </xdr:to>
    <xdr:pic>
      <xdr:nvPicPr>
        <xdr:cNvPr id="54" name="Picture 53">
          <a:extLst>
            <a:ext uri="{FF2B5EF4-FFF2-40B4-BE49-F238E27FC236}">
              <a16:creationId xmlns:a16="http://schemas.microsoft.com/office/drawing/2014/main" id="{B0B814C4-8AA5-4CE2-9C10-2FFF804650E3}"/>
            </a:ext>
          </a:extLst>
        </xdr:cNvPr>
        <xdr:cNvPicPr>
          <a:picLocks noChangeAspect="1"/>
        </xdr:cNvPicPr>
      </xdr:nvPicPr>
      <xdr:blipFill>
        <a:blip xmlns:r="http://schemas.openxmlformats.org/officeDocument/2006/relationships" r:embed="rId4"/>
        <a:stretch>
          <a:fillRect/>
        </a:stretch>
      </xdr:blipFill>
      <xdr:spPr>
        <a:xfrm rot="16200000">
          <a:off x="4374106" y="7351169"/>
          <a:ext cx="147001" cy="189363"/>
        </a:xfrm>
        <a:prstGeom prst="rect">
          <a:avLst/>
        </a:prstGeom>
      </xdr:spPr>
    </xdr:pic>
    <xdr:clientData/>
  </xdr:twoCellAnchor>
  <xdr:twoCellAnchor>
    <xdr:from>
      <xdr:col>11</xdr:col>
      <xdr:colOff>68448</xdr:colOff>
      <xdr:row>27</xdr:row>
      <xdr:rowOff>31704</xdr:rowOff>
    </xdr:from>
    <xdr:to>
      <xdr:col>11</xdr:col>
      <xdr:colOff>245261</xdr:colOff>
      <xdr:row>27</xdr:row>
      <xdr:rowOff>156622</xdr:rowOff>
    </xdr:to>
    <xdr:pic>
      <xdr:nvPicPr>
        <xdr:cNvPr id="55" name="Picture 54">
          <a:extLst>
            <a:ext uri="{FF2B5EF4-FFF2-40B4-BE49-F238E27FC236}">
              <a16:creationId xmlns:a16="http://schemas.microsoft.com/office/drawing/2014/main" id="{EBC83D88-15B4-444F-941C-BE52B916736B}"/>
            </a:ext>
          </a:extLst>
        </xdr:cNvPr>
        <xdr:cNvPicPr>
          <a:picLocks noChangeAspect="1"/>
        </xdr:cNvPicPr>
      </xdr:nvPicPr>
      <xdr:blipFill>
        <a:blip xmlns:r="http://schemas.openxmlformats.org/officeDocument/2006/relationships" r:embed="rId5"/>
        <a:stretch>
          <a:fillRect/>
        </a:stretch>
      </xdr:blipFill>
      <xdr:spPr>
        <a:xfrm rot="16200000">
          <a:off x="5380771" y="7225706"/>
          <a:ext cx="124918" cy="176813"/>
        </a:xfrm>
        <a:prstGeom prst="rect">
          <a:avLst/>
        </a:prstGeom>
      </xdr:spPr>
    </xdr:pic>
    <xdr:clientData/>
  </xdr:twoCellAnchor>
  <xdr:twoCellAnchor>
    <xdr:from>
      <xdr:col>10</xdr:col>
      <xdr:colOff>28575</xdr:colOff>
      <xdr:row>27</xdr:row>
      <xdr:rowOff>9525</xdr:rowOff>
    </xdr:from>
    <xdr:to>
      <xdr:col>10</xdr:col>
      <xdr:colOff>281499</xdr:colOff>
      <xdr:row>27</xdr:row>
      <xdr:rowOff>306186</xdr:rowOff>
    </xdr:to>
    <xdr:pic>
      <xdr:nvPicPr>
        <xdr:cNvPr id="56" name="Picture 55">
          <a:extLst>
            <a:ext uri="{FF2B5EF4-FFF2-40B4-BE49-F238E27FC236}">
              <a16:creationId xmlns:a16="http://schemas.microsoft.com/office/drawing/2014/main" id="{50A4FA25-2DE4-46CB-9CE5-1EF1681D6E3B}"/>
            </a:ext>
          </a:extLst>
        </xdr:cNvPr>
        <xdr:cNvPicPr>
          <a:picLocks noChangeAspect="1"/>
        </xdr:cNvPicPr>
      </xdr:nvPicPr>
      <xdr:blipFill>
        <a:blip xmlns:r="http://schemas.openxmlformats.org/officeDocument/2006/relationships" r:embed="rId1"/>
        <a:stretch>
          <a:fillRect/>
        </a:stretch>
      </xdr:blipFill>
      <xdr:spPr>
        <a:xfrm rot="5400000" flipH="1" flipV="1">
          <a:off x="4959706" y="7251344"/>
          <a:ext cx="296661" cy="252924"/>
        </a:xfrm>
        <a:prstGeom prst="rect">
          <a:avLst/>
        </a:prstGeom>
      </xdr:spPr>
    </xdr:pic>
    <xdr:clientData/>
  </xdr:twoCellAnchor>
  <xdr:twoCellAnchor>
    <xdr:from>
      <xdr:col>18</xdr:col>
      <xdr:colOff>21181</xdr:colOff>
      <xdr:row>27</xdr:row>
      <xdr:rowOff>45494</xdr:rowOff>
    </xdr:from>
    <xdr:to>
      <xdr:col>18</xdr:col>
      <xdr:colOff>168182</xdr:colOff>
      <xdr:row>27</xdr:row>
      <xdr:rowOff>234857</xdr:rowOff>
    </xdr:to>
    <xdr:pic>
      <xdr:nvPicPr>
        <xdr:cNvPr id="57" name="Picture 56">
          <a:extLst>
            <a:ext uri="{FF2B5EF4-FFF2-40B4-BE49-F238E27FC236}">
              <a16:creationId xmlns:a16="http://schemas.microsoft.com/office/drawing/2014/main" id="{B9FF4CD5-05AB-48A4-A307-68F00C54D408}"/>
            </a:ext>
          </a:extLst>
        </xdr:cNvPr>
        <xdr:cNvPicPr>
          <a:picLocks noChangeAspect="1"/>
        </xdr:cNvPicPr>
      </xdr:nvPicPr>
      <xdr:blipFill>
        <a:blip xmlns:r="http://schemas.openxmlformats.org/officeDocument/2006/relationships" r:embed="rId4"/>
        <a:stretch>
          <a:fillRect/>
        </a:stretch>
      </xdr:blipFill>
      <xdr:spPr>
        <a:xfrm>
          <a:off x="7641181" y="7265444"/>
          <a:ext cx="147001" cy="189363"/>
        </a:xfrm>
        <a:prstGeom prst="rect">
          <a:avLst/>
        </a:prstGeom>
      </xdr:spPr>
    </xdr:pic>
    <xdr:clientData/>
  </xdr:twoCellAnchor>
  <xdr:twoCellAnchor>
    <xdr:from>
      <xdr:col>19</xdr:col>
      <xdr:colOff>263881</xdr:colOff>
      <xdr:row>27</xdr:row>
      <xdr:rowOff>21869</xdr:rowOff>
    </xdr:from>
    <xdr:to>
      <xdr:col>20</xdr:col>
      <xdr:colOff>246217</xdr:colOff>
      <xdr:row>27</xdr:row>
      <xdr:rowOff>274793</xdr:rowOff>
    </xdr:to>
    <xdr:pic>
      <xdr:nvPicPr>
        <xdr:cNvPr id="58" name="Picture 57">
          <a:extLst>
            <a:ext uri="{FF2B5EF4-FFF2-40B4-BE49-F238E27FC236}">
              <a16:creationId xmlns:a16="http://schemas.microsoft.com/office/drawing/2014/main" id="{A113E48E-6CED-4750-9DBC-DA791C36E1EA}"/>
            </a:ext>
          </a:extLst>
        </xdr:cNvPr>
        <xdr:cNvPicPr>
          <a:picLocks noChangeAspect="1"/>
        </xdr:cNvPicPr>
      </xdr:nvPicPr>
      <xdr:blipFill>
        <a:blip xmlns:r="http://schemas.openxmlformats.org/officeDocument/2006/relationships" r:embed="rId1"/>
        <a:stretch>
          <a:fillRect/>
        </a:stretch>
      </xdr:blipFill>
      <xdr:spPr>
        <a:xfrm>
          <a:off x="8217256" y="7241819"/>
          <a:ext cx="315711" cy="252924"/>
        </a:xfrm>
        <a:prstGeom prst="rect">
          <a:avLst/>
        </a:prstGeom>
      </xdr:spPr>
    </xdr:pic>
    <xdr:clientData/>
  </xdr:twoCellAnchor>
  <xdr:twoCellAnchor>
    <xdr:from>
      <xdr:col>20</xdr:col>
      <xdr:colOff>309517</xdr:colOff>
      <xdr:row>27</xdr:row>
      <xdr:rowOff>23858</xdr:rowOff>
    </xdr:from>
    <xdr:to>
      <xdr:col>21</xdr:col>
      <xdr:colOff>0</xdr:colOff>
      <xdr:row>27</xdr:row>
      <xdr:rowOff>249727</xdr:rowOff>
    </xdr:to>
    <xdr:pic>
      <xdr:nvPicPr>
        <xdr:cNvPr id="59" name="Picture 58">
          <a:extLst>
            <a:ext uri="{FF2B5EF4-FFF2-40B4-BE49-F238E27FC236}">
              <a16:creationId xmlns:a16="http://schemas.microsoft.com/office/drawing/2014/main" id="{55029C12-7DC0-468C-976A-D2D6C59F56C6}"/>
            </a:ext>
          </a:extLst>
        </xdr:cNvPr>
        <xdr:cNvPicPr>
          <a:picLocks noChangeAspect="1"/>
        </xdr:cNvPicPr>
      </xdr:nvPicPr>
      <xdr:blipFill>
        <a:blip xmlns:r="http://schemas.openxmlformats.org/officeDocument/2006/relationships" r:embed="rId2"/>
        <a:stretch>
          <a:fillRect/>
        </a:stretch>
      </xdr:blipFill>
      <xdr:spPr>
        <a:xfrm>
          <a:off x="8596267" y="7243808"/>
          <a:ext cx="23858" cy="225869"/>
        </a:xfrm>
        <a:prstGeom prst="rect">
          <a:avLst/>
        </a:prstGeom>
      </xdr:spPr>
    </xdr:pic>
    <xdr:clientData/>
  </xdr:twoCellAnchor>
  <xdr:twoCellAnchor>
    <xdr:from>
      <xdr:col>21</xdr:col>
      <xdr:colOff>170594</xdr:colOff>
      <xdr:row>27</xdr:row>
      <xdr:rowOff>81956</xdr:rowOff>
    </xdr:from>
    <xdr:to>
      <xdr:col>21</xdr:col>
      <xdr:colOff>295512</xdr:colOff>
      <xdr:row>27</xdr:row>
      <xdr:rowOff>258769</xdr:rowOff>
    </xdr:to>
    <xdr:pic>
      <xdr:nvPicPr>
        <xdr:cNvPr id="60" name="Picture 59">
          <a:extLst>
            <a:ext uri="{FF2B5EF4-FFF2-40B4-BE49-F238E27FC236}">
              <a16:creationId xmlns:a16="http://schemas.microsoft.com/office/drawing/2014/main" id="{AE305BBA-0BEB-4244-AE60-79FFB09DFE07}"/>
            </a:ext>
          </a:extLst>
        </xdr:cNvPr>
        <xdr:cNvPicPr>
          <a:picLocks noChangeAspect="1"/>
        </xdr:cNvPicPr>
      </xdr:nvPicPr>
      <xdr:blipFill>
        <a:blip xmlns:r="http://schemas.openxmlformats.org/officeDocument/2006/relationships" r:embed="rId5"/>
        <a:stretch>
          <a:fillRect/>
        </a:stretch>
      </xdr:blipFill>
      <xdr:spPr>
        <a:xfrm>
          <a:off x="8790719" y="7301906"/>
          <a:ext cx="124918" cy="176813"/>
        </a:xfrm>
        <a:prstGeom prst="rect">
          <a:avLst/>
        </a:prstGeom>
      </xdr:spPr>
    </xdr:pic>
    <xdr:clientData/>
  </xdr:twoCellAnchor>
  <xdr:twoCellAnchor>
    <xdr:from>
      <xdr:col>22</xdr:col>
      <xdr:colOff>145006</xdr:colOff>
      <xdr:row>27</xdr:row>
      <xdr:rowOff>64544</xdr:rowOff>
    </xdr:from>
    <xdr:to>
      <xdr:col>22</xdr:col>
      <xdr:colOff>292007</xdr:colOff>
      <xdr:row>27</xdr:row>
      <xdr:rowOff>253907</xdr:rowOff>
    </xdr:to>
    <xdr:pic>
      <xdr:nvPicPr>
        <xdr:cNvPr id="61" name="Picture 60">
          <a:extLst>
            <a:ext uri="{FF2B5EF4-FFF2-40B4-BE49-F238E27FC236}">
              <a16:creationId xmlns:a16="http://schemas.microsoft.com/office/drawing/2014/main" id="{E3051679-BA36-4338-BDFD-B12B7EC9550D}"/>
            </a:ext>
          </a:extLst>
        </xdr:cNvPr>
        <xdr:cNvPicPr>
          <a:picLocks noChangeAspect="1"/>
        </xdr:cNvPicPr>
      </xdr:nvPicPr>
      <xdr:blipFill>
        <a:blip xmlns:r="http://schemas.openxmlformats.org/officeDocument/2006/relationships" r:embed="rId4"/>
        <a:stretch>
          <a:fillRect/>
        </a:stretch>
      </xdr:blipFill>
      <xdr:spPr>
        <a:xfrm rot="10800000">
          <a:off x="9098506" y="7284494"/>
          <a:ext cx="147001" cy="189363"/>
        </a:xfrm>
        <a:prstGeom prst="rect">
          <a:avLst/>
        </a:prstGeom>
      </xdr:spPr>
    </xdr:pic>
    <xdr:clientData/>
  </xdr:twoCellAnchor>
  <xdr:twoCellAnchor>
    <xdr:from>
      <xdr:col>25</xdr:col>
      <xdr:colOff>18194</xdr:colOff>
      <xdr:row>27</xdr:row>
      <xdr:rowOff>81956</xdr:rowOff>
    </xdr:from>
    <xdr:to>
      <xdr:col>25</xdr:col>
      <xdr:colOff>143112</xdr:colOff>
      <xdr:row>27</xdr:row>
      <xdr:rowOff>258769</xdr:rowOff>
    </xdr:to>
    <xdr:pic>
      <xdr:nvPicPr>
        <xdr:cNvPr id="62" name="Picture 61">
          <a:extLst>
            <a:ext uri="{FF2B5EF4-FFF2-40B4-BE49-F238E27FC236}">
              <a16:creationId xmlns:a16="http://schemas.microsoft.com/office/drawing/2014/main" id="{E9CBF610-5392-47F7-933A-E50026504C77}"/>
            </a:ext>
          </a:extLst>
        </xdr:cNvPr>
        <xdr:cNvPicPr>
          <a:picLocks noChangeAspect="1"/>
        </xdr:cNvPicPr>
      </xdr:nvPicPr>
      <xdr:blipFill>
        <a:blip xmlns:r="http://schemas.openxmlformats.org/officeDocument/2006/relationships" r:embed="rId5"/>
        <a:stretch>
          <a:fillRect/>
        </a:stretch>
      </xdr:blipFill>
      <xdr:spPr>
        <a:xfrm rot="10800000">
          <a:off x="9971819" y="7301906"/>
          <a:ext cx="124918" cy="176813"/>
        </a:xfrm>
        <a:prstGeom prst="rect">
          <a:avLst/>
        </a:prstGeom>
      </xdr:spPr>
    </xdr:pic>
    <xdr:clientData/>
  </xdr:twoCellAnchor>
  <xdr:twoCellAnchor>
    <xdr:from>
      <xdr:col>24</xdr:col>
      <xdr:colOff>6706</xdr:colOff>
      <xdr:row>27</xdr:row>
      <xdr:rowOff>40919</xdr:rowOff>
    </xdr:from>
    <xdr:to>
      <xdr:col>24</xdr:col>
      <xdr:colOff>303367</xdr:colOff>
      <xdr:row>27</xdr:row>
      <xdr:rowOff>293843</xdr:rowOff>
    </xdr:to>
    <xdr:pic>
      <xdr:nvPicPr>
        <xdr:cNvPr id="63" name="Picture 62">
          <a:extLst>
            <a:ext uri="{FF2B5EF4-FFF2-40B4-BE49-F238E27FC236}">
              <a16:creationId xmlns:a16="http://schemas.microsoft.com/office/drawing/2014/main" id="{8A91A18E-0E28-4D21-8278-76333DA19BFB}"/>
            </a:ext>
          </a:extLst>
        </xdr:cNvPr>
        <xdr:cNvPicPr>
          <a:picLocks noChangeAspect="1"/>
        </xdr:cNvPicPr>
      </xdr:nvPicPr>
      <xdr:blipFill>
        <a:blip xmlns:r="http://schemas.openxmlformats.org/officeDocument/2006/relationships" r:embed="rId1"/>
        <a:stretch>
          <a:fillRect/>
        </a:stretch>
      </xdr:blipFill>
      <xdr:spPr>
        <a:xfrm flipH="1" flipV="1">
          <a:off x="9626956" y="7260869"/>
          <a:ext cx="296661" cy="252924"/>
        </a:xfrm>
        <a:prstGeom prst="rect">
          <a:avLst/>
        </a:prstGeom>
      </xdr:spPr>
    </xdr:pic>
    <xdr:clientData/>
  </xdr:twoCellAnchor>
  <xdr:twoCellAnchor>
    <xdr:from>
      <xdr:col>5</xdr:col>
      <xdr:colOff>57150</xdr:colOff>
      <xdr:row>27</xdr:row>
      <xdr:rowOff>38100</xdr:rowOff>
    </xdr:from>
    <xdr:to>
      <xdr:col>5</xdr:col>
      <xdr:colOff>288132</xdr:colOff>
      <xdr:row>27</xdr:row>
      <xdr:rowOff>168681</xdr:rowOff>
    </xdr:to>
    <xdr:pic>
      <xdr:nvPicPr>
        <xdr:cNvPr id="64" name="Picture 63">
          <a:extLst>
            <a:ext uri="{FF2B5EF4-FFF2-40B4-BE49-F238E27FC236}">
              <a16:creationId xmlns:a16="http://schemas.microsoft.com/office/drawing/2014/main" id="{6316F1C5-2002-4E11-838A-155A187A1A2B}"/>
            </a:ext>
          </a:extLst>
        </xdr:cNvPr>
        <xdr:cNvPicPr>
          <a:picLocks noChangeAspect="1"/>
        </xdr:cNvPicPr>
      </xdr:nvPicPr>
      <xdr:blipFill rotWithShape="1">
        <a:blip xmlns:r="http://schemas.openxmlformats.org/officeDocument/2006/relationships" r:embed="rId3"/>
        <a:srcRect r="37332"/>
        <a:stretch/>
      </xdr:blipFill>
      <xdr:spPr>
        <a:xfrm rot="5400000">
          <a:off x="3393475" y="7207850"/>
          <a:ext cx="130581" cy="230982"/>
        </a:xfrm>
        <a:prstGeom prst="rect">
          <a:avLst/>
        </a:prstGeom>
      </xdr:spPr>
    </xdr:pic>
    <xdr:clientData/>
  </xdr:twoCellAnchor>
  <xdr:twoCellAnchor>
    <xdr:from>
      <xdr:col>9</xdr:col>
      <xdr:colOff>38100</xdr:colOff>
      <xdr:row>27</xdr:row>
      <xdr:rowOff>161925</xdr:rowOff>
    </xdr:from>
    <xdr:to>
      <xdr:col>9</xdr:col>
      <xdr:colOff>269082</xdr:colOff>
      <xdr:row>27</xdr:row>
      <xdr:rowOff>286410</xdr:rowOff>
    </xdr:to>
    <xdr:pic>
      <xdr:nvPicPr>
        <xdr:cNvPr id="65" name="Picture 64">
          <a:extLst>
            <a:ext uri="{FF2B5EF4-FFF2-40B4-BE49-F238E27FC236}">
              <a16:creationId xmlns:a16="http://schemas.microsoft.com/office/drawing/2014/main" id="{4DA7CFBB-6E41-40F3-9B8F-5D2715C091E4}"/>
            </a:ext>
          </a:extLst>
        </xdr:cNvPr>
        <xdr:cNvPicPr>
          <a:picLocks noChangeAspect="1"/>
        </xdr:cNvPicPr>
      </xdr:nvPicPr>
      <xdr:blipFill rotWithShape="1">
        <a:blip xmlns:r="http://schemas.openxmlformats.org/officeDocument/2006/relationships" r:embed="rId3"/>
        <a:srcRect r="40257"/>
        <a:stretch/>
      </xdr:blipFill>
      <xdr:spPr>
        <a:xfrm rot="16200000">
          <a:off x="4710973" y="7328627"/>
          <a:ext cx="124485" cy="230982"/>
        </a:xfrm>
        <a:prstGeom prst="rect">
          <a:avLst/>
        </a:prstGeom>
      </xdr:spPr>
    </xdr:pic>
    <xdr:clientData/>
  </xdr:twoCellAnchor>
  <xdr:twoCellAnchor>
    <xdr:from>
      <xdr:col>19</xdr:col>
      <xdr:colOff>19050</xdr:colOff>
      <xdr:row>27</xdr:row>
      <xdr:rowOff>28575</xdr:rowOff>
    </xdr:from>
    <xdr:to>
      <xdr:col>19</xdr:col>
      <xdr:colOff>153812</xdr:colOff>
      <xdr:row>27</xdr:row>
      <xdr:rowOff>259557</xdr:rowOff>
    </xdr:to>
    <xdr:pic>
      <xdr:nvPicPr>
        <xdr:cNvPr id="66" name="Picture 65">
          <a:extLst>
            <a:ext uri="{FF2B5EF4-FFF2-40B4-BE49-F238E27FC236}">
              <a16:creationId xmlns:a16="http://schemas.microsoft.com/office/drawing/2014/main" id="{4F4F6531-6AE7-41E6-8DA9-A18C70E06BED}"/>
            </a:ext>
          </a:extLst>
        </xdr:cNvPr>
        <xdr:cNvPicPr>
          <a:picLocks noChangeAspect="1"/>
        </xdr:cNvPicPr>
      </xdr:nvPicPr>
      <xdr:blipFill rotWithShape="1">
        <a:blip xmlns:r="http://schemas.openxmlformats.org/officeDocument/2006/relationships" r:embed="rId3"/>
        <a:srcRect r="35326"/>
        <a:stretch/>
      </xdr:blipFill>
      <xdr:spPr>
        <a:xfrm>
          <a:off x="7972425" y="7248525"/>
          <a:ext cx="134762" cy="230982"/>
        </a:xfrm>
        <a:prstGeom prst="rect">
          <a:avLst/>
        </a:prstGeom>
      </xdr:spPr>
    </xdr:pic>
    <xdr:clientData/>
  </xdr:twoCellAnchor>
  <xdr:twoCellAnchor>
    <xdr:from>
      <xdr:col>23</xdr:col>
      <xdr:colOff>142875</xdr:colOff>
      <xdr:row>27</xdr:row>
      <xdr:rowOff>47625</xdr:rowOff>
    </xdr:from>
    <xdr:to>
      <xdr:col>23</xdr:col>
      <xdr:colOff>273130</xdr:colOff>
      <xdr:row>27</xdr:row>
      <xdr:rowOff>278607</xdr:rowOff>
    </xdr:to>
    <xdr:pic>
      <xdr:nvPicPr>
        <xdr:cNvPr id="67" name="Picture 66">
          <a:extLst>
            <a:ext uri="{FF2B5EF4-FFF2-40B4-BE49-F238E27FC236}">
              <a16:creationId xmlns:a16="http://schemas.microsoft.com/office/drawing/2014/main" id="{5339C529-57F5-41FD-961E-B813A2F2D49F}"/>
            </a:ext>
          </a:extLst>
        </xdr:cNvPr>
        <xdr:cNvPicPr>
          <a:picLocks noChangeAspect="1"/>
        </xdr:cNvPicPr>
      </xdr:nvPicPr>
      <xdr:blipFill rotWithShape="1">
        <a:blip xmlns:r="http://schemas.openxmlformats.org/officeDocument/2006/relationships" r:embed="rId3"/>
        <a:srcRect l="1" r="37487"/>
        <a:stretch/>
      </xdr:blipFill>
      <xdr:spPr>
        <a:xfrm rot="10800000">
          <a:off x="9429750" y="7267575"/>
          <a:ext cx="130255" cy="23098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14007</xdr:colOff>
      <xdr:row>4</xdr:row>
      <xdr:rowOff>37970</xdr:rowOff>
    </xdr:from>
    <xdr:to>
      <xdr:col>18</xdr:col>
      <xdr:colOff>310668</xdr:colOff>
      <xdr:row>4</xdr:row>
      <xdr:rowOff>290894</xdr:rowOff>
    </xdr:to>
    <xdr:pic>
      <xdr:nvPicPr>
        <xdr:cNvPr id="2" name="Picture 1">
          <a:extLst>
            <a:ext uri="{FF2B5EF4-FFF2-40B4-BE49-F238E27FC236}">
              <a16:creationId xmlns:a16="http://schemas.microsoft.com/office/drawing/2014/main" id="{994975A5-A3A7-453E-8296-C0A0E19B4E42}"/>
            </a:ext>
          </a:extLst>
        </xdr:cNvPr>
        <xdr:cNvPicPr>
          <a:picLocks noChangeAspect="1"/>
        </xdr:cNvPicPr>
      </xdr:nvPicPr>
      <xdr:blipFill>
        <a:blip xmlns:r="http://schemas.openxmlformats.org/officeDocument/2006/relationships" r:embed="rId1"/>
        <a:stretch>
          <a:fillRect/>
        </a:stretch>
      </xdr:blipFill>
      <xdr:spPr>
        <a:xfrm>
          <a:off x="7634007" y="799970"/>
          <a:ext cx="296661" cy="252924"/>
        </a:xfrm>
        <a:prstGeom prst="rect">
          <a:avLst/>
        </a:prstGeom>
      </xdr:spPr>
    </xdr:pic>
    <xdr:clientData/>
  </xdr:twoCellAnchor>
  <xdr:twoCellAnchor>
    <xdr:from>
      <xdr:col>11</xdr:col>
      <xdr:colOff>31393</xdr:colOff>
      <xdr:row>4</xdr:row>
      <xdr:rowOff>17222</xdr:rowOff>
    </xdr:from>
    <xdr:to>
      <xdr:col>11</xdr:col>
      <xdr:colOff>284317</xdr:colOff>
      <xdr:row>4</xdr:row>
      <xdr:rowOff>313883</xdr:rowOff>
    </xdr:to>
    <xdr:pic>
      <xdr:nvPicPr>
        <xdr:cNvPr id="3" name="Picture 2">
          <a:extLst>
            <a:ext uri="{FF2B5EF4-FFF2-40B4-BE49-F238E27FC236}">
              <a16:creationId xmlns:a16="http://schemas.microsoft.com/office/drawing/2014/main" id="{0276B219-732F-42B8-8CE1-62CEBAB62B1D}"/>
            </a:ext>
          </a:extLst>
        </xdr:cNvPr>
        <xdr:cNvPicPr>
          <a:picLocks noChangeAspect="1"/>
        </xdr:cNvPicPr>
      </xdr:nvPicPr>
      <xdr:blipFill>
        <a:blip xmlns:r="http://schemas.openxmlformats.org/officeDocument/2006/relationships" r:embed="rId1"/>
        <a:stretch>
          <a:fillRect/>
        </a:stretch>
      </xdr:blipFill>
      <xdr:spPr>
        <a:xfrm rot="5400000" flipH="1" flipV="1">
          <a:off x="5295899" y="801091"/>
          <a:ext cx="296661" cy="252924"/>
        </a:xfrm>
        <a:prstGeom prst="rect">
          <a:avLst/>
        </a:prstGeom>
      </xdr:spPr>
    </xdr:pic>
    <xdr:clientData/>
  </xdr:twoCellAnchor>
  <xdr:twoCellAnchor>
    <xdr:from>
      <xdr:col>4</xdr:col>
      <xdr:colOff>39220</xdr:colOff>
      <xdr:row>4</xdr:row>
      <xdr:rowOff>11207</xdr:rowOff>
    </xdr:from>
    <xdr:to>
      <xdr:col>4</xdr:col>
      <xdr:colOff>292144</xdr:colOff>
      <xdr:row>4</xdr:row>
      <xdr:rowOff>307868</xdr:rowOff>
    </xdr:to>
    <xdr:pic>
      <xdr:nvPicPr>
        <xdr:cNvPr id="4" name="Picture 3">
          <a:extLst>
            <a:ext uri="{FF2B5EF4-FFF2-40B4-BE49-F238E27FC236}">
              <a16:creationId xmlns:a16="http://schemas.microsoft.com/office/drawing/2014/main" id="{CB6D4D0E-8BB5-4F94-967B-F42C96A726BB}"/>
            </a:ext>
          </a:extLst>
        </xdr:cNvPr>
        <xdr:cNvPicPr>
          <a:picLocks noChangeAspect="1"/>
        </xdr:cNvPicPr>
      </xdr:nvPicPr>
      <xdr:blipFill>
        <a:blip xmlns:r="http://schemas.openxmlformats.org/officeDocument/2006/relationships" r:embed="rId1"/>
        <a:stretch>
          <a:fillRect/>
        </a:stretch>
      </xdr:blipFill>
      <xdr:spPr>
        <a:xfrm rot="5400000">
          <a:off x="2970101" y="795076"/>
          <a:ext cx="296661" cy="252924"/>
        </a:xfrm>
        <a:prstGeom prst="rect">
          <a:avLst/>
        </a:prstGeom>
      </xdr:spPr>
    </xdr:pic>
    <xdr:clientData/>
  </xdr:twoCellAnchor>
  <xdr:twoCellAnchor>
    <xdr:from>
      <xdr:col>25</xdr:col>
      <xdr:colOff>11749</xdr:colOff>
      <xdr:row>4</xdr:row>
      <xdr:rowOff>38678</xdr:rowOff>
    </xdr:from>
    <xdr:to>
      <xdr:col>25</xdr:col>
      <xdr:colOff>308410</xdr:colOff>
      <xdr:row>4</xdr:row>
      <xdr:rowOff>291602</xdr:rowOff>
    </xdr:to>
    <xdr:pic>
      <xdr:nvPicPr>
        <xdr:cNvPr id="5" name="Picture 4">
          <a:extLst>
            <a:ext uri="{FF2B5EF4-FFF2-40B4-BE49-F238E27FC236}">
              <a16:creationId xmlns:a16="http://schemas.microsoft.com/office/drawing/2014/main" id="{E5E08A49-DF25-4341-90DC-5212B5F78147}"/>
            </a:ext>
          </a:extLst>
        </xdr:cNvPr>
        <xdr:cNvPicPr>
          <a:picLocks noChangeAspect="1"/>
        </xdr:cNvPicPr>
      </xdr:nvPicPr>
      <xdr:blipFill>
        <a:blip xmlns:r="http://schemas.openxmlformats.org/officeDocument/2006/relationships" r:embed="rId1"/>
        <a:stretch>
          <a:fillRect/>
        </a:stretch>
      </xdr:blipFill>
      <xdr:spPr>
        <a:xfrm rot="10800000">
          <a:off x="9965374" y="800678"/>
          <a:ext cx="296661" cy="252924"/>
        </a:xfrm>
        <a:prstGeom prst="rect">
          <a:avLst/>
        </a:prstGeom>
      </xdr:spPr>
    </xdr:pic>
    <xdr:clientData/>
  </xdr:twoCellAnchor>
  <xdr:twoCellAnchor>
    <xdr:from>
      <xdr:col>19</xdr:col>
      <xdr:colOff>106430</xdr:colOff>
      <xdr:row>4</xdr:row>
      <xdr:rowOff>44014</xdr:rowOff>
    </xdr:from>
    <xdr:to>
      <xdr:col>19</xdr:col>
      <xdr:colOff>303816</xdr:colOff>
      <xdr:row>4</xdr:row>
      <xdr:rowOff>269883</xdr:rowOff>
    </xdr:to>
    <xdr:pic>
      <xdr:nvPicPr>
        <xdr:cNvPr id="6" name="Picture 5">
          <a:extLst>
            <a:ext uri="{FF2B5EF4-FFF2-40B4-BE49-F238E27FC236}">
              <a16:creationId xmlns:a16="http://schemas.microsoft.com/office/drawing/2014/main" id="{593BA9A9-0DD4-4D2C-A3AD-F0232EED077A}"/>
            </a:ext>
          </a:extLst>
        </xdr:cNvPr>
        <xdr:cNvPicPr>
          <a:picLocks noChangeAspect="1"/>
        </xdr:cNvPicPr>
      </xdr:nvPicPr>
      <xdr:blipFill>
        <a:blip xmlns:r="http://schemas.openxmlformats.org/officeDocument/2006/relationships" r:embed="rId2"/>
        <a:stretch>
          <a:fillRect/>
        </a:stretch>
      </xdr:blipFill>
      <xdr:spPr>
        <a:xfrm>
          <a:off x="8059805" y="806014"/>
          <a:ext cx="197386" cy="225869"/>
        </a:xfrm>
        <a:prstGeom prst="rect">
          <a:avLst/>
        </a:prstGeom>
      </xdr:spPr>
    </xdr:pic>
    <xdr:clientData/>
  </xdr:twoCellAnchor>
  <xdr:twoCellAnchor>
    <xdr:from>
      <xdr:col>26</xdr:col>
      <xdr:colOff>21105</xdr:colOff>
      <xdr:row>4</xdr:row>
      <xdr:rowOff>57461</xdr:rowOff>
    </xdr:from>
    <xdr:to>
      <xdr:col>26</xdr:col>
      <xdr:colOff>218491</xdr:colOff>
      <xdr:row>4</xdr:row>
      <xdr:rowOff>283330</xdr:rowOff>
    </xdr:to>
    <xdr:pic>
      <xdr:nvPicPr>
        <xdr:cNvPr id="7" name="Picture 6">
          <a:extLst>
            <a:ext uri="{FF2B5EF4-FFF2-40B4-BE49-F238E27FC236}">
              <a16:creationId xmlns:a16="http://schemas.microsoft.com/office/drawing/2014/main" id="{4EB74BA7-A09C-47F9-8003-C286BCBACF76}"/>
            </a:ext>
          </a:extLst>
        </xdr:cNvPr>
        <xdr:cNvPicPr>
          <a:picLocks noChangeAspect="1"/>
        </xdr:cNvPicPr>
      </xdr:nvPicPr>
      <xdr:blipFill>
        <a:blip xmlns:r="http://schemas.openxmlformats.org/officeDocument/2006/relationships" r:embed="rId2"/>
        <a:stretch>
          <a:fillRect/>
        </a:stretch>
      </xdr:blipFill>
      <xdr:spPr>
        <a:xfrm rot="10800000">
          <a:off x="10308105" y="819461"/>
          <a:ext cx="197386" cy="225869"/>
        </a:xfrm>
        <a:prstGeom prst="rect">
          <a:avLst/>
        </a:prstGeom>
      </xdr:spPr>
    </xdr:pic>
    <xdr:clientData/>
  </xdr:twoCellAnchor>
  <xdr:twoCellAnchor>
    <xdr:from>
      <xdr:col>5</xdr:col>
      <xdr:colOff>48512</xdr:colOff>
      <xdr:row>4</xdr:row>
      <xdr:rowOff>116219</xdr:rowOff>
    </xdr:from>
    <xdr:to>
      <xdr:col>5</xdr:col>
      <xdr:colOff>274381</xdr:colOff>
      <xdr:row>4</xdr:row>
      <xdr:rowOff>313605</xdr:rowOff>
    </xdr:to>
    <xdr:pic>
      <xdr:nvPicPr>
        <xdr:cNvPr id="8" name="Picture 7">
          <a:extLst>
            <a:ext uri="{FF2B5EF4-FFF2-40B4-BE49-F238E27FC236}">
              <a16:creationId xmlns:a16="http://schemas.microsoft.com/office/drawing/2014/main" id="{E26E55E8-D391-4A4B-8716-97AC5E579163}"/>
            </a:ext>
          </a:extLst>
        </xdr:cNvPr>
        <xdr:cNvPicPr>
          <a:picLocks noChangeAspect="1"/>
        </xdr:cNvPicPr>
      </xdr:nvPicPr>
      <xdr:blipFill>
        <a:blip xmlns:r="http://schemas.openxmlformats.org/officeDocument/2006/relationships" r:embed="rId2"/>
        <a:stretch>
          <a:fillRect/>
        </a:stretch>
      </xdr:blipFill>
      <xdr:spPr>
        <a:xfrm rot="5400000">
          <a:off x="3348879" y="863977"/>
          <a:ext cx="197386" cy="225869"/>
        </a:xfrm>
        <a:prstGeom prst="rect">
          <a:avLst/>
        </a:prstGeom>
      </xdr:spPr>
    </xdr:pic>
    <xdr:clientData/>
  </xdr:twoCellAnchor>
  <xdr:twoCellAnchor>
    <xdr:from>
      <xdr:col>12</xdr:col>
      <xdr:colOff>56030</xdr:colOff>
      <xdr:row>4</xdr:row>
      <xdr:rowOff>22412</xdr:rowOff>
    </xdr:from>
    <xdr:to>
      <xdr:col>12</xdr:col>
      <xdr:colOff>281899</xdr:colOff>
      <xdr:row>4</xdr:row>
      <xdr:rowOff>219798</xdr:rowOff>
    </xdr:to>
    <xdr:pic>
      <xdr:nvPicPr>
        <xdr:cNvPr id="9" name="Picture 8">
          <a:extLst>
            <a:ext uri="{FF2B5EF4-FFF2-40B4-BE49-F238E27FC236}">
              <a16:creationId xmlns:a16="http://schemas.microsoft.com/office/drawing/2014/main" id="{47FBC140-0C4B-4EC9-9215-C4CACFEF6797}"/>
            </a:ext>
          </a:extLst>
        </xdr:cNvPr>
        <xdr:cNvPicPr>
          <a:picLocks noChangeAspect="1"/>
        </xdr:cNvPicPr>
      </xdr:nvPicPr>
      <xdr:blipFill>
        <a:blip xmlns:r="http://schemas.openxmlformats.org/officeDocument/2006/relationships" r:embed="rId2"/>
        <a:stretch>
          <a:fillRect/>
        </a:stretch>
      </xdr:blipFill>
      <xdr:spPr>
        <a:xfrm rot="16200000">
          <a:off x="5690022" y="770170"/>
          <a:ext cx="197386" cy="225869"/>
        </a:xfrm>
        <a:prstGeom prst="rect">
          <a:avLst/>
        </a:prstGeom>
      </xdr:spPr>
    </xdr:pic>
    <xdr:clientData/>
  </xdr:twoCellAnchor>
  <xdr:twoCellAnchor>
    <xdr:from>
      <xdr:col>17</xdr:col>
      <xdr:colOff>16808</xdr:colOff>
      <xdr:row>4</xdr:row>
      <xdr:rowOff>39221</xdr:rowOff>
    </xdr:from>
    <xdr:to>
      <xdr:col>17</xdr:col>
      <xdr:colOff>225177</xdr:colOff>
      <xdr:row>4</xdr:row>
      <xdr:rowOff>270203</xdr:rowOff>
    </xdr:to>
    <xdr:pic>
      <xdr:nvPicPr>
        <xdr:cNvPr id="10" name="Picture 9">
          <a:extLst>
            <a:ext uri="{FF2B5EF4-FFF2-40B4-BE49-F238E27FC236}">
              <a16:creationId xmlns:a16="http://schemas.microsoft.com/office/drawing/2014/main" id="{1FDFE984-1E37-417F-AFE5-8515E369FBAD}"/>
            </a:ext>
          </a:extLst>
        </xdr:cNvPr>
        <xdr:cNvPicPr>
          <a:picLocks noChangeAspect="1"/>
        </xdr:cNvPicPr>
      </xdr:nvPicPr>
      <xdr:blipFill>
        <a:blip xmlns:r="http://schemas.openxmlformats.org/officeDocument/2006/relationships" r:embed="rId3"/>
        <a:stretch>
          <a:fillRect/>
        </a:stretch>
      </xdr:blipFill>
      <xdr:spPr>
        <a:xfrm>
          <a:off x="7303433" y="801221"/>
          <a:ext cx="208369" cy="230982"/>
        </a:xfrm>
        <a:prstGeom prst="rect">
          <a:avLst/>
        </a:prstGeom>
      </xdr:spPr>
    </xdr:pic>
    <xdr:clientData/>
  </xdr:twoCellAnchor>
  <xdr:twoCellAnchor>
    <xdr:from>
      <xdr:col>16</xdr:col>
      <xdr:colOff>17930</xdr:colOff>
      <xdr:row>4</xdr:row>
      <xdr:rowOff>40341</xdr:rowOff>
    </xdr:from>
    <xdr:to>
      <xdr:col>16</xdr:col>
      <xdr:colOff>152692</xdr:colOff>
      <xdr:row>4</xdr:row>
      <xdr:rowOff>271323</xdr:rowOff>
    </xdr:to>
    <xdr:pic>
      <xdr:nvPicPr>
        <xdr:cNvPr id="11" name="Picture 10">
          <a:extLst>
            <a:ext uri="{FF2B5EF4-FFF2-40B4-BE49-F238E27FC236}">
              <a16:creationId xmlns:a16="http://schemas.microsoft.com/office/drawing/2014/main" id="{B3D564DF-8DA0-497F-B992-CFD711C0F2D2}"/>
            </a:ext>
          </a:extLst>
        </xdr:cNvPr>
        <xdr:cNvPicPr>
          <a:picLocks noChangeAspect="1"/>
        </xdr:cNvPicPr>
      </xdr:nvPicPr>
      <xdr:blipFill rotWithShape="1">
        <a:blip xmlns:r="http://schemas.openxmlformats.org/officeDocument/2006/relationships" r:embed="rId3"/>
        <a:srcRect r="35326"/>
        <a:stretch/>
      </xdr:blipFill>
      <xdr:spPr>
        <a:xfrm>
          <a:off x="6971180" y="802341"/>
          <a:ext cx="134762" cy="230982"/>
        </a:xfrm>
        <a:prstGeom prst="rect">
          <a:avLst/>
        </a:prstGeom>
      </xdr:spPr>
    </xdr:pic>
    <xdr:clientData/>
  </xdr:twoCellAnchor>
  <xdr:twoCellAnchor>
    <xdr:from>
      <xdr:col>9</xdr:col>
      <xdr:colOff>30154</xdr:colOff>
      <xdr:row>4</xdr:row>
      <xdr:rowOff>192681</xdr:rowOff>
    </xdr:from>
    <xdr:to>
      <xdr:col>9</xdr:col>
      <xdr:colOff>261136</xdr:colOff>
      <xdr:row>4</xdr:row>
      <xdr:rowOff>317166</xdr:rowOff>
    </xdr:to>
    <xdr:pic>
      <xdr:nvPicPr>
        <xdr:cNvPr id="12" name="Picture 11">
          <a:extLst>
            <a:ext uri="{FF2B5EF4-FFF2-40B4-BE49-F238E27FC236}">
              <a16:creationId xmlns:a16="http://schemas.microsoft.com/office/drawing/2014/main" id="{AAEC13AB-F699-4257-98C8-126B51E7C84C}"/>
            </a:ext>
          </a:extLst>
        </xdr:cNvPr>
        <xdr:cNvPicPr>
          <a:picLocks noChangeAspect="1"/>
        </xdr:cNvPicPr>
      </xdr:nvPicPr>
      <xdr:blipFill rotWithShape="1">
        <a:blip xmlns:r="http://schemas.openxmlformats.org/officeDocument/2006/relationships" r:embed="rId3"/>
        <a:srcRect r="40257"/>
        <a:stretch/>
      </xdr:blipFill>
      <xdr:spPr>
        <a:xfrm rot="16200000">
          <a:off x="4703027" y="901433"/>
          <a:ext cx="124485" cy="230982"/>
        </a:xfrm>
        <a:prstGeom prst="rect">
          <a:avLst/>
        </a:prstGeom>
      </xdr:spPr>
    </xdr:pic>
    <xdr:clientData/>
  </xdr:twoCellAnchor>
  <xdr:twoCellAnchor>
    <xdr:from>
      <xdr:col>10</xdr:col>
      <xdr:colOff>36878</xdr:colOff>
      <xdr:row>4</xdr:row>
      <xdr:rowOff>109917</xdr:rowOff>
    </xdr:from>
    <xdr:to>
      <xdr:col>10</xdr:col>
      <xdr:colOff>267860</xdr:colOff>
      <xdr:row>4</xdr:row>
      <xdr:rowOff>318286</xdr:rowOff>
    </xdr:to>
    <xdr:pic>
      <xdr:nvPicPr>
        <xdr:cNvPr id="13" name="Picture 12">
          <a:extLst>
            <a:ext uri="{FF2B5EF4-FFF2-40B4-BE49-F238E27FC236}">
              <a16:creationId xmlns:a16="http://schemas.microsoft.com/office/drawing/2014/main" id="{FEB56AB9-886A-48C5-9271-24ACE8DBEA81}"/>
            </a:ext>
          </a:extLst>
        </xdr:cNvPr>
        <xdr:cNvPicPr>
          <a:picLocks noChangeAspect="1"/>
        </xdr:cNvPicPr>
      </xdr:nvPicPr>
      <xdr:blipFill>
        <a:blip xmlns:r="http://schemas.openxmlformats.org/officeDocument/2006/relationships" r:embed="rId3"/>
        <a:stretch>
          <a:fillRect/>
        </a:stretch>
      </xdr:blipFill>
      <xdr:spPr>
        <a:xfrm rot="16200000">
          <a:off x="5001184" y="860611"/>
          <a:ext cx="208369" cy="230982"/>
        </a:xfrm>
        <a:prstGeom prst="rect">
          <a:avLst/>
        </a:prstGeom>
      </xdr:spPr>
    </xdr:pic>
    <xdr:clientData/>
  </xdr:twoCellAnchor>
  <xdr:twoCellAnchor>
    <xdr:from>
      <xdr:col>3</xdr:col>
      <xdr:colOff>50426</xdr:colOff>
      <xdr:row>4</xdr:row>
      <xdr:rowOff>11207</xdr:rowOff>
    </xdr:from>
    <xdr:to>
      <xdr:col>3</xdr:col>
      <xdr:colOff>281408</xdr:colOff>
      <xdr:row>4</xdr:row>
      <xdr:rowOff>219576</xdr:rowOff>
    </xdr:to>
    <xdr:pic>
      <xdr:nvPicPr>
        <xdr:cNvPr id="14" name="Picture 13">
          <a:extLst>
            <a:ext uri="{FF2B5EF4-FFF2-40B4-BE49-F238E27FC236}">
              <a16:creationId xmlns:a16="http://schemas.microsoft.com/office/drawing/2014/main" id="{4F1ADD2F-0A4B-43D9-9777-8F1F2A1830BF}"/>
            </a:ext>
          </a:extLst>
        </xdr:cNvPr>
        <xdr:cNvPicPr>
          <a:picLocks noChangeAspect="1"/>
        </xdr:cNvPicPr>
      </xdr:nvPicPr>
      <xdr:blipFill>
        <a:blip xmlns:r="http://schemas.openxmlformats.org/officeDocument/2006/relationships" r:embed="rId3"/>
        <a:stretch>
          <a:fillRect/>
        </a:stretch>
      </xdr:blipFill>
      <xdr:spPr>
        <a:xfrm rot="5400000">
          <a:off x="2681107" y="761901"/>
          <a:ext cx="208369" cy="230982"/>
        </a:xfrm>
        <a:prstGeom prst="rect">
          <a:avLst/>
        </a:prstGeom>
      </xdr:spPr>
    </xdr:pic>
    <xdr:clientData/>
  </xdr:twoCellAnchor>
  <xdr:twoCellAnchor>
    <xdr:from>
      <xdr:col>2</xdr:col>
      <xdr:colOff>44824</xdr:colOff>
      <xdr:row>4</xdr:row>
      <xdr:rowOff>11207</xdr:rowOff>
    </xdr:from>
    <xdr:to>
      <xdr:col>2</xdr:col>
      <xdr:colOff>275806</xdr:colOff>
      <xdr:row>4</xdr:row>
      <xdr:rowOff>141788</xdr:rowOff>
    </xdr:to>
    <xdr:pic>
      <xdr:nvPicPr>
        <xdr:cNvPr id="15" name="Picture 14">
          <a:extLst>
            <a:ext uri="{FF2B5EF4-FFF2-40B4-BE49-F238E27FC236}">
              <a16:creationId xmlns:a16="http://schemas.microsoft.com/office/drawing/2014/main" id="{59546DE6-95F9-45ED-A65E-4B58BE547EDA}"/>
            </a:ext>
          </a:extLst>
        </xdr:cNvPr>
        <xdr:cNvPicPr>
          <a:picLocks noChangeAspect="1"/>
        </xdr:cNvPicPr>
      </xdr:nvPicPr>
      <xdr:blipFill rotWithShape="1">
        <a:blip xmlns:r="http://schemas.openxmlformats.org/officeDocument/2006/relationships" r:embed="rId3"/>
        <a:srcRect r="37332"/>
        <a:stretch/>
      </xdr:blipFill>
      <xdr:spPr>
        <a:xfrm rot="5400000">
          <a:off x="2381024" y="723007"/>
          <a:ext cx="130581" cy="230982"/>
        </a:xfrm>
        <a:prstGeom prst="rect">
          <a:avLst/>
        </a:prstGeom>
      </xdr:spPr>
    </xdr:pic>
    <xdr:clientData/>
  </xdr:twoCellAnchor>
  <xdr:twoCellAnchor>
    <xdr:from>
      <xdr:col>23</xdr:col>
      <xdr:colOff>174503</xdr:colOff>
      <xdr:row>4</xdr:row>
      <xdr:rowOff>43659</xdr:rowOff>
    </xdr:from>
    <xdr:to>
      <xdr:col>23</xdr:col>
      <xdr:colOff>304758</xdr:colOff>
      <xdr:row>4</xdr:row>
      <xdr:rowOff>274641</xdr:rowOff>
    </xdr:to>
    <xdr:pic>
      <xdr:nvPicPr>
        <xdr:cNvPr id="16" name="Picture 15">
          <a:extLst>
            <a:ext uri="{FF2B5EF4-FFF2-40B4-BE49-F238E27FC236}">
              <a16:creationId xmlns:a16="http://schemas.microsoft.com/office/drawing/2014/main" id="{08E4361E-BD5D-42DD-B707-13B8DE0C1583}"/>
            </a:ext>
          </a:extLst>
        </xdr:cNvPr>
        <xdr:cNvPicPr>
          <a:picLocks noChangeAspect="1"/>
        </xdr:cNvPicPr>
      </xdr:nvPicPr>
      <xdr:blipFill rotWithShape="1">
        <a:blip xmlns:r="http://schemas.openxmlformats.org/officeDocument/2006/relationships" r:embed="rId3"/>
        <a:srcRect l="1" r="37487"/>
        <a:stretch/>
      </xdr:blipFill>
      <xdr:spPr>
        <a:xfrm rot="10800000">
          <a:off x="9461378" y="805659"/>
          <a:ext cx="130255" cy="230982"/>
        </a:xfrm>
        <a:prstGeom prst="rect">
          <a:avLst/>
        </a:prstGeom>
      </xdr:spPr>
    </xdr:pic>
    <xdr:clientData/>
  </xdr:twoCellAnchor>
  <xdr:twoCellAnchor>
    <xdr:from>
      <xdr:col>24</xdr:col>
      <xdr:colOff>97510</xdr:colOff>
      <xdr:row>4</xdr:row>
      <xdr:rowOff>44780</xdr:rowOff>
    </xdr:from>
    <xdr:to>
      <xdr:col>24</xdr:col>
      <xdr:colOff>305879</xdr:colOff>
      <xdr:row>4</xdr:row>
      <xdr:rowOff>275762</xdr:rowOff>
    </xdr:to>
    <xdr:pic>
      <xdr:nvPicPr>
        <xdr:cNvPr id="17" name="Picture 16">
          <a:extLst>
            <a:ext uri="{FF2B5EF4-FFF2-40B4-BE49-F238E27FC236}">
              <a16:creationId xmlns:a16="http://schemas.microsoft.com/office/drawing/2014/main" id="{6FF6A727-4D7B-4A53-95AB-A458B905C439}"/>
            </a:ext>
          </a:extLst>
        </xdr:cNvPr>
        <xdr:cNvPicPr>
          <a:picLocks noChangeAspect="1"/>
        </xdr:cNvPicPr>
      </xdr:nvPicPr>
      <xdr:blipFill>
        <a:blip xmlns:r="http://schemas.openxmlformats.org/officeDocument/2006/relationships" r:embed="rId3"/>
        <a:stretch>
          <a:fillRect/>
        </a:stretch>
      </xdr:blipFill>
      <xdr:spPr>
        <a:xfrm rot="10800000">
          <a:off x="9717760" y="806780"/>
          <a:ext cx="208369" cy="230982"/>
        </a:xfrm>
        <a:prstGeom prst="rect">
          <a:avLst/>
        </a:prstGeom>
      </xdr:spPr>
    </xdr:pic>
    <xdr:clientData/>
  </xdr:twoCellAnchor>
  <xdr:twoCellAnchor>
    <xdr:from>
      <xdr:col>15</xdr:col>
      <xdr:colOff>27812</xdr:colOff>
      <xdr:row>4</xdr:row>
      <xdr:rowOff>82174</xdr:rowOff>
    </xdr:from>
    <xdr:to>
      <xdr:col>15</xdr:col>
      <xdr:colOff>174813</xdr:colOff>
      <xdr:row>4</xdr:row>
      <xdr:rowOff>268589</xdr:rowOff>
    </xdr:to>
    <xdr:pic>
      <xdr:nvPicPr>
        <xdr:cNvPr id="18" name="Picture 17">
          <a:extLst>
            <a:ext uri="{FF2B5EF4-FFF2-40B4-BE49-F238E27FC236}">
              <a16:creationId xmlns:a16="http://schemas.microsoft.com/office/drawing/2014/main" id="{481B0F2F-6835-4329-8B06-E53B9FB6A17E}"/>
            </a:ext>
          </a:extLst>
        </xdr:cNvPr>
        <xdr:cNvPicPr>
          <a:picLocks noChangeAspect="1"/>
        </xdr:cNvPicPr>
      </xdr:nvPicPr>
      <xdr:blipFill>
        <a:blip xmlns:r="http://schemas.openxmlformats.org/officeDocument/2006/relationships" r:embed="rId4"/>
        <a:stretch>
          <a:fillRect/>
        </a:stretch>
      </xdr:blipFill>
      <xdr:spPr>
        <a:xfrm>
          <a:off x="6647687" y="844174"/>
          <a:ext cx="147001" cy="186415"/>
        </a:xfrm>
        <a:prstGeom prst="rect">
          <a:avLst/>
        </a:prstGeom>
      </xdr:spPr>
    </xdr:pic>
    <xdr:clientData/>
  </xdr:twoCellAnchor>
  <xdr:twoCellAnchor>
    <xdr:from>
      <xdr:col>8</xdr:col>
      <xdr:colOff>55786</xdr:colOff>
      <xdr:row>4</xdr:row>
      <xdr:rowOff>165384</xdr:rowOff>
    </xdr:from>
    <xdr:to>
      <xdr:col>8</xdr:col>
      <xdr:colOff>245149</xdr:colOff>
      <xdr:row>4</xdr:row>
      <xdr:rowOff>312385</xdr:rowOff>
    </xdr:to>
    <xdr:pic>
      <xdr:nvPicPr>
        <xdr:cNvPr id="19" name="Picture 18">
          <a:extLst>
            <a:ext uri="{FF2B5EF4-FFF2-40B4-BE49-F238E27FC236}">
              <a16:creationId xmlns:a16="http://schemas.microsoft.com/office/drawing/2014/main" id="{FA5AB8BC-C4CC-44A6-97A2-4005DE0A65B1}"/>
            </a:ext>
          </a:extLst>
        </xdr:cNvPr>
        <xdr:cNvPicPr>
          <a:picLocks noChangeAspect="1"/>
        </xdr:cNvPicPr>
      </xdr:nvPicPr>
      <xdr:blipFill>
        <a:blip xmlns:r="http://schemas.openxmlformats.org/officeDocument/2006/relationships" r:embed="rId4"/>
        <a:stretch>
          <a:fillRect/>
        </a:stretch>
      </xdr:blipFill>
      <xdr:spPr>
        <a:xfrm rot="16200000">
          <a:off x="4363217" y="906203"/>
          <a:ext cx="147001" cy="189363"/>
        </a:xfrm>
        <a:prstGeom prst="rect">
          <a:avLst/>
        </a:prstGeom>
      </xdr:spPr>
    </xdr:pic>
    <xdr:clientData/>
  </xdr:twoCellAnchor>
  <xdr:twoCellAnchor>
    <xdr:from>
      <xdr:col>1</xdr:col>
      <xdr:colOff>106536</xdr:colOff>
      <xdr:row>4</xdr:row>
      <xdr:rowOff>26333</xdr:rowOff>
    </xdr:from>
    <xdr:to>
      <xdr:col>1</xdr:col>
      <xdr:colOff>295899</xdr:colOff>
      <xdr:row>4</xdr:row>
      <xdr:rowOff>173334</xdr:rowOff>
    </xdr:to>
    <xdr:pic>
      <xdr:nvPicPr>
        <xdr:cNvPr id="20" name="Picture 19">
          <a:extLst>
            <a:ext uri="{FF2B5EF4-FFF2-40B4-BE49-F238E27FC236}">
              <a16:creationId xmlns:a16="http://schemas.microsoft.com/office/drawing/2014/main" id="{C1A83ABA-8E57-48F3-9743-639168E089B9}"/>
            </a:ext>
          </a:extLst>
        </xdr:cNvPr>
        <xdr:cNvPicPr>
          <a:picLocks noChangeAspect="1"/>
        </xdr:cNvPicPr>
      </xdr:nvPicPr>
      <xdr:blipFill>
        <a:blip xmlns:r="http://schemas.openxmlformats.org/officeDocument/2006/relationships" r:embed="rId4"/>
        <a:stretch>
          <a:fillRect/>
        </a:stretch>
      </xdr:blipFill>
      <xdr:spPr>
        <a:xfrm rot="5400000">
          <a:off x="2080342" y="767152"/>
          <a:ext cx="147001" cy="189363"/>
        </a:xfrm>
        <a:prstGeom prst="rect">
          <a:avLst/>
        </a:prstGeom>
      </xdr:spPr>
    </xdr:pic>
    <xdr:clientData/>
  </xdr:twoCellAnchor>
  <xdr:twoCellAnchor>
    <xdr:from>
      <xdr:col>21</xdr:col>
      <xdr:colOff>175124</xdr:colOff>
      <xdr:row>4</xdr:row>
      <xdr:rowOff>84292</xdr:rowOff>
    </xdr:from>
    <xdr:to>
      <xdr:col>21</xdr:col>
      <xdr:colOff>300042</xdr:colOff>
      <xdr:row>4</xdr:row>
      <xdr:rowOff>261105</xdr:rowOff>
    </xdr:to>
    <xdr:pic>
      <xdr:nvPicPr>
        <xdr:cNvPr id="21" name="Picture 20">
          <a:extLst>
            <a:ext uri="{FF2B5EF4-FFF2-40B4-BE49-F238E27FC236}">
              <a16:creationId xmlns:a16="http://schemas.microsoft.com/office/drawing/2014/main" id="{7E050EBD-EE2F-477A-B3FD-58C54D60ADD3}"/>
            </a:ext>
          </a:extLst>
        </xdr:cNvPr>
        <xdr:cNvPicPr>
          <a:picLocks noChangeAspect="1"/>
        </xdr:cNvPicPr>
      </xdr:nvPicPr>
      <xdr:blipFill>
        <a:blip xmlns:r="http://schemas.openxmlformats.org/officeDocument/2006/relationships" r:embed="rId5"/>
        <a:stretch>
          <a:fillRect/>
        </a:stretch>
      </xdr:blipFill>
      <xdr:spPr>
        <a:xfrm>
          <a:off x="8795249" y="846292"/>
          <a:ext cx="124918" cy="176813"/>
        </a:xfrm>
        <a:prstGeom prst="rect">
          <a:avLst/>
        </a:prstGeom>
      </xdr:spPr>
    </xdr:pic>
    <xdr:clientData/>
  </xdr:twoCellAnchor>
  <xdr:twoCellAnchor>
    <xdr:from>
      <xdr:col>14</xdr:col>
      <xdr:colOff>70595</xdr:colOff>
      <xdr:row>4</xdr:row>
      <xdr:rowOff>19753</xdr:rowOff>
    </xdr:from>
    <xdr:to>
      <xdr:col>14</xdr:col>
      <xdr:colOff>247408</xdr:colOff>
      <xdr:row>4</xdr:row>
      <xdr:rowOff>144671</xdr:rowOff>
    </xdr:to>
    <xdr:pic>
      <xdr:nvPicPr>
        <xdr:cNvPr id="22" name="Picture 21">
          <a:extLst>
            <a:ext uri="{FF2B5EF4-FFF2-40B4-BE49-F238E27FC236}">
              <a16:creationId xmlns:a16="http://schemas.microsoft.com/office/drawing/2014/main" id="{59CE09E2-327C-4A22-B2E6-4C85C90F421C}"/>
            </a:ext>
          </a:extLst>
        </xdr:cNvPr>
        <xdr:cNvPicPr>
          <a:picLocks noChangeAspect="1"/>
        </xdr:cNvPicPr>
      </xdr:nvPicPr>
      <xdr:blipFill>
        <a:blip xmlns:r="http://schemas.openxmlformats.org/officeDocument/2006/relationships" r:embed="rId5"/>
        <a:stretch>
          <a:fillRect/>
        </a:stretch>
      </xdr:blipFill>
      <xdr:spPr>
        <a:xfrm rot="16200000">
          <a:off x="6383043" y="755805"/>
          <a:ext cx="124918" cy="176813"/>
        </a:xfrm>
        <a:prstGeom prst="rect">
          <a:avLst/>
        </a:prstGeom>
      </xdr:spPr>
    </xdr:pic>
    <xdr:clientData/>
  </xdr:twoCellAnchor>
  <xdr:twoCellAnchor>
    <xdr:from>
      <xdr:col>7</xdr:col>
      <xdr:colOff>68212</xdr:colOff>
      <xdr:row>4</xdr:row>
      <xdr:rowOff>181679</xdr:rowOff>
    </xdr:from>
    <xdr:to>
      <xdr:col>7</xdr:col>
      <xdr:colOff>245025</xdr:colOff>
      <xdr:row>4</xdr:row>
      <xdr:rowOff>306597</xdr:rowOff>
    </xdr:to>
    <xdr:pic>
      <xdr:nvPicPr>
        <xdr:cNvPr id="23" name="Picture 22">
          <a:extLst>
            <a:ext uri="{FF2B5EF4-FFF2-40B4-BE49-F238E27FC236}">
              <a16:creationId xmlns:a16="http://schemas.microsoft.com/office/drawing/2014/main" id="{7C4B8259-008D-4F73-B693-5B156239644F}"/>
            </a:ext>
          </a:extLst>
        </xdr:cNvPr>
        <xdr:cNvPicPr>
          <a:picLocks noChangeAspect="1"/>
        </xdr:cNvPicPr>
      </xdr:nvPicPr>
      <xdr:blipFill>
        <a:blip xmlns:r="http://schemas.openxmlformats.org/officeDocument/2006/relationships" r:embed="rId5"/>
        <a:stretch>
          <a:fillRect/>
        </a:stretch>
      </xdr:blipFill>
      <xdr:spPr>
        <a:xfrm rot="5400000">
          <a:off x="4047035" y="917731"/>
          <a:ext cx="124918" cy="176813"/>
        </a:xfrm>
        <a:prstGeom prst="rect">
          <a:avLst/>
        </a:prstGeom>
      </xdr:spPr>
    </xdr:pic>
    <xdr:clientData/>
  </xdr:twoCellAnchor>
  <xdr:twoCellAnchor>
    <xdr:from>
      <xdr:col>28</xdr:col>
      <xdr:colOff>33092</xdr:colOff>
      <xdr:row>4</xdr:row>
      <xdr:rowOff>80669</xdr:rowOff>
    </xdr:from>
    <xdr:to>
      <xdr:col>28</xdr:col>
      <xdr:colOff>158010</xdr:colOff>
      <xdr:row>4</xdr:row>
      <xdr:rowOff>257482</xdr:rowOff>
    </xdr:to>
    <xdr:pic>
      <xdr:nvPicPr>
        <xdr:cNvPr id="24" name="Picture 23">
          <a:extLst>
            <a:ext uri="{FF2B5EF4-FFF2-40B4-BE49-F238E27FC236}">
              <a16:creationId xmlns:a16="http://schemas.microsoft.com/office/drawing/2014/main" id="{8B0930C4-8DBF-4BA8-B060-06C77FD67BCC}"/>
            </a:ext>
          </a:extLst>
        </xdr:cNvPr>
        <xdr:cNvPicPr>
          <a:picLocks noChangeAspect="1"/>
        </xdr:cNvPicPr>
      </xdr:nvPicPr>
      <xdr:blipFill>
        <a:blip xmlns:r="http://schemas.openxmlformats.org/officeDocument/2006/relationships" r:embed="rId5"/>
        <a:stretch>
          <a:fillRect/>
        </a:stretch>
      </xdr:blipFill>
      <xdr:spPr>
        <a:xfrm flipH="1" flipV="1">
          <a:off x="10986842" y="842669"/>
          <a:ext cx="124918" cy="176813"/>
        </a:xfrm>
        <a:prstGeom prst="rect">
          <a:avLst/>
        </a:prstGeom>
      </xdr:spPr>
    </xdr:pic>
    <xdr:clientData/>
  </xdr:twoCellAnchor>
  <xdr:twoCellAnchor>
    <xdr:from>
      <xdr:col>6</xdr:col>
      <xdr:colOff>50345</xdr:colOff>
      <xdr:row>4</xdr:row>
      <xdr:rowOff>90496</xdr:rowOff>
    </xdr:from>
    <xdr:to>
      <xdr:col>6</xdr:col>
      <xdr:colOff>293609</xdr:colOff>
      <xdr:row>4</xdr:row>
      <xdr:rowOff>241527</xdr:rowOff>
    </xdr:to>
    <xdr:pic>
      <xdr:nvPicPr>
        <xdr:cNvPr id="25" name="Picture 24">
          <a:extLst>
            <a:ext uri="{FF2B5EF4-FFF2-40B4-BE49-F238E27FC236}">
              <a16:creationId xmlns:a16="http://schemas.microsoft.com/office/drawing/2014/main" id="{C8AEC62A-BA49-467B-A1D6-A3BBED70D294}"/>
            </a:ext>
          </a:extLst>
        </xdr:cNvPr>
        <xdr:cNvPicPr>
          <a:picLocks noChangeAspect="1"/>
        </xdr:cNvPicPr>
      </xdr:nvPicPr>
      <xdr:blipFill>
        <a:blip xmlns:r="http://schemas.openxmlformats.org/officeDocument/2006/relationships" r:embed="rId6"/>
        <a:stretch>
          <a:fillRect/>
        </a:stretch>
      </xdr:blipFill>
      <xdr:spPr>
        <a:xfrm>
          <a:off x="3669845" y="852496"/>
          <a:ext cx="243264" cy="151031"/>
        </a:xfrm>
        <a:prstGeom prst="rect">
          <a:avLst/>
        </a:prstGeom>
      </xdr:spPr>
    </xdr:pic>
    <xdr:clientData/>
  </xdr:twoCellAnchor>
  <xdr:twoCellAnchor>
    <xdr:from>
      <xdr:col>13</xdr:col>
      <xdr:colOff>40820</xdr:colOff>
      <xdr:row>4</xdr:row>
      <xdr:rowOff>90496</xdr:rowOff>
    </xdr:from>
    <xdr:to>
      <xdr:col>13</xdr:col>
      <xdr:colOff>284084</xdr:colOff>
      <xdr:row>4</xdr:row>
      <xdr:rowOff>241527</xdr:rowOff>
    </xdr:to>
    <xdr:pic>
      <xdr:nvPicPr>
        <xdr:cNvPr id="26" name="Picture 25">
          <a:extLst>
            <a:ext uri="{FF2B5EF4-FFF2-40B4-BE49-F238E27FC236}">
              <a16:creationId xmlns:a16="http://schemas.microsoft.com/office/drawing/2014/main" id="{CBA038C4-B0F7-4C27-8BB2-440122937DB0}"/>
            </a:ext>
          </a:extLst>
        </xdr:cNvPr>
        <xdr:cNvPicPr>
          <a:picLocks noChangeAspect="1"/>
        </xdr:cNvPicPr>
      </xdr:nvPicPr>
      <xdr:blipFill>
        <a:blip xmlns:r="http://schemas.openxmlformats.org/officeDocument/2006/relationships" r:embed="rId6"/>
        <a:stretch>
          <a:fillRect/>
        </a:stretch>
      </xdr:blipFill>
      <xdr:spPr>
        <a:xfrm flipH="1">
          <a:off x="5993945" y="852496"/>
          <a:ext cx="243264" cy="151031"/>
        </a:xfrm>
        <a:prstGeom prst="rect">
          <a:avLst/>
        </a:prstGeom>
      </xdr:spPr>
    </xdr:pic>
    <xdr:clientData/>
  </xdr:twoCellAnchor>
  <xdr:twoCellAnchor>
    <xdr:from>
      <xdr:col>20</xdr:col>
      <xdr:colOff>86936</xdr:colOff>
      <xdr:row>4</xdr:row>
      <xdr:rowOff>34855</xdr:rowOff>
    </xdr:from>
    <xdr:to>
      <xdr:col>20</xdr:col>
      <xdr:colOff>237967</xdr:colOff>
      <xdr:row>4</xdr:row>
      <xdr:rowOff>278119</xdr:rowOff>
    </xdr:to>
    <xdr:pic>
      <xdr:nvPicPr>
        <xdr:cNvPr id="27" name="Picture 26">
          <a:extLst>
            <a:ext uri="{FF2B5EF4-FFF2-40B4-BE49-F238E27FC236}">
              <a16:creationId xmlns:a16="http://schemas.microsoft.com/office/drawing/2014/main" id="{CB8BD0A6-AAB9-4240-B11A-C97E969BA40D}"/>
            </a:ext>
          </a:extLst>
        </xdr:cNvPr>
        <xdr:cNvPicPr>
          <a:picLocks noChangeAspect="1"/>
        </xdr:cNvPicPr>
      </xdr:nvPicPr>
      <xdr:blipFill>
        <a:blip xmlns:r="http://schemas.openxmlformats.org/officeDocument/2006/relationships" r:embed="rId6"/>
        <a:stretch>
          <a:fillRect/>
        </a:stretch>
      </xdr:blipFill>
      <xdr:spPr>
        <a:xfrm rot="16200000">
          <a:off x="8327570" y="842971"/>
          <a:ext cx="243264" cy="151031"/>
        </a:xfrm>
        <a:prstGeom prst="rect">
          <a:avLst/>
        </a:prstGeom>
      </xdr:spPr>
    </xdr:pic>
    <xdr:clientData/>
  </xdr:twoCellAnchor>
  <xdr:twoCellAnchor>
    <xdr:from>
      <xdr:col>27</xdr:col>
      <xdr:colOff>85725</xdr:colOff>
      <xdr:row>4</xdr:row>
      <xdr:rowOff>57150</xdr:rowOff>
    </xdr:from>
    <xdr:to>
      <xdr:col>27</xdr:col>
      <xdr:colOff>236756</xdr:colOff>
      <xdr:row>4</xdr:row>
      <xdr:rowOff>300414</xdr:rowOff>
    </xdr:to>
    <xdr:pic>
      <xdr:nvPicPr>
        <xdr:cNvPr id="28" name="Picture 27">
          <a:extLst>
            <a:ext uri="{FF2B5EF4-FFF2-40B4-BE49-F238E27FC236}">
              <a16:creationId xmlns:a16="http://schemas.microsoft.com/office/drawing/2014/main" id="{E796ABC9-AD1A-4ED9-AC49-D5620C992739}"/>
            </a:ext>
          </a:extLst>
        </xdr:cNvPr>
        <xdr:cNvPicPr>
          <a:picLocks noChangeAspect="1"/>
        </xdr:cNvPicPr>
      </xdr:nvPicPr>
      <xdr:blipFill>
        <a:blip xmlns:r="http://schemas.openxmlformats.org/officeDocument/2006/relationships" r:embed="rId6"/>
        <a:stretch>
          <a:fillRect/>
        </a:stretch>
      </xdr:blipFill>
      <xdr:spPr>
        <a:xfrm rot="5400000" flipV="1">
          <a:off x="10659984" y="865266"/>
          <a:ext cx="243264" cy="151031"/>
        </a:xfrm>
        <a:prstGeom prst="rect">
          <a:avLst/>
        </a:prstGeom>
      </xdr:spPr>
    </xdr:pic>
    <xdr:clientData/>
  </xdr:twoCellAnchor>
  <xdr:twoCellAnchor>
    <xdr:from>
      <xdr:col>4</xdr:col>
      <xdr:colOff>66675</xdr:colOff>
      <xdr:row>33</xdr:row>
      <xdr:rowOff>85725</xdr:rowOff>
    </xdr:from>
    <xdr:to>
      <xdr:col>4</xdr:col>
      <xdr:colOff>256038</xdr:colOff>
      <xdr:row>33</xdr:row>
      <xdr:rowOff>232726</xdr:rowOff>
    </xdr:to>
    <xdr:pic>
      <xdr:nvPicPr>
        <xdr:cNvPr id="29" name="Picture 28">
          <a:extLst>
            <a:ext uri="{FF2B5EF4-FFF2-40B4-BE49-F238E27FC236}">
              <a16:creationId xmlns:a16="http://schemas.microsoft.com/office/drawing/2014/main" id="{FE581209-F4A2-4769-8A9D-A7D3638C8158}"/>
            </a:ext>
          </a:extLst>
        </xdr:cNvPr>
        <xdr:cNvPicPr>
          <a:picLocks noChangeAspect="1"/>
        </xdr:cNvPicPr>
      </xdr:nvPicPr>
      <xdr:blipFill>
        <a:blip xmlns:r="http://schemas.openxmlformats.org/officeDocument/2006/relationships" r:embed="rId4"/>
        <a:stretch>
          <a:fillRect/>
        </a:stretch>
      </xdr:blipFill>
      <xdr:spPr>
        <a:xfrm rot="5400000">
          <a:off x="3040606" y="9170444"/>
          <a:ext cx="147001" cy="189363"/>
        </a:xfrm>
        <a:prstGeom prst="rect">
          <a:avLst/>
        </a:prstGeom>
      </xdr:spPr>
    </xdr:pic>
    <xdr:clientData/>
  </xdr:twoCellAnchor>
  <xdr:twoCellAnchor>
    <xdr:from>
      <xdr:col>8</xdr:col>
      <xdr:colOff>66675</xdr:colOff>
      <xdr:row>33</xdr:row>
      <xdr:rowOff>85725</xdr:rowOff>
    </xdr:from>
    <xdr:to>
      <xdr:col>8</xdr:col>
      <xdr:colOff>256038</xdr:colOff>
      <xdr:row>33</xdr:row>
      <xdr:rowOff>232726</xdr:rowOff>
    </xdr:to>
    <xdr:pic>
      <xdr:nvPicPr>
        <xdr:cNvPr id="30" name="Picture 29">
          <a:extLst>
            <a:ext uri="{FF2B5EF4-FFF2-40B4-BE49-F238E27FC236}">
              <a16:creationId xmlns:a16="http://schemas.microsoft.com/office/drawing/2014/main" id="{BEFA7866-BA6F-4AFD-8058-26161B1300B7}"/>
            </a:ext>
          </a:extLst>
        </xdr:cNvPr>
        <xdr:cNvPicPr>
          <a:picLocks noChangeAspect="1"/>
        </xdr:cNvPicPr>
      </xdr:nvPicPr>
      <xdr:blipFill>
        <a:blip xmlns:r="http://schemas.openxmlformats.org/officeDocument/2006/relationships" r:embed="rId4"/>
        <a:stretch>
          <a:fillRect/>
        </a:stretch>
      </xdr:blipFill>
      <xdr:spPr>
        <a:xfrm rot="16200000">
          <a:off x="4374106" y="9170444"/>
          <a:ext cx="147001" cy="189363"/>
        </a:xfrm>
        <a:prstGeom prst="rect">
          <a:avLst/>
        </a:prstGeom>
      </xdr:spPr>
    </xdr:pic>
    <xdr:clientData/>
  </xdr:twoCellAnchor>
  <xdr:twoCellAnchor>
    <xdr:from>
      <xdr:col>8</xdr:col>
      <xdr:colOff>66675</xdr:colOff>
      <xdr:row>34</xdr:row>
      <xdr:rowOff>85725</xdr:rowOff>
    </xdr:from>
    <xdr:to>
      <xdr:col>8</xdr:col>
      <xdr:colOff>256038</xdr:colOff>
      <xdr:row>34</xdr:row>
      <xdr:rowOff>232726</xdr:rowOff>
    </xdr:to>
    <xdr:pic>
      <xdr:nvPicPr>
        <xdr:cNvPr id="31" name="Picture 30">
          <a:extLst>
            <a:ext uri="{FF2B5EF4-FFF2-40B4-BE49-F238E27FC236}">
              <a16:creationId xmlns:a16="http://schemas.microsoft.com/office/drawing/2014/main" id="{887778C4-04AE-4317-94FD-6F6E5A47E16D}"/>
            </a:ext>
          </a:extLst>
        </xdr:cNvPr>
        <xdr:cNvPicPr>
          <a:picLocks noChangeAspect="1"/>
        </xdr:cNvPicPr>
      </xdr:nvPicPr>
      <xdr:blipFill>
        <a:blip xmlns:r="http://schemas.openxmlformats.org/officeDocument/2006/relationships" r:embed="rId4"/>
        <a:stretch>
          <a:fillRect/>
        </a:stretch>
      </xdr:blipFill>
      <xdr:spPr>
        <a:xfrm rot="16200000">
          <a:off x="4374106" y="9484769"/>
          <a:ext cx="147001" cy="189363"/>
        </a:xfrm>
        <a:prstGeom prst="rect">
          <a:avLst/>
        </a:prstGeom>
      </xdr:spPr>
    </xdr:pic>
    <xdr:clientData/>
  </xdr:twoCellAnchor>
  <xdr:twoCellAnchor>
    <xdr:from>
      <xdr:col>4</xdr:col>
      <xdr:colOff>66675</xdr:colOff>
      <xdr:row>34</xdr:row>
      <xdr:rowOff>85725</xdr:rowOff>
    </xdr:from>
    <xdr:to>
      <xdr:col>4</xdr:col>
      <xdr:colOff>256038</xdr:colOff>
      <xdr:row>34</xdr:row>
      <xdr:rowOff>232726</xdr:rowOff>
    </xdr:to>
    <xdr:pic>
      <xdr:nvPicPr>
        <xdr:cNvPr id="32" name="Picture 31">
          <a:extLst>
            <a:ext uri="{FF2B5EF4-FFF2-40B4-BE49-F238E27FC236}">
              <a16:creationId xmlns:a16="http://schemas.microsoft.com/office/drawing/2014/main" id="{FD4AE3DC-91F2-4BF4-8672-8DBADF67B411}"/>
            </a:ext>
          </a:extLst>
        </xdr:cNvPr>
        <xdr:cNvPicPr>
          <a:picLocks noChangeAspect="1"/>
        </xdr:cNvPicPr>
      </xdr:nvPicPr>
      <xdr:blipFill>
        <a:blip xmlns:r="http://schemas.openxmlformats.org/officeDocument/2006/relationships" r:embed="rId4"/>
        <a:stretch>
          <a:fillRect/>
        </a:stretch>
      </xdr:blipFill>
      <xdr:spPr>
        <a:xfrm rot="5400000">
          <a:off x="3040606" y="9484769"/>
          <a:ext cx="147001" cy="189363"/>
        </a:xfrm>
        <a:prstGeom prst="rect">
          <a:avLst/>
        </a:prstGeom>
      </xdr:spPr>
    </xdr:pic>
    <xdr:clientData/>
  </xdr:twoCellAnchor>
  <xdr:twoCellAnchor>
    <xdr:from>
      <xdr:col>4</xdr:col>
      <xdr:colOff>66675</xdr:colOff>
      <xdr:row>31</xdr:row>
      <xdr:rowOff>85725</xdr:rowOff>
    </xdr:from>
    <xdr:to>
      <xdr:col>4</xdr:col>
      <xdr:colOff>256038</xdr:colOff>
      <xdr:row>31</xdr:row>
      <xdr:rowOff>232726</xdr:rowOff>
    </xdr:to>
    <xdr:pic>
      <xdr:nvPicPr>
        <xdr:cNvPr id="33" name="Picture 32">
          <a:extLst>
            <a:ext uri="{FF2B5EF4-FFF2-40B4-BE49-F238E27FC236}">
              <a16:creationId xmlns:a16="http://schemas.microsoft.com/office/drawing/2014/main" id="{B587E175-2F95-4143-90CF-D5301572CAE8}"/>
            </a:ext>
          </a:extLst>
        </xdr:cNvPr>
        <xdr:cNvPicPr>
          <a:picLocks noChangeAspect="1"/>
        </xdr:cNvPicPr>
      </xdr:nvPicPr>
      <xdr:blipFill>
        <a:blip xmlns:r="http://schemas.openxmlformats.org/officeDocument/2006/relationships" r:embed="rId4"/>
        <a:stretch>
          <a:fillRect/>
        </a:stretch>
      </xdr:blipFill>
      <xdr:spPr>
        <a:xfrm rot="5400000">
          <a:off x="3040606" y="8541794"/>
          <a:ext cx="147001" cy="189363"/>
        </a:xfrm>
        <a:prstGeom prst="rect">
          <a:avLst/>
        </a:prstGeom>
      </xdr:spPr>
    </xdr:pic>
    <xdr:clientData/>
  </xdr:twoCellAnchor>
  <xdr:twoCellAnchor>
    <xdr:from>
      <xdr:col>8</xdr:col>
      <xdr:colOff>62902</xdr:colOff>
      <xdr:row>32</xdr:row>
      <xdr:rowOff>89860</xdr:rowOff>
    </xdr:from>
    <xdr:to>
      <xdr:col>8</xdr:col>
      <xdr:colOff>252265</xdr:colOff>
      <xdr:row>32</xdr:row>
      <xdr:rowOff>236861</xdr:rowOff>
    </xdr:to>
    <xdr:pic>
      <xdr:nvPicPr>
        <xdr:cNvPr id="34" name="Picture 33">
          <a:extLst>
            <a:ext uri="{FF2B5EF4-FFF2-40B4-BE49-F238E27FC236}">
              <a16:creationId xmlns:a16="http://schemas.microsoft.com/office/drawing/2014/main" id="{6C95226A-DD06-4CEB-A39B-D3226A509897}"/>
            </a:ext>
          </a:extLst>
        </xdr:cNvPr>
        <xdr:cNvPicPr>
          <a:picLocks noChangeAspect="1"/>
        </xdr:cNvPicPr>
      </xdr:nvPicPr>
      <xdr:blipFill>
        <a:blip xmlns:r="http://schemas.openxmlformats.org/officeDocument/2006/relationships" r:embed="rId4"/>
        <a:stretch>
          <a:fillRect/>
        </a:stretch>
      </xdr:blipFill>
      <xdr:spPr>
        <a:xfrm rot="16200000">
          <a:off x="4370333" y="8860254"/>
          <a:ext cx="147001" cy="189363"/>
        </a:xfrm>
        <a:prstGeom prst="rect">
          <a:avLst/>
        </a:prstGeom>
      </xdr:spPr>
    </xdr:pic>
    <xdr:clientData/>
  </xdr:twoCellAnchor>
  <xdr:twoCellAnchor>
    <xdr:from>
      <xdr:col>18</xdr:col>
      <xdr:colOff>87856</xdr:colOff>
      <xdr:row>33</xdr:row>
      <xdr:rowOff>64544</xdr:rowOff>
    </xdr:from>
    <xdr:to>
      <xdr:col>18</xdr:col>
      <xdr:colOff>234857</xdr:colOff>
      <xdr:row>33</xdr:row>
      <xdr:rowOff>253907</xdr:rowOff>
    </xdr:to>
    <xdr:pic>
      <xdr:nvPicPr>
        <xdr:cNvPr id="35" name="Picture 34">
          <a:extLst>
            <a:ext uri="{FF2B5EF4-FFF2-40B4-BE49-F238E27FC236}">
              <a16:creationId xmlns:a16="http://schemas.microsoft.com/office/drawing/2014/main" id="{C9047653-6F3B-4C73-A9C7-06CB1C302961}"/>
            </a:ext>
          </a:extLst>
        </xdr:cNvPr>
        <xdr:cNvPicPr>
          <a:picLocks noChangeAspect="1"/>
        </xdr:cNvPicPr>
      </xdr:nvPicPr>
      <xdr:blipFill>
        <a:blip xmlns:r="http://schemas.openxmlformats.org/officeDocument/2006/relationships" r:embed="rId4"/>
        <a:stretch>
          <a:fillRect/>
        </a:stretch>
      </xdr:blipFill>
      <xdr:spPr>
        <a:xfrm>
          <a:off x="7707856" y="9170444"/>
          <a:ext cx="147001" cy="189363"/>
        </a:xfrm>
        <a:prstGeom prst="rect">
          <a:avLst/>
        </a:prstGeom>
      </xdr:spPr>
    </xdr:pic>
    <xdr:clientData/>
  </xdr:twoCellAnchor>
  <xdr:twoCellAnchor>
    <xdr:from>
      <xdr:col>22</xdr:col>
      <xdr:colOff>87856</xdr:colOff>
      <xdr:row>33</xdr:row>
      <xdr:rowOff>64544</xdr:rowOff>
    </xdr:from>
    <xdr:to>
      <xdr:col>22</xdr:col>
      <xdr:colOff>234857</xdr:colOff>
      <xdr:row>33</xdr:row>
      <xdr:rowOff>253907</xdr:rowOff>
    </xdr:to>
    <xdr:pic>
      <xdr:nvPicPr>
        <xdr:cNvPr id="36" name="Picture 35">
          <a:extLst>
            <a:ext uri="{FF2B5EF4-FFF2-40B4-BE49-F238E27FC236}">
              <a16:creationId xmlns:a16="http://schemas.microsoft.com/office/drawing/2014/main" id="{C36217DF-F528-49B1-A019-4A86E66544DC}"/>
            </a:ext>
          </a:extLst>
        </xdr:cNvPr>
        <xdr:cNvPicPr>
          <a:picLocks noChangeAspect="1"/>
        </xdr:cNvPicPr>
      </xdr:nvPicPr>
      <xdr:blipFill>
        <a:blip xmlns:r="http://schemas.openxmlformats.org/officeDocument/2006/relationships" r:embed="rId4"/>
        <a:stretch>
          <a:fillRect/>
        </a:stretch>
      </xdr:blipFill>
      <xdr:spPr>
        <a:xfrm rot="10800000">
          <a:off x="9041356" y="9170444"/>
          <a:ext cx="147001" cy="189363"/>
        </a:xfrm>
        <a:prstGeom prst="rect">
          <a:avLst/>
        </a:prstGeom>
      </xdr:spPr>
    </xdr:pic>
    <xdr:clientData/>
  </xdr:twoCellAnchor>
  <xdr:twoCellAnchor>
    <xdr:from>
      <xdr:col>19</xdr:col>
      <xdr:colOff>58931</xdr:colOff>
      <xdr:row>33</xdr:row>
      <xdr:rowOff>45844</xdr:rowOff>
    </xdr:from>
    <xdr:to>
      <xdr:col>19</xdr:col>
      <xdr:colOff>267300</xdr:colOff>
      <xdr:row>33</xdr:row>
      <xdr:rowOff>276826</xdr:rowOff>
    </xdr:to>
    <xdr:pic>
      <xdr:nvPicPr>
        <xdr:cNvPr id="37" name="Picture 36">
          <a:extLst>
            <a:ext uri="{FF2B5EF4-FFF2-40B4-BE49-F238E27FC236}">
              <a16:creationId xmlns:a16="http://schemas.microsoft.com/office/drawing/2014/main" id="{63281B1F-5DDD-42DE-8D58-8C9E4F4B9F00}"/>
            </a:ext>
          </a:extLst>
        </xdr:cNvPr>
        <xdr:cNvPicPr>
          <a:picLocks noChangeAspect="1"/>
        </xdr:cNvPicPr>
      </xdr:nvPicPr>
      <xdr:blipFill>
        <a:blip xmlns:r="http://schemas.openxmlformats.org/officeDocument/2006/relationships" r:embed="rId3"/>
        <a:stretch>
          <a:fillRect/>
        </a:stretch>
      </xdr:blipFill>
      <xdr:spPr>
        <a:xfrm>
          <a:off x="8012306" y="9151744"/>
          <a:ext cx="208369" cy="230982"/>
        </a:xfrm>
        <a:prstGeom prst="rect">
          <a:avLst/>
        </a:prstGeom>
      </xdr:spPr>
    </xdr:pic>
    <xdr:clientData/>
  </xdr:twoCellAnchor>
  <xdr:twoCellAnchor>
    <xdr:from>
      <xdr:col>22</xdr:col>
      <xdr:colOff>87856</xdr:colOff>
      <xdr:row>34</xdr:row>
      <xdr:rowOff>64544</xdr:rowOff>
    </xdr:from>
    <xdr:to>
      <xdr:col>22</xdr:col>
      <xdr:colOff>234857</xdr:colOff>
      <xdr:row>34</xdr:row>
      <xdr:rowOff>253907</xdr:rowOff>
    </xdr:to>
    <xdr:pic>
      <xdr:nvPicPr>
        <xdr:cNvPr id="38" name="Picture 37">
          <a:extLst>
            <a:ext uri="{FF2B5EF4-FFF2-40B4-BE49-F238E27FC236}">
              <a16:creationId xmlns:a16="http://schemas.microsoft.com/office/drawing/2014/main" id="{49458BD4-ED36-4AAC-896A-DC9EEF141341}"/>
            </a:ext>
          </a:extLst>
        </xdr:cNvPr>
        <xdr:cNvPicPr>
          <a:picLocks noChangeAspect="1"/>
        </xdr:cNvPicPr>
      </xdr:nvPicPr>
      <xdr:blipFill>
        <a:blip xmlns:r="http://schemas.openxmlformats.org/officeDocument/2006/relationships" r:embed="rId4"/>
        <a:stretch>
          <a:fillRect/>
        </a:stretch>
      </xdr:blipFill>
      <xdr:spPr>
        <a:xfrm rot="10800000">
          <a:off x="9041356" y="9484769"/>
          <a:ext cx="147001" cy="189363"/>
        </a:xfrm>
        <a:prstGeom prst="rect">
          <a:avLst/>
        </a:prstGeom>
      </xdr:spPr>
    </xdr:pic>
    <xdr:clientData/>
  </xdr:twoCellAnchor>
  <xdr:twoCellAnchor>
    <xdr:from>
      <xdr:col>23</xdr:col>
      <xdr:colOff>58931</xdr:colOff>
      <xdr:row>34</xdr:row>
      <xdr:rowOff>45844</xdr:rowOff>
    </xdr:from>
    <xdr:to>
      <xdr:col>23</xdr:col>
      <xdr:colOff>267300</xdr:colOff>
      <xdr:row>34</xdr:row>
      <xdr:rowOff>276826</xdr:rowOff>
    </xdr:to>
    <xdr:pic>
      <xdr:nvPicPr>
        <xdr:cNvPr id="39" name="Picture 38">
          <a:extLst>
            <a:ext uri="{FF2B5EF4-FFF2-40B4-BE49-F238E27FC236}">
              <a16:creationId xmlns:a16="http://schemas.microsoft.com/office/drawing/2014/main" id="{E0F332A8-6EF4-4E32-BF85-64B7AB6D71A3}"/>
            </a:ext>
          </a:extLst>
        </xdr:cNvPr>
        <xdr:cNvPicPr>
          <a:picLocks noChangeAspect="1"/>
        </xdr:cNvPicPr>
      </xdr:nvPicPr>
      <xdr:blipFill>
        <a:blip xmlns:r="http://schemas.openxmlformats.org/officeDocument/2006/relationships" r:embed="rId3"/>
        <a:stretch>
          <a:fillRect/>
        </a:stretch>
      </xdr:blipFill>
      <xdr:spPr>
        <a:xfrm rot="10800000">
          <a:off x="9345806" y="9466069"/>
          <a:ext cx="208369" cy="230982"/>
        </a:xfrm>
        <a:prstGeom prst="rect">
          <a:avLst/>
        </a:prstGeom>
      </xdr:spPr>
    </xdr:pic>
    <xdr:clientData/>
  </xdr:twoCellAnchor>
  <xdr:twoCellAnchor>
    <xdr:from>
      <xdr:col>18</xdr:col>
      <xdr:colOff>87856</xdr:colOff>
      <xdr:row>34</xdr:row>
      <xdr:rowOff>64544</xdr:rowOff>
    </xdr:from>
    <xdr:to>
      <xdr:col>18</xdr:col>
      <xdr:colOff>234857</xdr:colOff>
      <xdr:row>34</xdr:row>
      <xdr:rowOff>253907</xdr:rowOff>
    </xdr:to>
    <xdr:pic>
      <xdr:nvPicPr>
        <xdr:cNvPr id="40" name="Picture 39">
          <a:extLst>
            <a:ext uri="{FF2B5EF4-FFF2-40B4-BE49-F238E27FC236}">
              <a16:creationId xmlns:a16="http://schemas.microsoft.com/office/drawing/2014/main" id="{9599F5B2-ED02-48EF-B4FB-B20A00DAD782}"/>
            </a:ext>
          </a:extLst>
        </xdr:cNvPr>
        <xdr:cNvPicPr>
          <a:picLocks noChangeAspect="1"/>
        </xdr:cNvPicPr>
      </xdr:nvPicPr>
      <xdr:blipFill>
        <a:blip xmlns:r="http://schemas.openxmlformats.org/officeDocument/2006/relationships" r:embed="rId4"/>
        <a:stretch>
          <a:fillRect/>
        </a:stretch>
      </xdr:blipFill>
      <xdr:spPr>
        <a:xfrm>
          <a:off x="7707856" y="9484769"/>
          <a:ext cx="147001" cy="189363"/>
        </a:xfrm>
        <a:prstGeom prst="rect">
          <a:avLst/>
        </a:prstGeom>
      </xdr:spPr>
    </xdr:pic>
    <xdr:clientData/>
  </xdr:twoCellAnchor>
  <xdr:twoCellAnchor>
    <xdr:from>
      <xdr:col>18</xdr:col>
      <xdr:colOff>87856</xdr:colOff>
      <xdr:row>31</xdr:row>
      <xdr:rowOff>64544</xdr:rowOff>
    </xdr:from>
    <xdr:to>
      <xdr:col>18</xdr:col>
      <xdr:colOff>234857</xdr:colOff>
      <xdr:row>31</xdr:row>
      <xdr:rowOff>253907</xdr:rowOff>
    </xdr:to>
    <xdr:pic>
      <xdr:nvPicPr>
        <xdr:cNvPr id="41" name="Picture 40">
          <a:extLst>
            <a:ext uri="{FF2B5EF4-FFF2-40B4-BE49-F238E27FC236}">
              <a16:creationId xmlns:a16="http://schemas.microsoft.com/office/drawing/2014/main" id="{35B0E37A-12A0-4624-BE64-815806D8D2DF}"/>
            </a:ext>
          </a:extLst>
        </xdr:cNvPr>
        <xdr:cNvPicPr>
          <a:picLocks noChangeAspect="1"/>
        </xdr:cNvPicPr>
      </xdr:nvPicPr>
      <xdr:blipFill>
        <a:blip xmlns:r="http://schemas.openxmlformats.org/officeDocument/2006/relationships" r:embed="rId4"/>
        <a:stretch>
          <a:fillRect/>
        </a:stretch>
      </xdr:blipFill>
      <xdr:spPr>
        <a:xfrm>
          <a:off x="7707856" y="8541794"/>
          <a:ext cx="147001" cy="189363"/>
        </a:xfrm>
        <a:prstGeom prst="rect">
          <a:avLst/>
        </a:prstGeom>
      </xdr:spPr>
    </xdr:pic>
    <xdr:clientData/>
  </xdr:twoCellAnchor>
  <xdr:twoCellAnchor>
    <xdr:from>
      <xdr:col>19</xdr:col>
      <xdr:colOff>58931</xdr:colOff>
      <xdr:row>31</xdr:row>
      <xdr:rowOff>45844</xdr:rowOff>
    </xdr:from>
    <xdr:to>
      <xdr:col>19</xdr:col>
      <xdr:colOff>267300</xdr:colOff>
      <xdr:row>31</xdr:row>
      <xdr:rowOff>276826</xdr:rowOff>
    </xdr:to>
    <xdr:pic>
      <xdr:nvPicPr>
        <xdr:cNvPr id="42" name="Picture 41">
          <a:extLst>
            <a:ext uri="{FF2B5EF4-FFF2-40B4-BE49-F238E27FC236}">
              <a16:creationId xmlns:a16="http://schemas.microsoft.com/office/drawing/2014/main" id="{E0D3DA90-5E33-4944-914E-18FEE1EDA329}"/>
            </a:ext>
          </a:extLst>
        </xdr:cNvPr>
        <xdr:cNvPicPr>
          <a:picLocks noChangeAspect="1"/>
        </xdr:cNvPicPr>
      </xdr:nvPicPr>
      <xdr:blipFill>
        <a:blip xmlns:r="http://schemas.openxmlformats.org/officeDocument/2006/relationships" r:embed="rId3"/>
        <a:stretch>
          <a:fillRect/>
        </a:stretch>
      </xdr:blipFill>
      <xdr:spPr>
        <a:xfrm>
          <a:off x="8012306" y="8523094"/>
          <a:ext cx="208369" cy="230982"/>
        </a:xfrm>
        <a:prstGeom prst="rect">
          <a:avLst/>
        </a:prstGeom>
      </xdr:spPr>
    </xdr:pic>
    <xdr:clientData/>
  </xdr:twoCellAnchor>
  <xdr:twoCellAnchor>
    <xdr:from>
      <xdr:col>23</xdr:col>
      <xdr:colOff>58931</xdr:colOff>
      <xdr:row>32</xdr:row>
      <xdr:rowOff>45844</xdr:rowOff>
    </xdr:from>
    <xdr:to>
      <xdr:col>23</xdr:col>
      <xdr:colOff>267300</xdr:colOff>
      <xdr:row>32</xdr:row>
      <xdr:rowOff>276826</xdr:rowOff>
    </xdr:to>
    <xdr:pic>
      <xdr:nvPicPr>
        <xdr:cNvPr id="43" name="Picture 42">
          <a:extLst>
            <a:ext uri="{FF2B5EF4-FFF2-40B4-BE49-F238E27FC236}">
              <a16:creationId xmlns:a16="http://schemas.microsoft.com/office/drawing/2014/main" id="{6219E795-0334-4605-A505-A19D521810B9}"/>
            </a:ext>
          </a:extLst>
        </xdr:cNvPr>
        <xdr:cNvPicPr>
          <a:picLocks noChangeAspect="1"/>
        </xdr:cNvPicPr>
      </xdr:nvPicPr>
      <xdr:blipFill>
        <a:blip xmlns:r="http://schemas.openxmlformats.org/officeDocument/2006/relationships" r:embed="rId3"/>
        <a:stretch>
          <a:fillRect/>
        </a:stretch>
      </xdr:blipFill>
      <xdr:spPr>
        <a:xfrm rot="10800000">
          <a:off x="9345806" y="8837419"/>
          <a:ext cx="208369" cy="230982"/>
        </a:xfrm>
        <a:prstGeom prst="rect">
          <a:avLst/>
        </a:prstGeom>
      </xdr:spPr>
    </xdr:pic>
    <xdr:clientData/>
  </xdr:twoCellAnchor>
  <xdr:twoCellAnchor>
    <xdr:from>
      <xdr:col>22</xdr:col>
      <xdr:colOff>84083</xdr:colOff>
      <xdr:row>32</xdr:row>
      <xdr:rowOff>68679</xdr:rowOff>
    </xdr:from>
    <xdr:to>
      <xdr:col>22</xdr:col>
      <xdr:colOff>231084</xdr:colOff>
      <xdr:row>32</xdr:row>
      <xdr:rowOff>258042</xdr:rowOff>
    </xdr:to>
    <xdr:pic>
      <xdr:nvPicPr>
        <xdr:cNvPr id="44" name="Picture 43">
          <a:extLst>
            <a:ext uri="{FF2B5EF4-FFF2-40B4-BE49-F238E27FC236}">
              <a16:creationId xmlns:a16="http://schemas.microsoft.com/office/drawing/2014/main" id="{3CEAD00A-6D92-48CE-B352-EAB8A079CF78}"/>
            </a:ext>
          </a:extLst>
        </xdr:cNvPr>
        <xdr:cNvPicPr>
          <a:picLocks noChangeAspect="1"/>
        </xdr:cNvPicPr>
      </xdr:nvPicPr>
      <xdr:blipFill>
        <a:blip xmlns:r="http://schemas.openxmlformats.org/officeDocument/2006/relationships" r:embed="rId4"/>
        <a:stretch>
          <a:fillRect/>
        </a:stretch>
      </xdr:blipFill>
      <xdr:spPr>
        <a:xfrm rot="10800000">
          <a:off x="9037583" y="8860254"/>
          <a:ext cx="147001" cy="189363"/>
        </a:xfrm>
        <a:prstGeom prst="rect">
          <a:avLst/>
        </a:prstGeom>
      </xdr:spPr>
    </xdr:pic>
    <xdr:clientData/>
  </xdr:twoCellAnchor>
  <xdr:twoCellAnchor>
    <xdr:from>
      <xdr:col>0</xdr:col>
      <xdr:colOff>1865282</xdr:colOff>
      <xdr:row>23</xdr:row>
      <xdr:rowOff>190320</xdr:rowOff>
    </xdr:from>
    <xdr:to>
      <xdr:col>29</xdr:col>
      <xdr:colOff>0</xdr:colOff>
      <xdr:row>24</xdr:row>
      <xdr:rowOff>0</xdr:rowOff>
    </xdr:to>
    <xdr:graphicFrame macro="">
      <xdr:nvGraphicFramePr>
        <xdr:cNvPr id="45" name="Chart 44">
          <a:extLst>
            <a:ext uri="{FF2B5EF4-FFF2-40B4-BE49-F238E27FC236}">
              <a16:creationId xmlns:a16="http://schemas.microsoft.com/office/drawing/2014/main" id="{056417C1-0280-4006-B1BB-E8BC8FF4A7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161925</xdr:colOff>
      <xdr:row>4</xdr:row>
      <xdr:rowOff>57150</xdr:rowOff>
    </xdr:from>
    <xdr:to>
      <xdr:col>22</xdr:col>
      <xdr:colOff>308926</xdr:colOff>
      <xdr:row>4</xdr:row>
      <xdr:rowOff>246513</xdr:rowOff>
    </xdr:to>
    <xdr:pic>
      <xdr:nvPicPr>
        <xdr:cNvPr id="46" name="Picture 45">
          <a:extLst>
            <a:ext uri="{FF2B5EF4-FFF2-40B4-BE49-F238E27FC236}">
              <a16:creationId xmlns:a16="http://schemas.microsoft.com/office/drawing/2014/main" id="{5D945385-19F5-47C9-A4A6-07F5A263DCB6}"/>
            </a:ext>
          </a:extLst>
        </xdr:cNvPr>
        <xdr:cNvPicPr>
          <a:picLocks noChangeAspect="1"/>
        </xdr:cNvPicPr>
      </xdr:nvPicPr>
      <xdr:blipFill>
        <a:blip xmlns:r="http://schemas.openxmlformats.org/officeDocument/2006/relationships" r:embed="rId4"/>
        <a:stretch>
          <a:fillRect/>
        </a:stretch>
      </xdr:blipFill>
      <xdr:spPr>
        <a:xfrm rot="10800000">
          <a:off x="9115425" y="819150"/>
          <a:ext cx="147001" cy="189363"/>
        </a:xfrm>
        <a:prstGeom prst="rect">
          <a:avLst/>
        </a:prstGeom>
      </xdr:spPr>
    </xdr:pic>
    <xdr:clientData/>
  </xdr:twoCellAnchor>
  <xdr:twoCellAnchor>
    <xdr:from>
      <xdr:col>5</xdr:col>
      <xdr:colOff>57150</xdr:colOff>
      <xdr:row>33</xdr:row>
      <xdr:rowOff>57150</xdr:rowOff>
    </xdr:from>
    <xdr:to>
      <xdr:col>5</xdr:col>
      <xdr:colOff>288132</xdr:colOff>
      <xdr:row>33</xdr:row>
      <xdr:rowOff>265519</xdr:rowOff>
    </xdr:to>
    <xdr:pic>
      <xdr:nvPicPr>
        <xdr:cNvPr id="47" name="Picture 46">
          <a:extLst>
            <a:ext uri="{FF2B5EF4-FFF2-40B4-BE49-F238E27FC236}">
              <a16:creationId xmlns:a16="http://schemas.microsoft.com/office/drawing/2014/main" id="{76EEE3C6-D93C-4308-A5E1-961270072117}"/>
            </a:ext>
          </a:extLst>
        </xdr:cNvPr>
        <xdr:cNvPicPr>
          <a:picLocks noChangeAspect="1"/>
        </xdr:cNvPicPr>
      </xdr:nvPicPr>
      <xdr:blipFill>
        <a:blip xmlns:r="http://schemas.openxmlformats.org/officeDocument/2006/relationships" r:embed="rId3"/>
        <a:stretch>
          <a:fillRect/>
        </a:stretch>
      </xdr:blipFill>
      <xdr:spPr>
        <a:xfrm rot="5400000">
          <a:off x="3354581" y="9151744"/>
          <a:ext cx="208369" cy="230982"/>
        </a:xfrm>
        <a:prstGeom prst="rect">
          <a:avLst/>
        </a:prstGeom>
      </xdr:spPr>
    </xdr:pic>
    <xdr:clientData/>
  </xdr:twoCellAnchor>
  <xdr:twoCellAnchor>
    <xdr:from>
      <xdr:col>9</xdr:col>
      <xdr:colOff>57150</xdr:colOff>
      <xdr:row>34</xdr:row>
      <xdr:rowOff>47625</xdr:rowOff>
    </xdr:from>
    <xdr:to>
      <xdr:col>9</xdr:col>
      <xdr:colOff>288132</xdr:colOff>
      <xdr:row>34</xdr:row>
      <xdr:rowOff>255994</xdr:rowOff>
    </xdr:to>
    <xdr:pic>
      <xdr:nvPicPr>
        <xdr:cNvPr id="48" name="Picture 47">
          <a:extLst>
            <a:ext uri="{FF2B5EF4-FFF2-40B4-BE49-F238E27FC236}">
              <a16:creationId xmlns:a16="http://schemas.microsoft.com/office/drawing/2014/main" id="{2C1BBA71-EE41-4933-84F9-5DFCE36CB7ED}"/>
            </a:ext>
          </a:extLst>
        </xdr:cNvPr>
        <xdr:cNvPicPr>
          <a:picLocks noChangeAspect="1"/>
        </xdr:cNvPicPr>
      </xdr:nvPicPr>
      <xdr:blipFill>
        <a:blip xmlns:r="http://schemas.openxmlformats.org/officeDocument/2006/relationships" r:embed="rId3"/>
        <a:stretch>
          <a:fillRect/>
        </a:stretch>
      </xdr:blipFill>
      <xdr:spPr>
        <a:xfrm rot="16200000">
          <a:off x="4688081" y="9456544"/>
          <a:ext cx="208369" cy="230982"/>
        </a:xfrm>
        <a:prstGeom prst="rect">
          <a:avLst/>
        </a:prstGeom>
      </xdr:spPr>
    </xdr:pic>
    <xdr:clientData/>
  </xdr:twoCellAnchor>
  <xdr:twoCellAnchor>
    <xdr:from>
      <xdr:col>5</xdr:col>
      <xdr:colOff>57150</xdr:colOff>
      <xdr:row>31</xdr:row>
      <xdr:rowOff>57150</xdr:rowOff>
    </xdr:from>
    <xdr:to>
      <xdr:col>5</xdr:col>
      <xdr:colOff>288132</xdr:colOff>
      <xdr:row>31</xdr:row>
      <xdr:rowOff>265519</xdr:rowOff>
    </xdr:to>
    <xdr:pic>
      <xdr:nvPicPr>
        <xdr:cNvPr id="49" name="Picture 48">
          <a:extLst>
            <a:ext uri="{FF2B5EF4-FFF2-40B4-BE49-F238E27FC236}">
              <a16:creationId xmlns:a16="http://schemas.microsoft.com/office/drawing/2014/main" id="{C973F8E6-B70E-485C-ADF7-50EE6A30B78B}"/>
            </a:ext>
          </a:extLst>
        </xdr:cNvPr>
        <xdr:cNvPicPr>
          <a:picLocks noChangeAspect="1"/>
        </xdr:cNvPicPr>
      </xdr:nvPicPr>
      <xdr:blipFill>
        <a:blip xmlns:r="http://schemas.openxmlformats.org/officeDocument/2006/relationships" r:embed="rId3"/>
        <a:stretch>
          <a:fillRect/>
        </a:stretch>
      </xdr:blipFill>
      <xdr:spPr>
        <a:xfrm rot="5400000">
          <a:off x="3354581" y="8523094"/>
          <a:ext cx="208369" cy="230982"/>
        </a:xfrm>
        <a:prstGeom prst="rect">
          <a:avLst/>
        </a:prstGeom>
      </xdr:spPr>
    </xdr:pic>
    <xdr:clientData/>
  </xdr:twoCellAnchor>
  <xdr:twoCellAnchor>
    <xdr:from>
      <xdr:col>9</xdr:col>
      <xdr:colOff>57150</xdr:colOff>
      <xdr:row>32</xdr:row>
      <xdr:rowOff>47625</xdr:rowOff>
    </xdr:from>
    <xdr:to>
      <xdr:col>9</xdr:col>
      <xdr:colOff>288132</xdr:colOff>
      <xdr:row>32</xdr:row>
      <xdr:rowOff>255994</xdr:rowOff>
    </xdr:to>
    <xdr:pic>
      <xdr:nvPicPr>
        <xdr:cNvPr id="50" name="Picture 49">
          <a:extLst>
            <a:ext uri="{FF2B5EF4-FFF2-40B4-BE49-F238E27FC236}">
              <a16:creationId xmlns:a16="http://schemas.microsoft.com/office/drawing/2014/main" id="{DCA4C7B1-3002-43E6-B52B-0D446869E1ED}"/>
            </a:ext>
          </a:extLst>
        </xdr:cNvPr>
        <xdr:cNvPicPr>
          <a:picLocks noChangeAspect="1"/>
        </xdr:cNvPicPr>
      </xdr:nvPicPr>
      <xdr:blipFill>
        <a:blip xmlns:r="http://schemas.openxmlformats.org/officeDocument/2006/relationships" r:embed="rId3"/>
        <a:stretch>
          <a:fillRect/>
        </a:stretch>
      </xdr:blipFill>
      <xdr:spPr>
        <a:xfrm rot="16200000">
          <a:off x="4688081" y="8827894"/>
          <a:ext cx="208369" cy="230982"/>
        </a:xfrm>
        <a:prstGeom prst="rect">
          <a:avLst/>
        </a:prstGeom>
      </xdr:spPr>
    </xdr:pic>
    <xdr:clientData/>
  </xdr:twoCellAnchor>
  <xdr:twoCellAnchor>
    <xdr:from>
      <xdr:col>4</xdr:col>
      <xdr:colOff>57150</xdr:colOff>
      <xdr:row>27</xdr:row>
      <xdr:rowOff>38100</xdr:rowOff>
    </xdr:from>
    <xdr:to>
      <xdr:col>4</xdr:col>
      <xdr:colOff>246513</xdr:colOff>
      <xdr:row>27</xdr:row>
      <xdr:rowOff>185101</xdr:rowOff>
    </xdr:to>
    <xdr:pic>
      <xdr:nvPicPr>
        <xdr:cNvPr id="51" name="Picture 50">
          <a:extLst>
            <a:ext uri="{FF2B5EF4-FFF2-40B4-BE49-F238E27FC236}">
              <a16:creationId xmlns:a16="http://schemas.microsoft.com/office/drawing/2014/main" id="{5C1C4E60-C284-4AA0-9E89-D5CCEA24F5A6}"/>
            </a:ext>
          </a:extLst>
        </xdr:cNvPr>
        <xdr:cNvPicPr>
          <a:picLocks noChangeAspect="1"/>
        </xdr:cNvPicPr>
      </xdr:nvPicPr>
      <xdr:blipFill>
        <a:blip xmlns:r="http://schemas.openxmlformats.org/officeDocument/2006/relationships" r:embed="rId4"/>
        <a:stretch>
          <a:fillRect/>
        </a:stretch>
      </xdr:blipFill>
      <xdr:spPr>
        <a:xfrm rot="5400000">
          <a:off x="3031081" y="7236869"/>
          <a:ext cx="147001" cy="189363"/>
        </a:xfrm>
        <a:prstGeom prst="rect">
          <a:avLst/>
        </a:prstGeom>
      </xdr:spPr>
    </xdr:pic>
    <xdr:clientData/>
  </xdr:twoCellAnchor>
  <xdr:twoCellAnchor>
    <xdr:from>
      <xdr:col>6</xdr:col>
      <xdr:colOff>28575</xdr:colOff>
      <xdr:row>27</xdr:row>
      <xdr:rowOff>9525</xdr:rowOff>
    </xdr:from>
    <xdr:to>
      <xdr:col>6</xdr:col>
      <xdr:colOff>281499</xdr:colOff>
      <xdr:row>27</xdr:row>
      <xdr:rowOff>306186</xdr:rowOff>
    </xdr:to>
    <xdr:pic>
      <xdr:nvPicPr>
        <xdr:cNvPr id="52" name="Picture 51">
          <a:extLst>
            <a:ext uri="{FF2B5EF4-FFF2-40B4-BE49-F238E27FC236}">
              <a16:creationId xmlns:a16="http://schemas.microsoft.com/office/drawing/2014/main" id="{96609065-303E-4D9D-A79F-9B04D8CFDD74}"/>
            </a:ext>
          </a:extLst>
        </xdr:cNvPr>
        <xdr:cNvPicPr>
          <a:picLocks noChangeAspect="1"/>
        </xdr:cNvPicPr>
      </xdr:nvPicPr>
      <xdr:blipFill>
        <a:blip xmlns:r="http://schemas.openxmlformats.org/officeDocument/2006/relationships" r:embed="rId1"/>
        <a:stretch>
          <a:fillRect/>
        </a:stretch>
      </xdr:blipFill>
      <xdr:spPr>
        <a:xfrm rot="5400000">
          <a:off x="3626206" y="7251344"/>
          <a:ext cx="296661" cy="252924"/>
        </a:xfrm>
        <a:prstGeom prst="rect">
          <a:avLst/>
        </a:prstGeom>
      </xdr:spPr>
    </xdr:pic>
    <xdr:clientData/>
  </xdr:twoCellAnchor>
  <xdr:twoCellAnchor>
    <xdr:from>
      <xdr:col>7</xdr:col>
      <xdr:colOff>58921</xdr:colOff>
      <xdr:row>27</xdr:row>
      <xdr:rowOff>174581</xdr:rowOff>
    </xdr:from>
    <xdr:to>
      <xdr:col>7</xdr:col>
      <xdr:colOff>235734</xdr:colOff>
      <xdr:row>27</xdr:row>
      <xdr:rowOff>299499</xdr:rowOff>
    </xdr:to>
    <xdr:pic>
      <xdr:nvPicPr>
        <xdr:cNvPr id="53" name="Picture 52">
          <a:extLst>
            <a:ext uri="{FF2B5EF4-FFF2-40B4-BE49-F238E27FC236}">
              <a16:creationId xmlns:a16="http://schemas.microsoft.com/office/drawing/2014/main" id="{7964F270-3CB8-45A9-B7CC-C7A553E23110}"/>
            </a:ext>
          </a:extLst>
        </xdr:cNvPr>
        <xdr:cNvPicPr>
          <a:picLocks noChangeAspect="1"/>
        </xdr:cNvPicPr>
      </xdr:nvPicPr>
      <xdr:blipFill>
        <a:blip xmlns:r="http://schemas.openxmlformats.org/officeDocument/2006/relationships" r:embed="rId5"/>
        <a:stretch>
          <a:fillRect/>
        </a:stretch>
      </xdr:blipFill>
      <xdr:spPr>
        <a:xfrm rot="5400000">
          <a:off x="4037744" y="7368583"/>
          <a:ext cx="124918" cy="176813"/>
        </a:xfrm>
        <a:prstGeom prst="rect">
          <a:avLst/>
        </a:prstGeom>
      </xdr:spPr>
    </xdr:pic>
    <xdr:clientData/>
  </xdr:twoCellAnchor>
  <xdr:twoCellAnchor>
    <xdr:from>
      <xdr:col>8</xdr:col>
      <xdr:colOff>66675</xdr:colOff>
      <xdr:row>27</xdr:row>
      <xdr:rowOff>152400</xdr:rowOff>
    </xdr:from>
    <xdr:to>
      <xdr:col>8</xdr:col>
      <xdr:colOff>256038</xdr:colOff>
      <xdr:row>27</xdr:row>
      <xdr:rowOff>299401</xdr:rowOff>
    </xdr:to>
    <xdr:pic>
      <xdr:nvPicPr>
        <xdr:cNvPr id="54" name="Picture 53">
          <a:extLst>
            <a:ext uri="{FF2B5EF4-FFF2-40B4-BE49-F238E27FC236}">
              <a16:creationId xmlns:a16="http://schemas.microsoft.com/office/drawing/2014/main" id="{8ED9BA3A-9698-428D-B5F2-E526A86D8CB4}"/>
            </a:ext>
          </a:extLst>
        </xdr:cNvPr>
        <xdr:cNvPicPr>
          <a:picLocks noChangeAspect="1"/>
        </xdr:cNvPicPr>
      </xdr:nvPicPr>
      <xdr:blipFill>
        <a:blip xmlns:r="http://schemas.openxmlformats.org/officeDocument/2006/relationships" r:embed="rId4"/>
        <a:stretch>
          <a:fillRect/>
        </a:stretch>
      </xdr:blipFill>
      <xdr:spPr>
        <a:xfrm rot="16200000">
          <a:off x="4374106" y="7351169"/>
          <a:ext cx="147001" cy="189363"/>
        </a:xfrm>
        <a:prstGeom prst="rect">
          <a:avLst/>
        </a:prstGeom>
      </xdr:spPr>
    </xdr:pic>
    <xdr:clientData/>
  </xdr:twoCellAnchor>
  <xdr:twoCellAnchor>
    <xdr:from>
      <xdr:col>11</xdr:col>
      <xdr:colOff>68448</xdr:colOff>
      <xdr:row>27</xdr:row>
      <xdr:rowOff>31704</xdr:rowOff>
    </xdr:from>
    <xdr:to>
      <xdr:col>11</xdr:col>
      <xdr:colOff>245261</xdr:colOff>
      <xdr:row>27</xdr:row>
      <xdr:rowOff>156622</xdr:rowOff>
    </xdr:to>
    <xdr:pic>
      <xdr:nvPicPr>
        <xdr:cNvPr id="55" name="Picture 54">
          <a:extLst>
            <a:ext uri="{FF2B5EF4-FFF2-40B4-BE49-F238E27FC236}">
              <a16:creationId xmlns:a16="http://schemas.microsoft.com/office/drawing/2014/main" id="{1211A59D-29BC-4758-97C1-3A9DECE84015}"/>
            </a:ext>
          </a:extLst>
        </xdr:cNvPr>
        <xdr:cNvPicPr>
          <a:picLocks noChangeAspect="1"/>
        </xdr:cNvPicPr>
      </xdr:nvPicPr>
      <xdr:blipFill>
        <a:blip xmlns:r="http://schemas.openxmlformats.org/officeDocument/2006/relationships" r:embed="rId5"/>
        <a:stretch>
          <a:fillRect/>
        </a:stretch>
      </xdr:blipFill>
      <xdr:spPr>
        <a:xfrm rot="16200000">
          <a:off x="5380771" y="7225706"/>
          <a:ext cx="124918" cy="176813"/>
        </a:xfrm>
        <a:prstGeom prst="rect">
          <a:avLst/>
        </a:prstGeom>
      </xdr:spPr>
    </xdr:pic>
    <xdr:clientData/>
  </xdr:twoCellAnchor>
  <xdr:twoCellAnchor>
    <xdr:from>
      <xdr:col>10</xdr:col>
      <xdr:colOff>28575</xdr:colOff>
      <xdr:row>27</xdr:row>
      <xdr:rowOff>9525</xdr:rowOff>
    </xdr:from>
    <xdr:to>
      <xdr:col>10</xdr:col>
      <xdr:colOff>281499</xdr:colOff>
      <xdr:row>27</xdr:row>
      <xdr:rowOff>306186</xdr:rowOff>
    </xdr:to>
    <xdr:pic>
      <xdr:nvPicPr>
        <xdr:cNvPr id="56" name="Picture 55">
          <a:extLst>
            <a:ext uri="{FF2B5EF4-FFF2-40B4-BE49-F238E27FC236}">
              <a16:creationId xmlns:a16="http://schemas.microsoft.com/office/drawing/2014/main" id="{169647DE-255A-4575-ABCC-6E39988E0D1C}"/>
            </a:ext>
          </a:extLst>
        </xdr:cNvPr>
        <xdr:cNvPicPr>
          <a:picLocks noChangeAspect="1"/>
        </xdr:cNvPicPr>
      </xdr:nvPicPr>
      <xdr:blipFill>
        <a:blip xmlns:r="http://schemas.openxmlformats.org/officeDocument/2006/relationships" r:embed="rId1"/>
        <a:stretch>
          <a:fillRect/>
        </a:stretch>
      </xdr:blipFill>
      <xdr:spPr>
        <a:xfrm rot="5400000" flipH="1" flipV="1">
          <a:off x="4959706" y="7251344"/>
          <a:ext cx="296661" cy="252924"/>
        </a:xfrm>
        <a:prstGeom prst="rect">
          <a:avLst/>
        </a:prstGeom>
      </xdr:spPr>
    </xdr:pic>
    <xdr:clientData/>
  </xdr:twoCellAnchor>
  <xdr:twoCellAnchor>
    <xdr:from>
      <xdr:col>18</xdr:col>
      <xdr:colOff>21181</xdr:colOff>
      <xdr:row>27</xdr:row>
      <xdr:rowOff>45494</xdr:rowOff>
    </xdr:from>
    <xdr:to>
      <xdr:col>18</xdr:col>
      <xdr:colOff>168182</xdr:colOff>
      <xdr:row>27</xdr:row>
      <xdr:rowOff>234857</xdr:rowOff>
    </xdr:to>
    <xdr:pic>
      <xdr:nvPicPr>
        <xdr:cNvPr id="57" name="Picture 56">
          <a:extLst>
            <a:ext uri="{FF2B5EF4-FFF2-40B4-BE49-F238E27FC236}">
              <a16:creationId xmlns:a16="http://schemas.microsoft.com/office/drawing/2014/main" id="{ED2222F5-A91C-4850-BA20-573B131C107B}"/>
            </a:ext>
          </a:extLst>
        </xdr:cNvPr>
        <xdr:cNvPicPr>
          <a:picLocks noChangeAspect="1"/>
        </xdr:cNvPicPr>
      </xdr:nvPicPr>
      <xdr:blipFill>
        <a:blip xmlns:r="http://schemas.openxmlformats.org/officeDocument/2006/relationships" r:embed="rId4"/>
        <a:stretch>
          <a:fillRect/>
        </a:stretch>
      </xdr:blipFill>
      <xdr:spPr>
        <a:xfrm>
          <a:off x="7641181" y="7265444"/>
          <a:ext cx="147001" cy="189363"/>
        </a:xfrm>
        <a:prstGeom prst="rect">
          <a:avLst/>
        </a:prstGeom>
      </xdr:spPr>
    </xdr:pic>
    <xdr:clientData/>
  </xdr:twoCellAnchor>
  <xdr:twoCellAnchor>
    <xdr:from>
      <xdr:col>19</xdr:col>
      <xdr:colOff>263881</xdr:colOff>
      <xdr:row>27</xdr:row>
      <xdr:rowOff>21869</xdr:rowOff>
    </xdr:from>
    <xdr:to>
      <xdr:col>20</xdr:col>
      <xdr:colOff>246217</xdr:colOff>
      <xdr:row>27</xdr:row>
      <xdr:rowOff>274793</xdr:rowOff>
    </xdr:to>
    <xdr:pic>
      <xdr:nvPicPr>
        <xdr:cNvPr id="58" name="Picture 57">
          <a:extLst>
            <a:ext uri="{FF2B5EF4-FFF2-40B4-BE49-F238E27FC236}">
              <a16:creationId xmlns:a16="http://schemas.microsoft.com/office/drawing/2014/main" id="{1D18CC71-E1B6-4B4C-8C4A-02F71BC651D2}"/>
            </a:ext>
          </a:extLst>
        </xdr:cNvPr>
        <xdr:cNvPicPr>
          <a:picLocks noChangeAspect="1"/>
        </xdr:cNvPicPr>
      </xdr:nvPicPr>
      <xdr:blipFill>
        <a:blip xmlns:r="http://schemas.openxmlformats.org/officeDocument/2006/relationships" r:embed="rId1"/>
        <a:stretch>
          <a:fillRect/>
        </a:stretch>
      </xdr:blipFill>
      <xdr:spPr>
        <a:xfrm>
          <a:off x="8217256" y="7241819"/>
          <a:ext cx="315711" cy="252924"/>
        </a:xfrm>
        <a:prstGeom prst="rect">
          <a:avLst/>
        </a:prstGeom>
      </xdr:spPr>
    </xdr:pic>
    <xdr:clientData/>
  </xdr:twoCellAnchor>
  <xdr:twoCellAnchor>
    <xdr:from>
      <xdr:col>20</xdr:col>
      <xdr:colOff>309517</xdr:colOff>
      <xdr:row>27</xdr:row>
      <xdr:rowOff>23858</xdr:rowOff>
    </xdr:from>
    <xdr:to>
      <xdr:col>21</xdr:col>
      <xdr:colOff>0</xdr:colOff>
      <xdr:row>27</xdr:row>
      <xdr:rowOff>249727</xdr:rowOff>
    </xdr:to>
    <xdr:pic>
      <xdr:nvPicPr>
        <xdr:cNvPr id="59" name="Picture 58">
          <a:extLst>
            <a:ext uri="{FF2B5EF4-FFF2-40B4-BE49-F238E27FC236}">
              <a16:creationId xmlns:a16="http://schemas.microsoft.com/office/drawing/2014/main" id="{28C05C0A-603A-4D99-AE27-4C6EDF0ECE60}"/>
            </a:ext>
          </a:extLst>
        </xdr:cNvPr>
        <xdr:cNvPicPr>
          <a:picLocks noChangeAspect="1"/>
        </xdr:cNvPicPr>
      </xdr:nvPicPr>
      <xdr:blipFill>
        <a:blip xmlns:r="http://schemas.openxmlformats.org/officeDocument/2006/relationships" r:embed="rId2"/>
        <a:stretch>
          <a:fillRect/>
        </a:stretch>
      </xdr:blipFill>
      <xdr:spPr>
        <a:xfrm>
          <a:off x="8596267" y="7243808"/>
          <a:ext cx="23858" cy="225869"/>
        </a:xfrm>
        <a:prstGeom prst="rect">
          <a:avLst/>
        </a:prstGeom>
      </xdr:spPr>
    </xdr:pic>
    <xdr:clientData/>
  </xdr:twoCellAnchor>
  <xdr:twoCellAnchor>
    <xdr:from>
      <xdr:col>21</xdr:col>
      <xdr:colOff>170594</xdr:colOff>
      <xdr:row>27</xdr:row>
      <xdr:rowOff>81956</xdr:rowOff>
    </xdr:from>
    <xdr:to>
      <xdr:col>21</xdr:col>
      <xdr:colOff>295512</xdr:colOff>
      <xdr:row>27</xdr:row>
      <xdr:rowOff>258769</xdr:rowOff>
    </xdr:to>
    <xdr:pic>
      <xdr:nvPicPr>
        <xdr:cNvPr id="60" name="Picture 59">
          <a:extLst>
            <a:ext uri="{FF2B5EF4-FFF2-40B4-BE49-F238E27FC236}">
              <a16:creationId xmlns:a16="http://schemas.microsoft.com/office/drawing/2014/main" id="{6C929891-1DCB-44EA-8F8F-F84553A128A9}"/>
            </a:ext>
          </a:extLst>
        </xdr:cNvPr>
        <xdr:cNvPicPr>
          <a:picLocks noChangeAspect="1"/>
        </xdr:cNvPicPr>
      </xdr:nvPicPr>
      <xdr:blipFill>
        <a:blip xmlns:r="http://schemas.openxmlformats.org/officeDocument/2006/relationships" r:embed="rId5"/>
        <a:stretch>
          <a:fillRect/>
        </a:stretch>
      </xdr:blipFill>
      <xdr:spPr>
        <a:xfrm>
          <a:off x="8790719" y="7301906"/>
          <a:ext cx="124918" cy="176813"/>
        </a:xfrm>
        <a:prstGeom prst="rect">
          <a:avLst/>
        </a:prstGeom>
      </xdr:spPr>
    </xdr:pic>
    <xdr:clientData/>
  </xdr:twoCellAnchor>
  <xdr:twoCellAnchor>
    <xdr:from>
      <xdr:col>22</xdr:col>
      <xdr:colOff>145006</xdr:colOff>
      <xdr:row>27</xdr:row>
      <xdr:rowOff>64544</xdr:rowOff>
    </xdr:from>
    <xdr:to>
      <xdr:col>22</xdr:col>
      <xdr:colOff>292007</xdr:colOff>
      <xdr:row>27</xdr:row>
      <xdr:rowOff>253907</xdr:rowOff>
    </xdr:to>
    <xdr:pic>
      <xdr:nvPicPr>
        <xdr:cNvPr id="61" name="Picture 60">
          <a:extLst>
            <a:ext uri="{FF2B5EF4-FFF2-40B4-BE49-F238E27FC236}">
              <a16:creationId xmlns:a16="http://schemas.microsoft.com/office/drawing/2014/main" id="{9495B0F3-3635-4D89-B258-89B590004651}"/>
            </a:ext>
          </a:extLst>
        </xdr:cNvPr>
        <xdr:cNvPicPr>
          <a:picLocks noChangeAspect="1"/>
        </xdr:cNvPicPr>
      </xdr:nvPicPr>
      <xdr:blipFill>
        <a:blip xmlns:r="http://schemas.openxmlformats.org/officeDocument/2006/relationships" r:embed="rId4"/>
        <a:stretch>
          <a:fillRect/>
        </a:stretch>
      </xdr:blipFill>
      <xdr:spPr>
        <a:xfrm rot="10800000">
          <a:off x="9098506" y="7284494"/>
          <a:ext cx="147001" cy="189363"/>
        </a:xfrm>
        <a:prstGeom prst="rect">
          <a:avLst/>
        </a:prstGeom>
      </xdr:spPr>
    </xdr:pic>
    <xdr:clientData/>
  </xdr:twoCellAnchor>
  <xdr:twoCellAnchor>
    <xdr:from>
      <xdr:col>25</xdr:col>
      <xdr:colOff>18194</xdr:colOff>
      <xdr:row>27</xdr:row>
      <xdr:rowOff>81956</xdr:rowOff>
    </xdr:from>
    <xdr:to>
      <xdr:col>25</xdr:col>
      <xdr:colOff>143112</xdr:colOff>
      <xdr:row>27</xdr:row>
      <xdr:rowOff>258769</xdr:rowOff>
    </xdr:to>
    <xdr:pic>
      <xdr:nvPicPr>
        <xdr:cNvPr id="62" name="Picture 61">
          <a:extLst>
            <a:ext uri="{FF2B5EF4-FFF2-40B4-BE49-F238E27FC236}">
              <a16:creationId xmlns:a16="http://schemas.microsoft.com/office/drawing/2014/main" id="{42094339-E512-41AC-91E6-E7394FB652D9}"/>
            </a:ext>
          </a:extLst>
        </xdr:cNvPr>
        <xdr:cNvPicPr>
          <a:picLocks noChangeAspect="1"/>
        </xdr:cNvPicPr>
      </xdr:nvPicPr>
      <xdr:blipFill>
        <a:blip xmlns:r="http://schemas.openxmlformats.org/officeDocument/2006/relationships" r:embed="rId5"/>
        <a:stretch>
          <a:fillRect/>
        </a:stretch>
      </xdr:blipFill>
      <xdr:spPr>
        <a:xfrm rot="10800000">
          <a:off x="9971819" y="7301906"/>
          <a:ext cx="124918" cy="176813"/>
        </a:xfrm>
        <a:prstGeom prst="rect">
          <a:avLst/>
        </a:prstGeom>
      </xdr:spPr>
    </xdr:pic>
    <xdr:clientData/>
  </xdr:twoCellAnchor>
  <xdr:twoCellAnchor>
    <xdr:from>
      <xdr:col>24</xdr:col>
      <xdr:colOff>6706</xdr:colOff>
      <xdr:row>27</xdr:row>
      <xdr:rowOff>40919</xdr:rowOff>
    </xdr:from>
    <xdr:to>
      <xdr:col>24</xdr:col>
      <xdr:colOff>303367</xdr:colOff>
      <xdr:row>27</xdr:row>
      <xdr:rowOff>293843</xdr:rowOff>
    </xdr:to>
    <xdr:pic>
      <xdr:nvPicPr>
        <xdr:cNvPr id="63" name="Picture 62">
          <a:extLst>
            <a:ext uri="{FF2B5EF4-FFF2-40B4-BE49-F238E27FC236}">
              <a16:creationId xmlns:a16="http://schemas.microsoft.com/office/drawing/2014/main" id="{9421C2B0-3E22-4594-ABDF-DD3D9C3C0B18}"/>
            </a:ext>
          </a:extLst>
        </xdr:cNvPr>
        <xdr:cNvPicPr>
          <a:picLocks noChangeAspect="1"/>
        </xdr:cNvPicPr>
      </xdr:nvPicPr>
      <xdr:blipFill>
        <a:blip xmlns:r="http://schemas.openxmlformats.org/officeDocument/2006/relationships" r:embed="rId1"/>
        <a:stretch>
          <a:fillRect/>
        </a:stretch>
      </xdr:blipFill>
      <xdr:spPr>
        <a:xfrm flipH="1" flipV="1">
          <a:off x="9626956" y="7260869"/>
          <a:ext cx="296661" cy="252924"/>
        </a:xfrm>
        <a:prstGeom prst="rect">
          <a:avLst/>
        </a:prstGeom>
      </xdr:spPr>
    </xdr:pic>
    <xdr:clientData/>
  </xdr:twoCellAnchor>
  <xdr:twoCellAnchor>
    <xdr:from>
      <xdr:col>5</xdr:col>
      <xdr:colOff>57150</xdr:colOff>
      <xdr:row>27</xdr:row>
      <xdr:rowOff>38100</xdr:rowOff>
    </xdr:from>
    <xdr:to>
      <xdr:col>5</xdr:col>
      <xdr:colOff>288132</xdr:colOff>
      <xdr:row>27</xdr:row>
      <xdr:rowOff>168681</xdr:rowOff>
    </xdr:to>
    <xdr:pic>
      <xdr:nvPicPr>
        <xdr:cNvPr id="64" name="Picture 63">
          <a:extLst>
            <a:ext uri="{FF2B5EF4-FFF2-40B4-BE49-F238E27FC236}">
              <a16:creationId xmlns:a16="http://schemas.microsoft.com/office/drawing/2014/main" id="{1F290011-5D41-49A6-912A-7038B144FD7E}"/>
            </a:ext>
          </a:extLst>
        </xdr:cNvPr>
        <xdr:cNvPicPr>
          <a:picLocks noChangeAspect="1"/>
        </xdr:cNvPicPr>
      </xdr:nvPicPr>
      <xdr:blipFill rotWithShape="1">
        <a:blip xmlns:r="http://schemas.openxmlformats.org/officeDocument/2006/relationships" r:embed="rId3"/>
        <a:srcRect r="37332"/>
        <a:stretch/>
      </xdr:blipFill>
      <xdr:spPr>
        <a:xfrm rot="5400000">
          <a:off x="3393475" y="7207850"/>
          <a:ext cx="130581" cy="230982"/>
        </a:xfrm>
        <a:prstGeom prst="rect">
          <a:avLst/>
        </a:prstGeom>
      </xdr:spPr>
    </xdr:pic>
    <xdr:clientData/>
  </xdr:twoCellAnchor>
  <xdr:twoCellAnchor>
    <xdr:from>
      <xdr:col>9</xdr:col>
      <xdr:colOff>38100</xdr:colOff>
      <xdr:row>27</xdr:row>
      <xdr:rowOff>161925</xdr:rowOff>
    </xdr:from>
    <xdr:to>
      <xdr:col>9</xdr:col>
      <xdr:colOff>269082</xdr:colOff>
      <xdr:row>27</xdr:row>
      <xdr:rowOff>286410</xdr:rowOff>
    </xdr:to>
    <xdr:pic>
      <xdr:nvPicPr>
        <xdr:cNvPr id="65" name="Picture 64">
          <a:extLst>
            <a:ext uri="{FF2B5EF4-FFF2-40B4-BE49-F238E27FC236}">
              <a16:creationId xmlns:a16="http://schemas.microsoft.com/office/drawing/2014/main" id="{9DDAE175-31DE-4928-9259-6F359F6B6856}"/>
            </a:ext>
          </a:extLst>
        </xdr:cNvPr>
        <xdr:cNvPicPr>
          <a:picLocks noChangeAspect="1"/>
        </xdr:cNvPicPr>
      </xdr:nvPicPr>
      <xdr:blipFill rotWithShape="1">
        <a:blip xmlns:r="http://schemas.openxmlformats.org/officeDocument/2006/relationships" r:embed="rId3"/>
        <a:srcRect r="40257"/>
        <a:stretch/>
      </xdr:blipFill>
      <xdr:spPr>
        <a:xfrm rot="16200000">
          <a:off x="4710973" y="7328627"/>
          <a:ext cx="124485" cy="230982"/>
        </a:xfrm>
        <a:prstGeom prst="rect">
          <a:avLst/>
        </a:prstGeom>
      </xdr:spPr>
    </xdr:pic>
    <xdr:clientData/>
  </xdr:twoCellAnchor>
  <xdr:twoCellAnchor>
    <xdr:from>
      <xdr:col>19</xdr:col>
      <xdr:colOff>19050</xdr:colOff>
      <xdr:row>27</xdr:row>
      <xdr:rowOff>28575</xdr:rowOff>
    </xdr:from>
    <xdr:to>
      <xdr:col>19</xdr:col>
      <xdr:colOff>153812</xdr:colOff>
      <xdr:row>27</xdr:row>
      <xdr:rowOff>259557</xdr:rowOff>
    </xdr:to>
    <xdr:pic>
      <xdr:nvPicPr>
        <xdr:cNvPr id="66" name="Picture 65">
          <a:extLst>
            <a:ext uri="{FF2B5EF4-FFF2-40B4-BE49-F238E27FC236}">
              <a16:creationId xmlns:a16="http://schemas.microsoft.com/office/drawing/2014/main" id="{EF7481E5-EE69-4E37-B6F4-1CF441813B0D}"/>
            </a:ext>
          </a:extLst>
        </xdr:cNvPr>
        <xdr:cNvPicPr>
          <a:picLocks noChangeAspect="1"/>
        </xdr:cNvPicPr>
      </xdr:nvPicPr>
      <xdr:blipFill rotWithShape="1">
        <a:blip xmlns:r="http://schemas.openxmlformats.org/officeDocument/2006/relationships" r:embed="rId3"/>
        <a:srcRect r="35326"/>
        <a:stretch/>
      </xdr:blipFill>
      <xdr:spPr>
        <a:xfrm>
          <a:off x="7972425" y="7248525"/>
          <a:ext cx="134762" cy="230982"/>
        </a:xfrm>
        <a:prstGeom prst="rect">
          <a:avLst/>
        </a:prstGeom>
      </xdr:spPr>
    </xdr:pic>
    <xdr:clientData/>
  </xdr:twoCellAnchor>
  <xdr:twoCellAnchor>
    <xdr:from>
      <xdr:col>23</xdr:col>
      <xdr:colOff>142875</xdr:colOff>
      <xdr:row>27</xdr:row>
      <xdr:rowOff>47625</xdr:rowOff>
    </xdr:from>
    <xdr:to>
      <xdr:col>23</xdr:col>
      <xdr:colOff>273130</xdr:colOff>
      <xdr:row>27</xdr:row>
      <xdr:rowOff>278607</xdr:rowOff>
    </xdr:to>
    <xdr:pic>
      <xdr:nvPicPr>
        <xdr:cNvPr id="67" name="Picture 66">
          <a:extLst>
            <a:ext uri="{FF2B5EF4-FFF2-40B4-BE49-F238E27FC236}">
              <a16:creationId xmlns:a16="http://schemas.microsoft.com/office/drawing/2014/main" id="{C074DBF6-192A-45E9-9A79-371D8283251C}"/>
            </a:ext>
          </a:extLst>
        </xdr:cNvPr>
        <xdr:cNvPicPr>
          <a:picLocks noChangeAspect="1"/>
        </xdr:cNvPicPr>
      </xdr:nvPicPr>
      <xdr:blipFill rotWithShape="1">
        <a:blip xmlns:r="http://schemas.openxmlformats.org/officeDocument/2006/relationships" r:embed="rId3"/>
        <a:srcRect l="1" r="37487"/>
        <a:stretch/>
      </xdr:blipFill>
      <xdr:spPr>
        <a:xfrm rot="10800000">
          <a:off x="9429750" y="7267575"/>
          <a:ext cx="130255" cy="230982"/>
        </a:xfrm>
        <a:prstGeom prst="rect">
          <a:avLst/>
        </a:prstGeom>
      </xdr:spPr>
    </xdr:pic>
    <xdr:clientData/>
  </xdr:twoCellAnchor>
  <xdr:twoCellAnchor>
    <xdr:from>
      <xdr:col>32</xdr:col>
      <xdr:colOff>88900</xdr:colOff>
      <xdr:row>21</xdr:row>
      <xdr:rowOff>38100</xdr:rowOff>
    </xdr:from>
    <xdr:to>
      <xdr:col>32</xdr:col>
      <xdr:colOff>6070600</xdr:colOff>
      <xdr:row>63</xdr:row>
      <xdr:rowOff>12700</xdr:rowOff>
    </xdr:to>
    <xdr:pic>
      <xdr:nvPicPr>
        <xdr:cNvPr id="73" name="Picture 72">
          <a:extLst>
            <a:ext uri="{FF2B5EF4-FFF2-40B4-BE49-F238E27FC236}">
              <a16:creationId xmlns:a16="http://schemas.microsoft.com/office/drawing/2014/main" id="{F31D8ADD-3962-E70A-D470-842CBC532C1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8643600" y="4445000"/>
          <a:ext cx="5981700" cy="7467600"/>
        </a:xfrm>
        <a:prstGeom prst="rect">
          <a:avLst/>
        </a:prstGeom>
      </xdr:spPr>
    </xdr:pic>
    <xdr:clientData/>
  </xdr:twoCellAnchor>
  <xdr:twoCellAnchor>
    <xdr:from>
      <xdr:col>32</xdr:col>
      <xdr:colOff>35700</xdr:colOff>
      <xdr:row>2</xdr:row>
      <xdr:rowOff>10300</xdr:rowOff>
    </xdr:from>
    <xdr:to>
      <xdr:col>32</xdr:col>
      <xdr:colOff>6670349</xdr:colOff>
      <xdr:row>20</xdr:row>
      <xdr:rowOff>177800</xdr:rowOff>
    </xdr:to>
    <xdr:pic>
      <xdr:nvPicPr>
        <xdr:cNvPr id="75" name="Picture 74">
          <a:extLst>
            <a:ext uri="{FF2B5EF4-FFF2-40B4-BE49-F238E27FC236}">
              <a16:creationId xmlns:a16="http://schemas.microsoft.com/office/drawing/2014/main" id="{CD6DA308-E127-4683-69E0-9CCF5EEB9F31}"/>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590400" y="391300"/>
          <a:ext cx="6634649" cy="3990200"/>
        </a:xfrm>
        <a:prstGeom prst="rect">
          <a:avLst/>
        </a:prstGeom>
      </xdr:spPr>
    </xdr:pic>
    <xdr:clientData/>
  </xdr:twoCellAnchor>
  <xdr:twoCellAnchor>
    <xdr:from>
      <xdr:col>31</xdr:col>
      <xdr:colOff>71400</xdr:colOff>
      <xdr:row>5</xdr:row>
      <xdr:rowOff>33300</xdr:rowOff>
    </xdr:from>
    <xdr:to>
      <xdr:col>31</xdr:col>
      <xdr:colOff>6034050</xdr:colOff>
      <xdr:row>43</xdr:row>
      <xdr:rowOff>77750</xdr:rowOff>
    </xdr:to>
    <xdr:pic>
      <xdr:nvPicPr>
        <xdr:cNvPr id="77" name="Picture 76">
          <a:extLst>
            <a:ext uri="{FF2B5EF4-FFF2-40B4-BE49-F238E27FC236}">
              <a16:creationId xmlns:a16="http://schemas.microsoft.com/office/drawing/2014/main" id="{DB7EDA14-7A5A-CB38-3DD6-1343C6D52952}"/>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1907800" y="1125500"/>
          <a:ext cx="5962650" cy="7296150"/>
        </a:xfrm>
        <a:prstGeom prst="rect">
          <a:avLst/>
        </a:prstGeom>
      </xdr:spPr>
    </xdr:pic>
    <xdr:clientData/>
  </xdr:twoCellAnchor>
  <xdr:twoCellAnchor>
    <xdr:from>
      <xdr:col>31</xdr:col>
      <xdr:colOff>56300</xdr:colOff>
      <xdr:row>1</xdr:row>
      <xdr:rowOff>43600</xdr:rowOff>
    </xdr:from>
    <xdr:to>
      <xdr:col>31</xdr:col>
      <xdr:colOff>6695225</xdr:colOff>
      <xdr:row>4</xdr:row>
      <xdr:rowOff>291250</xdr:rowOff>
    </xdr:to>
    <xdr:pic>
      <xdr:nvPicPr>
        <xdr:cNvPr id="79" name="Picture 78">
          <a:extLst>
            <a:ext uri="{FF2B5EF4-FFF2-40B4-BE49-F238E27FC236}">
              <a16:creationId xmlns:a16="http://schemas.microsoft.com/office/drawing/2014/main" id="{FA9A31E3-6945-A0C6-5FF1-170BBC8E9BF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1892700" y="234100"/>
          <a:ext cx="6638925" cy="8191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18</xdr:col>
      <xdr:colOff>14007</xdr:colOff>
      <xdr:row>4</xdr:row>
      <xdr:rowOff>37970</xdr:rowOff>
    </xdr:from>
    <xdr:to>
      <xdr:col>18</xdr:col>
      <xdr:colOff>310668</xdr:colOff>
      <xdr:row>4</xdr:row>
      <xdr:rowOff>290894</xdr:rowOff>
    </xdr:to>
    <xdr:pic>
      <xdr:nvPicPr>
        <xdr:cNvPr id="2" name="Picture 1">
          <a:extLst>
            <a:ext uri="{FF2B5EF4-FFF2-40B4-BE49-F238E27FC236}">
              <a16:creationId xmlns:a16="http://schemas.microsoft.com/office/drawing/2014/main" id="{4EC2F5D5-705A-4E2A-BC71-78D7DF2B4A51}"/>
            </a:ext>
          </a:extLst>
        </xdr:cNvPr>
        <xdr:cNvPicPr>
          <a:picLocks noChangeAspect="1"/>
        </xdr:cNvPicPr>
      </xdr:nvPicPr>
      <xdr:blipFill>
        <a:blip xmlns:r="http://schemas.openxmlformats.org/officeDocument/2006/relationships" r:embed="rId1"/>
        <a:stretch>
          <a:fillRect/>
        </a:stretch>
      </xdr:blipFill>
      <xdr:spPr>
        <a:xfrm>
          <a:off x="7634007" y="799970"/>
          <a:ext cx="296661" cy="252924"/>
        </a:xfrm>
        <a:prstGeom prst="rect">
          <a:avLst/>
        </a:prstGeom>
      </xdr:spPr>
    </xdr:pic>
    <xdr:clientData/>
  </xdr:twoCellAnchor>
  <xdr:twoCellAnchor>
    <xdr:from>
      <xdr:col>11</xdr:col>
      <xdr:colOff>31393</xdr:colOff>
      <xdr:row>4</xdr:row>
      <xdr:rowOff>17222</xdr:rowOff>
    </xdr:from>
    <xdr:to>
      <xdr:col>11</xdr:col>
      <xdr:colOff>284317</xdr:colOff>
      <xdr:row>4</xdr:row>
      <xdr:rowOff>313883</xdr:rowOff>
    </xdr:to>
    <xdr:pic>
      <xdr:nvPicPr>
        <xdr:cNvPr id="3" name="Picture 2">
          <a:extLst>
            <a:ext uri="{FF2B5EF4-FFF2-40B4-BE49-F238E27FC236}">
              <a16:creationId xmlns:a16="http://schemas.microsoft.com/office/drawing/2014/main" id="{FF6ABE12-A7E3-4576-A428-FB0367974B7F}"/>
            </a:ext>
          </a:extLst>
        </xdr:cNvPr>
        <xdr:cNvPicPr>
          <a:picLocks noChangeAspect="1"/>
        </xdr:cNvPicPr>
      </xdr:nvPicPr>
      <xdr:blipFill>
        <a:blip xmlns:r="http://schemas.openxmlformats.org/officeDocument/2006/relationships" r:embed="rId1"/>
        <a:stretch>
          <a:fillRect/>
        </a:stretch>
      </xdr:blipFill>
      <xdr:spPr>
        <a:xfrm rot="5400000" flipH="1" flipV="1">
          <a:off x="5295899" y="801091"/>
          <a:ext cx="296661" cy="252924"/>
        </a:xfrm>
        <a:prstGeom prst="rect">
          <a:avLst/>
        </a:prstGeom>
      </xdr:spPr>
    </xdr:pic>
    <xdr:clientData/>
  </xdr:twoCellAnchor>
  <xdr:twoCellAnchor>
    <xdr:from>
      <xdr:col>4</xdr:col>
      <xdr:colOff>39220</xdr:colOff>
      <xdr:row>4</xdr:row>
      <xdr:rowOff>11207</xdr:rowOff>
    </xdr:from>
    <xdr:to>
      <xdr:col>4</xdr:col>
      <xdr:colOff>292144</xdr:colOff>
      <xdr:row>4</xdr:row>
      <xdr:rowOff>307868</xdr:rowOff>
    </xdr:to>
    <xdr:pic>
      <xdr:nvPicPr>
        <xdr:cNvPr id="4" name="Picture 3">
          <a:extLst>
            <a:ext uri="{FF2B5EF4-FFF2-40B4-BE49-F238E27FC236}">
              <a16:creationId xmlns:a16="http://schemas.microsoft.com/office/drawing/2014/main" id="{B1C7C9F9-8E4C-41F6-B483-D035683D7D8D}"/>
            </a:ext>
          </a:extLst>
        </xdr:cNvPr>
        <xdr:cNvPicPr>
          <a:picLocks noChangeAspect="1"/>
        </xdr:cNvPicPr>
      </xdr:nvPicPr>
      <xdr:blipFill>
        <a:blip xmlns:r="http://schemas.openxmlformats.org/officeDocument/2006/relationships" r:embed="rId1"/>
        <a:stretch>
          <a:fillRect/>
        </a:stretch>
      </xdr:blipFill>
      <xdr:spPr>
        <a:xfrm rot="5400000">
          <a:off x="2970101" y="795076"/>
          <a:ext cx="296661" cy="252924"/>
        </a:xfrm>
        <a:prstGeom prst="rect">
          <a:avLst/>
        </a:prstGeom>
      </xdr:spPr>
    </xdr:pic>
    <xdr:clientData/>
  </xdr:twoCellAnchor>
  <xdr:twoCellAnchor>
    <xdr:from>
      <xdr:col>25</xdr:col>
      <xdr:colOff>11749</xdr:colOff>
      <xdr:row>4</xdr:row>
      <xdr:rowOff>38678</xdr:rowOff>
    </xdr:from>
    <xdr:to>
      <xdr:col>25</xdr:col>
      <xdr:colOff>308410</xdr:colOff>
      <xdr:row>4</xdr:row>
      <xdr:rowOff>291602</xdr:rowOff>
    </xdr:to>
    <xdr:pic>
      <xdr:nvPicPr>
        <xdr:cNvPr id="5" name="Picture 4">
          <a:extLst>
            <a:ext uri="{FF2B5EF4-FFF2-40B4-BE49-F238E27FC236}">
              <a16:creationId xmlns:a16="http://schemas.microsoft.com/office/drawing/2014/main" id="{7CB2B33A-2632-4F44-B40D-331C4D9F4683}"/>
            </a:ext>
          </a:extLst>
        </xdr:cNvPr>
        <xdr:cNvPicPr>
          <a:picLocks noChangeAspect="1"/>
        </xdr:cNvPicPr>
      </xdr:nvPicPr>
      <xdr:blipFill>
        <a:blip xmlns:r="http://schemas.openxmlformats.org/officeDocument/2006/relationships" r:embed="rId1"/>
        <a:stretch>
          <a:fillRect/>
        </a:stretch>
      </xdr:blipFill>
      <xdr:spPr>
        <a:xfrm rot="10800000">
          <a:off x="9965374" y="800678"/>
          <a:ext cx="296661" cy="252924"/>
        </a:xfrm>
        <a:prstGeom prst="rect">
          <a:avLst/>
        </a:prstGeom>
      </xdr:spPr>
    </xdr:pic>
    <xdr:clientData/>
  </xdr:twoCellAnchor>
  <xdr:twoCellAnchor>
    <xdr:from>
      <xdr:col>19</xdr:col>
      <xdr:colOff>106430</xdr:colOff>
      <xdr:row>4</xdr:row>
      <xdr:rowOff>44014</xdr:rowOff>
    </xdr:from>
    <xdr:to>
      <xdr:col>19</xdr:col>
      <xdr:colOff>303816</xdr:colOff>
      <xdr:row>4</xdr:row>
      <xdr:rowOff>269883</xdr:rowOff>
    </xdr:to>
    <xdr:pic>
      <xdr:nvPicPr>
        <xdr:cNvPr id="6" name="Picture 5">
          <a:extLst>
            <a:ext uri="{FF2B5EF4-FFF2-40B4-BE49-F238E27FC236}">
              <a16:creationId xmlns:a16="http://schemas.microsoft.com/office/drawing/2014/main" id="{8383DDA7-69DA-494D-8D5A-F108D9C11D52}"/>
            </a:ext>
          </a:extLst>
        </xdr:cNvPr>
        <xdr:cNvPicPr>
          <a:picLocks noChangeAspect="1"/>
        </xdr:cNvPicPr>
      </xdr:nvPicPr>
      <xdr:blipFill>
        <a:blip xmlns:r="http://schemas.openxmlformats.org/officeDocument/2006/relationships" r:embed="rId2"/>
        <a:stretch>
          <a:fillRect/>
        </a:stretch>
      </xdr:blipFill>
      <xdr:spPr>
        <a:xfrm>
          <a:off x="8059805" y="806014"/>
          <a:ext cx="197386" cy="225869"/>
        </a:xfrm>
        <a:prstGeom prst="rect">
          <a:avLst/>
        </a:prstGeom>
      </xdr:spPr>
    </xdr:pic>
    <xdr:clientData/>
  </xdr:twoCellAnchor>
  <xdr:twoCellAnchor>
    <xdr:from>
      <xdr:col>26</xdr:col>
      <xdr:colOff>21105</xdr:colOff>
      <xdr:row>4</xdr:row>
      <xdr:rowOff>57461</xdr:rowOff>
    </xdr:from>
    <xdr:to>
      <xdr:col>26</xdr:col>
      <xdr:colOff>218491</xdr:colOff>
      <xdr:row>4</xdr:row>
      <xdr:rowOff>283330</xdr:rowOff>
    </xdr:to>
    <xdr:pic>
      <xdr:nvPicPr>
        <xdr:cNvPr id="7" name="Picture 6">
          <a:extLst>
            <a:ext uri="{FF2B5EF4-FFF2-40B4-BE49-F238E27FC236}">
              <a16:creationId xmlns:a16="http://schemas.microsoft.com/office/drawing/2014/main" id="{AE4A9361-640D-4C1C-B9A5-C68A7DFB2A7E}"/>
            </a:ext>
          </a:extLst>
        </xdr:cNvPr>
        <xdr:cNvPicPr>
          <a:picLocks noChangeAspect="1"/>
        </xdr:cNvPicPr>
      </xdr:nvPicPr>
      <xdr:blipFill>
        <a:blip xmlns:r="http://schemas.openxmlformats.org/officeDocument/2006/relationships" r:embed="rId2"/>
        <a:stretch>
          <a:fillRect/>
        </a:stretch>
      </xdr:blipFill>
      <xdr:spPr>
        <a:xfrm rot="10800000">
          <a:off x="10308105" y="819461"/>
          <a:ext cx="197386" cy="225869"/>
        </a:xfrm>
        <a:prstGeom prst="rect">
          <a:avLst/>
        </a:prstGeom>
      </xdr:spPr>
    </xdr:pic>
    <xdr:clientData/>
  </xdr:twoCellAnchor>
  <xdr:twoCellAnchor>
    <xdr:from>
      <xdr:col>5</xdr:col>
      <xdr:colOff>48512</xdr:colOff>
      <xdr:row>4</xdr:row>
      <xdr:rowOff>116219</xdr:rowOff>
    </xdr:from>
    <xdr:to>
      <xdr:col>5</xdr:col>
      <xdr:colOff>274381</xdr:colOff>
      <xdr:row>4</xdr:row>
      <xdr:rowOff>313605</xdr:rowOff>
    </xdr:to>
    <xdr:pic>
      <xdr:nvPicPr>
        <xdr:cNvPr id="8" name="Picture 7">
          <a:extLst>
            <a:ext uri="{FF2B5EF4-FFF2-40B4-BE49-F238E27FC236}">
              <a16:creationId xmlns:a16="http://schemas.microsoft.com/office/drawing/2014/main" id="{F169ACA8-E8D2-40CE-815B-61685434A798}"/>
            </a:ext>
          </a:extLst>
        </xdr:cNvPr>
        <xdr:cNvPicPr>
          <a:picLocks noChangeAspect="1"/>
        </xdr:cNvPicPr>
      </xdr:nvPicPr>
      <xdr:blipFill>
        <a:blip xmlns:r="http://schemas.openxmlformats.org/officeDocument/2006/relationships" r:embed="rId2"/>
        <a:stretch>
          <a:fillRect/>
        </a:stretch>
      </xdr:blipFill>
      <xdr:spPr>
        <a:xfrm rot="5400000">
          <a:off x="3348879" y="863977"/>
          <a:ext cx="197386" cy="225869"/>
        </a:xfrm>
        <a:prstGeom prst="rect">
          <a:avLst/>
        </a:prstGeom>
      </xdr:spPr>
    </xdr:pic>
    <xdr:clientData/>
  </xdr:twoCellAnchor>
  <xdr:twoCellAnchor>
    <xdr:from>
      <xdr:col>12</xdr:col>
      <xdr:colOff>56030</xdr:colOff>
      <xdr:row>4</xdr:row>
      <xdr:rowOff>22412</xdr:rowOff>
    </xdr:from>
    <xdr:to>
      <xdr:col>12</xdr:col>
      <xdr:colOff>281899</xdr:colOff>
      <xdr:row>4</xdr:row>
      <xdr:rowOff>219798</xdr:rowOff>
    </xdr:to>
    <xdr:pic>
      <xdr:nvPicPr>
        <xdr:cNvPr id="9" name="Picture 8">
          <a:extLst>
            <a:ext uri="{FF2B5EF4-FFF2-40B4-BE49-F238E27FC236}">
              <a16:creationId xmlns:a16="http://schemas.microsoft.com/office/drawing/2014/main" id="{4C2A876A-3E97-43C1-AC8E-328313C6E89F}"/>
            </a:ext>
          </a:extLst>
        </xdr:cNvPr>
        <xdr:cNvPicPr>
          <a:picLocks noChangeAspect="1"/>
        </xdr:cNvPicPr>
      </xdr:nvPicPr>
      <xdr:blipFill>
        <a:blip xmlns:r="http://schemas.openxmlformats.org/officeDocument/2006/relationships" r:embed="rId2"/>
        <a:stretch>
          <a:fillRect/>
        </a:stretch>
      </xdr:blipFill>
      <xdr:spPr>
        <a:xfrm rot="16200000">
          <a:off x="5690022" y="770170"/>
          <a:ext cx="197386" cy="225869"/>
        </a:xfrm>
        <a:prstGeom prst="rect">
          <a:avLst/>
        </a:prstGeom>
      </xdr:spPr>
    </xdr:pic>
    <xdr:clientData/>
  </xdr:twoCellAnchor>
  <xdr:twoCellAnchor>
    <xdr:from>
      <xdr:col>17</xdr:col>
      <xdr:colOff>16808</xdr:colOff>
      <xdr:row>4</xdr:row>
      <xdr:rowOff>39221</xdr:rowOff>
    </xdr:from>
    <xdr:to>
      <xdr:col>17</xdr:col>
      <xdr:colOff>225177</xdr:colOff>
      <xdr:row>4</xdr:row>
      <xdr:rowOff>270203</xdr:rowOff>
    </xdr:to>
    <xdr:pic>
      <xdr:nvPicPr>
        <xdr:cNvPr id="10" name="Picture 9">
          <a:extLst>
            <a:ext uri="{FF2B5EF4-FFF2-40B4-BE49-F238E27FC236}">
              <a16:creationId xmlns:a16="http://schemas.microsoft.com/office/drawing/2014/main" id="{B8810233-B4CF-4219-9FDF-0B3442B56276}"/>
            </a:ext>
          </a:extLst>
        </xdr:cNvPr>
        <xdr:cNvPicPr>
          <a:picLocks noChangeAspect="1"/>
        </xdr:cNvPicPr>
      </xdr:nvPicPr>
      <xdr:blipFill>
        <a:blip xmlns:r="http://schemas.openxmlformats.org/officeDocument/2006/relationships" r:embed="rId3"/>
        <a:stretch>
          <a:fillRect/>
        </a:stretch>
      </xdr:blipFill>
      <xdr:spPr>
        <a:xfrm>
          <a:off x="7303433" y="801221"/>
          <a:ext cx="208369" cy="230982"/>
        </a:xfrm>
        <a:prstGeom prst="rect">
          <a:avLst/>
        </a:prstGeom>
      </xdr:spPr>
    </xdr:pic>
    <xdr:clientData/>
  </xdr:twoCellAnchor>
  <xdr:twoCellAnchor>
    <xdr:from>
      <xdr:col>16</xdr:col>
      <xdr:colOff>17930</xdr:colOff>
      <xdr:row>4</xdr:row>
      <xdr:rowOff>40341</xdr:rowOff>
    </xdr:from>
    <xdr:to>
      <xdr:col>16</xdr:col>
      <xdr:colOff>152692</xdr:colOff>
      <xdr:row>4</xdr:row>
      <xdr:rowOff>271323</xdr:rowOff>
    </xdr:to>
    <xdr:pic>
      <xdr:nvPicPr>
        <xdr:cNvPr id="11" name="Picture 10">
          <a:extLst>
            <a:ext uri="{FF2B5EF4-FFF2-40B4-BE49-F238E27FC236}">
              <a16:creationId xmlns:a16="http://schemas.microsoft.com/office/drawing/2014/main" id="{5C5425F6-8EF8-4137-8D70-E93FC109AF77}"/>
            </a:ext>
          </a:extLst>
        </xdr:cNvPr>
        <xdr:cNvPicPr>
          <a:picLocks noChangeAspect="1"/>
        </xdr:cNvPicPr>
      </xdr:nvPicPr>
      <xdr:blipFill rotWithShape="1">
        <a:blip xmlns:r="http://schemas.openxmlformats.org/officeDocument/2006/relationships" r:embed="rId3"/>
        <a:srcRect r="35326"/>
        <a:stretch/>
      </xdr:blipFill>
      <xdr:spPr>
        <a:xfrm>
          <a:off x="6971180" y="802341"/>
          <a:ext cx="134762" cy="230982"/>
        </a:xfrm>
        <a:prstGeom prst="rect">
          <a:avLst/>
        </a:prstGeom>
      </xdr:spPr>
    </xdr:pic>
    <xdr:clientData/>
  </xdr:twoCellAnchor>
  <xdr:twoCellAnchor>
    <xdr:from>
      <xdr:col>9</xdr:col>
      <xdr:colOff>30154</xdr:colOff>
      <xdr:row>4</xdr:row>
      <xdr:rowOff>192681</xdr:rowOff>
    </xdr:from>
    <xdr:to>
      <xdr:col>9</xdr:col>
      <xdr:colOff>261136</xdr:colOff>
      <xdr:row>4</xdr:row>
      <xdr:rowOff>317166</xdr:rowOff>
    </xdr:to>
    <xdr:pic>
      <xdr:nvPicPr>
        <xdr:cNvPr id="12" name="Picture 11">
          <a:extLst>
            <a:ext uri="{FF2B5EF4-FFF2-40B4-BE49-F238E27FC236}">
              <a16:creationId xmlns:a16="http://schemas.microsoft.com/office/drawing/2014/main" id="{4B11B27C-F0F7-43B6-90B7-BD2A33E843BF}"/>
            </a:ext>
          </a:extLst>
        </xdr:cNvPr>
        <xdr:cNvPicPr>
          <a:picLocks noChangeAspect="1"/>
        </xdr:cNvPicPr>
      </xdr:nvPicPr>
      <xdr:blipFill rotWithShape="1">
        <a:blip xmlns:r="http://schemas.openxmlformats.org/officeDocument/2006/relationships" r:embed="rId3"/>
        <a:srcRect r="40257"/>
        <a:stretch/>
      </xdr:blipFill>
      <xdr:spPr>
        <a:xfrm rot="16200000">
          <a:off x="4703027" y="901433"/>
          <a:ext cx="124485" cy="230982"/>
        </a:xfrm>
        <a:prstGeom prst="rect">
          <a:avLst/>
        </a:prstGeom>
      </xdr:spPr>
    </xdr:pic>
    <xdr:clientData/>
  </xdr:twoCellAnchor>
  <xdr:twoCellAnchor>
    <xdr:from>
      <xdr:col>10</xdr:col>
      <xdr:colOff>36878</xdr:colOff>
      <xdr:row>4</xdr:row>
      <xdr:rowOff>109917</xdr:rowOff>
    </xdr:from>
    <xdr:to>
      <xdr:col>10</xdr:col>
      <xdr:colOff>267860</xdr:colOff>
      <xdr:row>4</xdr:row>
      <xdr:rowOff>318286</xdr:rowOff>
    </xdr:to>
    <xdr:pic>
      <xdr:nvPicPr>
        <xdr:cNvPr id="13" name="Picture 12">
          <a:extLst>
            <a:ext uri="{FF2B5EF4-FFF2-40B4-BE49-F238E27FC236}">
              <a16:creationId xmlns:a16="http://schemas.microsoft.com/office/drawing/2014/main" id="{69700026-84CA-4D65-8658-7CD65D124881}"/>
            </a:ext>
          </a:extLst>
        </xdr:cNvPr>
        <xdr:cNvPicPr>
          <a:picLocks noChangeAspect="1"/>
        </xdr:cNvPicPr>
      </xdr:nvPicPr>
      <xdr:blipFill>
        <a:blip xmlns:r="http://schemas.openxmlformats.org/officeDocument/2006/relationships" r:embed="rId3"/>
        <a:stretch>
          <a:fillRect/>
        </a:stretch>
      </xdr:blipFill>
      <xdr:spPr>
        <a:xfrm rot="16200000">
          <a:off x="5001184" y="860611"/>
          <a:ext cx="208369" cy="230982"/>
        </a:xfrm>
        <a:prstGeom prst="rect">
          <a:avLst/>
        </a:prstGeom>
      </xdr:spPr>
    </xdr:pic>
    <xdr:clientData/>
  </xdr:twoCellAnchor>
  <xdr:twoCellAnchor>
    <xdr:from>
      <xdr:col>3</xdr:col>
      <xdr:colOff>50426</xdr:colOff>
      <xdr:row>4</xdr:row>
      <xdr:rowOff>11207</xdr:rowOff>
    </xdr:from>
    <xdr:to>
      <xdr:col>3</xdr:col>
      <xdr:colOff>281408</xdr:colOff>
      <xdr:row>4</xdr:row>
      <xdr:rowOff>219576</xdr:rowOff>
    </xdr:to>
    <xdr:pic>
      <xdr:nvPicPr>
        <xdr:cNvPr id="14" name="Picture 13">
          <a:extLst>
            <a:ext uri="{FF2B5EF4-FFF2-40B4-BE49-F238E27FC236}">
              <a16:creationId xmlns:a16="http://schemas.microsoft.com/office/drawing/2014/main" id="{1F19A19B-E347-4DFF-A453-9FE384792D1C}"/>
            </a:ext>
          </a:extLst>
        </xdr:cNvPr>
        <xdr:cNvPicPr>
          <a:picLocks noChangeAspect="1"/>
        </xdr:cNvPicPr>
      </xdr:nvPicPr>
      <xdr:blipFill>
        <a:blip xmlns:r="http://schemas.openxmlformats.org/officeDocument/2006/relationships" r:embed="rId3"/>
        <a:stretch>
          <a:fillRect/>
        </a:stretch>
      </xdr:blipFill>
      <xdr:spPr>
        <a:xfrm rot="5400000">
          <a:off x="2681107" y="761901"/>
          <a:ext cx="208369" cy="230982"/>
        </a:xfrm>
        <a:prstGeom prst="rect">
          <a:avLst/>
        </a:prstGeom>
      </xdr:spPr>
    </xdr:pic>
    <xdr:clientData/>
  </xdr:twoCellAnchor>
  <xdr:twoCellAnchor>
    <xdr:from>
      <xdr:col>2</xdr:col>
      <xdr:colOff>44824</xdr:colOff>
      <xdr:row>4</xdr:row>
      <xdr:rowOff>11207</xdr:rowOff>
    </xdr:from>
    <xdr:to>
      <xdr:col>2</xdr:col>
      <xdr:colOff>275806</xdr:colOff>
      <xdr:row>4</xdr:row>
      <xdr:rowOff>141788</xdr:rowOff>
    </xdr:to>
    <xdr:pic>
      <xdr:nvPicPr>
        <xdr:cNvPr id="15" name="Picture 14">
          <a:extLst>
            <a:ext uri="{FF2B5EF4-FFF2-40B4-BE49-F238E27FC236}">
              <a16:creationId xmlns:a16="http://schemas.microsoft.com/office/drawing/2014/main" id="{CF129565-334D-40D0-973B-DAFC88AF4625}"/>
            </a:ext>
          </a:extLst>
        </xdr:cNvPr>
        <xdr:cNvPicPr>
          <a:picLocks noChangeAspect="1"/>
        </xdr:cNvPicPr>
      </xdr:nvPicPr>
      <xdr:blipFill rotWithShape="1">
        <a:blip xmlns:r="http://schemas.openxmlformats.org/officeDocument/2006/relationships" r:embed="rId3"/>
        <a:srcRect r="37332"/>
        <a:stretch/>
      </xdr:blipFill>
      <xdr:spPr>
        <a:xfrm rot="5400000">
          <a:off x="2381024" y="723007"/>
          <a:ext cx="130581" cy="230982"/>
        </a:xfrm>
        <a:prstGeom prst="rect">
          <a:avLst/>
        </a:prstGeom>
      </xdr:spPr>
    </xdr:pic>
    <xdr:clientData/>
  </xdr:twoCellAnchor>
  <xdr:twoCellAnchor>
    <xdr:from>
      <xdr:col>23</xdr:col>
      <xdr:colOff>174503</xdr:colOff>
      <xdr:row>4</xdr:row>
      <xdr:rowOff>43659</xdr:rowOff>
    </xdr:from>
    <xdr:to>
      <xdr:col>23</xdr:col>
      <xdr:colOff>304758</xdr:colOff>
      <xdr:row>4</xdr:row>
      <xdr:rowOff>274641</xdr:rowOff>
    </xdr:to>
    <xdr:pic>
      <xdr:nvPicPr>
        <xdr:cNvPr id="16" name="Picture 15">
          <a:extLst>
            <a:ext uri="{FF2B5EF4-FFF2-40B4-BE49-F238E27FC236}">
              <a16:creationId xmlns:a16="http://schemas.microsoft.com/office/drawing/2014/main" id="{8FD870FE-DED8-4336-8AF3-39C99CA404FD}"/>
            </a:ext>
          </a:extLst>
        </xdr:cNvPr>
        <xdr:cNvPicPr>
          <a:picLocks noChangeAspect="1"/>
        </xdr:cNvPicPr>
      </xdr:nvPicPr>
      <xdr:blipFill rotWithShape="1">
        <a:blip xmlns:r="http://schemas.openxmlformats.org/officeDocument/2006/relationships" r:embed="rId3"/>
        <a:srcRect l="1" r="37487"/>
        <a:stretch/>
      </xdr:blipFill>
      <xdr:spPr>
        <a:xfrm rot="10800000">
          <a:off x="9461378" y="805659"/>
          <a:ext cx="130255" cy="230982"/>
        </a:xfrm>
        <a:prstGeom prst="rect">
          <a:avLst/>
        </a:prstGeom>
      </xdr:spPr>
    </xdr:pic>
    <xdr:clientData/>
  </xdr:twoCellAnchor>
  <xdr:twoCellAnchor>
    <xdr:from>
      <xdr:col>24</xdr:col>
      <xdr:colOff>97510</xdr:colOff>
      <xdr:row>4</xdr:row>
      <xdr:rowOff>44780</xdr:rowOff>
    </xdr:from>
    <xdr:to>
      <xdr:col>24</xdr:col>
      <xdr:colOff>305879</xdr:colOff>
      <xdr:row>4</xdr:row>
      <xdr:rowOff>275762</xdr:rowOff>
    </xdr:to>
    <xdr:pic>
      <xdr:nvPicPr>
        <xdr:cNvPr id="17" name="Picture 16">
          <a:extLst>
            <a:ext uri="{FF2B5EF4-FFF2-40B4-BE49-F238E27FC236}">
              <a16:creationId xmlns:a16="http://schemas.microsoft.com/office/drawing/2014/main" id="{AB4FDB26-174B-44BA-A244-237F897A937B}"/>
            </a:ext>
          </a:extLst>
        </xdr:cNvPr>
        <xdr:cNvPicPr>
          <a:picLocks noChangeAspect="1"/>
        </xdr:cNvPicPr>
      </xdr:nvPicPr>
      <xdr:blipFill>
        <a:blip xmlns:r="http://schemas.openxmlformats.org/officeDocument/2006/relationships" r:embed="rId3"/>
        <a:stretch>
          <a:fillRect/>
        </a:stretch>
      </xdr:blipFill>
      <xdr:spPr>
        <a:xfrm rot="10800000">
          <a:off x="9717760" y="806780"/>
          <a:ext cx="208369" cy="230982"/>
        </a:xfrm>
        <a:prstGeom prst="rect">
          <a:avLst/>
        </a:prstGeom>
      </xdr:spPr>
    </xdr:pic>
    <xdr:clientData/>
  </xdr:twoCellAnchor>
  <xdr:twoCellAnchor>
    <xdr:from>
      <xdr:col>15</xdr:col>
      <xdr:colOff>27812</xdr:colOff>
      <xdr:row>4</xdr:row>
      <xdr:rowOff>82174</xdr:rowOff>
    </xdr:from>
    <xdr:to>
      <xdr:col>15</xdr:col>
      <xdr:colOff>174813</xdr:colOff>
      <xdr:row>4</xdr:row>
      <xdr:rowOff>268589</xdr:rowOff>
    </xdr:to>
    <xdr:pic>
      <xdr:nvPicPr>
        <xdr:cNvPr id="18" name="Picture 17">
          <a:extLst>
            <a:ext uri="{FF2B5EF4-FFF2-40B4-BE49-F238E27FC236}">
              <a16:creationId xmlns:a16="http://schemas.microsoft.com/office/drawing/2014/main" id="{5F369D2B-A063-4099-A615-436831CFA833}"/>
            </a:ext>
          </a:extLst>
        </xdr:cNvPr>
        <xdr:cNvPicPr>
          <a:picLocks noChangeAspect="1"/>
        </xdr:cNvPicPr>
      </xdr:nvPicPr>
      <xdr:blipFill>
        <a:blip xmlns:r="http://schemas.openxmlformats.org/officeDocument/2006/relationships" r:embed="rId4"/>
        <a:stretch>
          <a:fillRect/>
        </a:stretch>
      </xdr:blipFill>
      <xdr:spPr>
        <a:xfrm>
          <a:off x="6647687" y="844174"/>
          <a:ext cx="147001" cy="186415"/>
        </a:xfrm>
        <a:prstGeom prst="rect">
          <a:avLst/>
        </a:prstGeom>
      </xdr:spPr>
    </xdr:pic>
    <xdr:clientData/>
  </xdr:twoCellAnchor>
  <xdr:twoCellAnchor>
    <xdr:from>
      <xdr:col>8</xdr:col>
      <xdr:colOff>55786</xdr:colOff>
      <xdr:row>4</xdr:row>
      <xdr:rowOff>165384</xdr:rowOff>
    </xdr:from>
    <xdr:to>
      <xdr:col>8</xdr:col>
      <xdr:colOff>245149</xdr:colOff>
      <xdr:row>4</xdr:row>
      <xdr:rowOff>312385</xdr:rowOff>
    </xdr:to>
    <xdr:pic>
      <xdr:nvPicPr>
        <xdr:cNvPr id="19" name="Picture 18">
          <a:extLst>
            <a:ext uri="{FF2B5EF4-FFF2-40B4-BE49-F238E27FC236}">
              <a16:creationId xmlns:a16="http://schemas.microsoft.com/office/drawing/2014/main" id="{41B81F3E-B4F7-4A57-ADA2-56573290BCCD}"/>
            </a:ext>
          </a:extLst>
        </xdr:cNvPr>
        <xdr:cNvPicPr>
          <a:picLocks noChangeAspect="1"/>
        </xdr:cNvPicPr>
      </xdr:nvPicPr>
      <xdr:blipFill>
        <a:blip xmlns:r="http://schemas.openxmlformats.org/officeDocument/2006/relationships" r:embed="rId4"/>
        <a:stretch>
          <a:fillRect/>
        </a:stretch>
      </xdr:blipFill>
      <xdr:spPr>
        <a:xfrm rot="16200000">
          <a:off x="4363217" y="906203"/>
          <a:ext cx="147001" cy="189363"/>
        </a:xfrm>
        <a:prstGeom prst="rect">
          <a:avLst/>
        </a:prstGeom>
      </xdr:spPr>
    </xdr:pic>
    <xdr:clientData/>
  </xdr:twoCellAnchor>
  <xdr:twoCellAnchor>
    <xdr:from>
      <xdr:col>1</xdr:col>
      <xdr:colOff>106536</xdr:colOff>
      <xdr:row>4</xdr:row>
      <xdr:rowOff>26333</xdr:rowOff>
    </xdr:from>
    <xdr:to>
      <xdr:col>1</xdr:col>
      <xdr:colOff>295899</xdr:colOff>
      <xdr:row>4</xdr:row>
      <xdr:rowOff>173334</xdr:rowOff>
    </xdr:to>
    <xdr:pic>
      <xdr:nvPicPr>
        <xdr:cNvPr id="20" name="Picture 19">
          <a:extLst>
            <a:ext uri="{FF2B5EF4-FFF2-40B4-BE49-F238E27FC236}">
              <a16:creationId xmlns:a16="http://schemas.microsoft.com/office/drawing/2014/main" id="{E14A52C8-8225-4D80-BEE3-C830D875D992}"/>
            </a:ext>
          </a:extLst>
        </xdr:cNvPr>
        <xdr:cNvPicPr>
          <a:picLocks noChangeAspect="1"/>
        </xdr:cNvPicPr>
      </xdr:nvPicPr>
      <xdr:blipFill>
        <a:blip xmlns:r="http://schemas.openxmlformats.org/officeDocument/2006/relationships" r:embed="rId4"/>
        <a:stretch>
          <a:fillRect/>
        </a:stretch>
      </xdr:blipFill>
      <xdr:spPr>
        <a:xfrm rot="5400000">
          <a:off x="2080342" y="767152"/>
          <a:ext cx="147001" cy="189363"/>
        </a:xfrm>
        <a:prstGeom prst="rect">
          <a:avLst/>
        </a:prstGeom>
      </xdr:spPr>
    </xdr:pic>
    <xdr:clientData/>
  </xdr:twoCellAnchor>
  <xdr:twoCellAnchor>
    <xdr:from>
      <xdr:col>21</xdr:col>
      <xdr:colOff>175124</xdr:colOff>
      <xdr:row>4</xdr:row>
      <xdr:rowOff>84292</xdr:rowOff>
    </xdr:from>
    <xdr:to>
      <xdr:col>21</xdr:col>
      <xdr:colOff>300042</xdr:colOff>
      <xdr:row>4</xdr:row>
      <xdr:rowOff>261105</xdr:rowOff>
    </xdr:to>
    <xdr:pic>
      <xdr:nvPicPr>
        <xdr:cNvPr id="21" name="Picture 20">
          <a:extLst>
            <a:ext uri="{FF2B5EF4-FFF2-40B4-BE49-F238E27FC236}">
              <a16:creationId xmlns:a16="http://schemas.microsoft.com/office/drawing/2014/main" id="{D07FE228-3C3E-4430-8818-D88079C3D03A}"/>
            </a:ext>
          </a:extLst>
        </xdr:cNvPr>
        <xdr:cNvPicPr>
          <a:picLocks noChangeAspect="1"/>
        </xdr:cNvPicPr>
      </xdr:nvPicPr>
      <xdr:blipFill>
        <a:blip xmlns:r="http://schemas.openxmlformats.org/officeDocument/2006/relationships" r:embed="rId5"/>
        <a:stretch>
          <a:fillRect/>
        </a:stretch>
      </xdr:blipFill>
      <xdr:spPr>
        <a:xfrm>
          <a:off x="8795249" y="846292"/>
          <a:ext cx="124918" cy="176813"/>
        </a:xfrm>
        <a:prstGeom prst="rect">
          <a:avLst/>
        </a:prstGeom>
      </xdr:spPr>
    </xdr:pic>
    <xdr:clientData/>
  </xdr:twoCellAnchor>
  <xdr:twoCellAnchor>
    <xdr:from>
      <xdr:col>14</xdr:col>
      <xdr:colOff>70595</xdr:colOff>
      <xdr:row>4</xdr:row>
      <xdr:rowOff>19753</xdr:rowOff>
    </xdr:from>
    <xdr:to>
      <xdr:col>14</xdr:col>
      <xdr:colOff>247408</xdr:colOff>
      <xdr:row>4</xdr:row>
      <xdr:rowOff>144671</xdr:rowOff>
    </xdr:to>
    <xdr:pic>
      <xdr:nvPicPr>
        <xdr:cNvPr id="22" name="Picture 21">
          <a:extLst>
            <a:ext uri="{FF2B5EF4-FFF2-40B4-BE49-F238E27FC236}">
              <a16:creationId xmlns:a16="http://schemas.microsoft.com/office/drawing/2014/main" id="{BE7867E0-FED1-4E8B-ADAB-E0ECD2ADDD25}"/>
            </a:ext>
          </a:extLst>
        </xdr:cNvPr>
        <xdr:cNvPicPr>
          <a:picLocks noChangeAspect="1"/>
        </xdr:cNvPicPr>
      </xdr:nvPicPr>
      <xdr:blipFill>
        <a:blip xmlns:r="http://schemas.openxmlformats.org/officeDocument/2006/relationships" r:embed="rId5"/>
        <a:stretch>
          <a:fillRect/>
        </a:stretch>
      </xdr:blipFill>
      <xdr:spPr>
        <a:xfrm rot="16200000">
          <a:off x="6383043" y="755805"/>
          <a:ext cx="124918" cy="176813"/>
        </a:xfrm>
        <a:prstGeom prst="rect">
          <a:avLst/>
        </a:prstGeom>
      </xdr:spPr>
    </xdr:pic>
    <xdr:clientData/>
  </xdr:twoCellAnchor>
  <xdr:twoCellAnchor>
    <xdr:from>
      <xdr:col>7</xdr:col>
      <xdr:colOff>68212</xdr:colOff>
      <xdr:row>4</xdr:row>
      <xdr:rowOff>181679</xdr:rowOff>
    </xdr:from>
    <xdr:to>
      <xdr:col>7</xdr:col>
      <xdr:colOff>245025</xdr:colOff>
      <xdr:row>4</xdr:row>
      <xdr:rowOff>306597</xdr:rowOff>
    </xdr:to>
    <xdr:pic>
      <xdr:nvPicPr>
        <xdr:cNvPr id="23" name="Picture 22">
          <a:extLst>
            <a:ext uri="{FF2B5EF4-FFF2-40B4-BE49-F238E27FC236}">
              <a16:creationId xmlns:a16="http://schemas.microsoft.com/office/drawing/2014/main" id="{D43E87ED-2955-4356-80D8-147820365F2B}"/>
            </a:ext>
          </a:extLst>
        </xdr:cNvPr>
        <xdr:cNvPicPr>
          <a:picLocks noChangeAspect="1"/>
        </xdr:cNvPicPr>
      </xdr:nvPicPr>
      <xdr:blipFill>
        <a:blip xmlns:r="http://schemas.openxmlformats.org/officeDocument/2006/relationships" r:embed="rId5"/>
        <a:stretch>
          <a:fillRect/>
        </a:stretch>
      </xdr:blipFill>
      <xdr:spPr>
        <a:xfrm rot="5400000">
          <a:off x="4047035" y="917731"/>
          <a:ext cx="124918" cy="176813"/>
        </a:xfrm>
        <a:prstGeom prst="rect">
          <a:avLst/>
        </a:prstGeom>
      </xdr:spPr>
    </xdr:pic>
    <xdr:clientData/>
  </xdr:twoCellAnchor>
  <xdr:twoCellAnchor>
    <xdr:from>
      <xdr:col>28</xdr:col>
      <xdr:colOff>33092</xdr:colOff>
      <xdr:row>4</xdr:row>
      <xdr:rowOff>80669</xdr:rowOff>
    </xdr:from>
    <xdr:to>
      <xdr:col>28</xdr:col>
      <xdr:colOff>158010</xdr:colOff>
      <xdr:row>4</xdr:row>
      <xdr:rowOff>257482</xdr:rowOff>
    </xdr:to>
    <xdr:pic>
      <xdr:nvPicPr>
        <xdr:cNvPr id="24" name="Picture 23">
          <a:extLst>
            <a:ext uri="{FF2B5EF4-FFF2-40B4-BE49-F238E27FC236}">
              <a16:creationId xmlns:a16="http://schemas.microsoft.com/office/drawing/2014/main" id="{03E25D0E-3DA2-4AED-891C-36FF9C3AC9E5}"/>
            </a:ext>
          </a:extLst>
        </xdr:cNvPr>
        <xdr:cNvPicPr>
          <a:picLocks noChangeAspect="1"/>
        </xdr:cNvPicPr>
      </xdr:nvPicPr>
      <xdr:blipFill>
        <a:blip xmlns:r="http://schemas.openxmlformats.org/officeDocument/2006/relationships" r:embed="rId5"/>
        <a:stretch>
          <a:fillRect/>
        </a:stretch>
      </xdr:blipFill>
      <xdr:spPr>
        <a:xfrm flipH="1" flipV="1">
          <a:off x="10986842" y="842669"/>
          <a:ext cx="124918" cy="176813"/>
        </a:xfrm>
        <a:prstGeom prst="rect">
          <a:avLst/>
        </a:prstGeom>
      </xdr:spPr>
    </xdr:pic>
    <xdr:clientData/>
  </xdr:twoCellAnchor>
  <xdr:twoCellAnchor>
    <xdr:from>
      <xdr:col>6</xdr:col>
      <xdr:colOff>50345</xdr:colOff>
      <xdr:row>4</xdr:row>
      <xdr:rowOff>90496</xdr:rowOff>
    </xdr:from>
    <xdr:to>
      <xdr:col>6</xdr:col>
      <xdr:colOff>293609</xdr:colOff>
      <xdr:row>4</xdr:row>
      <xdr:rowOff>241527</xdr:rowOff>
    </xdr:to>
    <xdr:pic>
      <xdr:nvPicPr>
        <xdr:cNvPr id="25" name="Picture 24">
          <a:extLst>
            <a:ext uri="{FF2B5EF4-FFF2-40B4-BE49-F238E27FC236}">
              <a16:creationId xmlns:a16="http://schemas.microsoft.com/office/drawing/2014/main" id="{0CBF02A3-E476-459B-9D3B-E4334457BE7C}"/>
            </a:ext>
          </a:extLst>
        </xdr:cNvPr>
        <xdr:cNvPicPr>
          <a:picLocks noChangeAspect="1"/>
        </xdr:cNvPicPr>
      </xdr:nvPicPr>
      <xdr:blipFill>
        <a:blip xmlns:r="http://schemas.openxmlformats.org/officeDocument/2006/relationships" r:embed="rId6"/>
        <a:stretch>
          <a:fillRect/>
        </a:stretch>
      </xdr:blipFill>
      <xdr:spPr>
        <a:xfrm>
          <a:off x="3669845" y="852496"/>
          <a:ext cx="243264" cy="151031"/>
        </a:xfrm>
        <a:prstGeom prst="rect">
          <a:avLst/>
        </a:prstGeom>
      </xdr:spPr>
    </xdr:pic>
    <xdr:clientData/>
  </xdr:twoCellAnchor>
  <xdr:twoCellAnchor>
    <xdr:from>
      <xdr:col>13</xdr:col>
      <xdr:colOff>40820</xdr:colOff>
      <xdr:row>4</xdr:row>
      <xdr:rowOff>90496</xdr:rowOff>
    </xdr:from>
    <xdr:to>
      <xdr:col>13</xdr:col>
      <xdr:colOff>284084</xdr:colOff>
      <xdr:row>4</xdr:row>
      <xdr:rowOff>241527</xdr:rowOff>
    </xdr:to>
    <xdr:pic>
      <xdr:nvPicPr>
        <xdr:cNvPr id="26" name="Picture 25">
          <a:extLst>
            <a:ext uri="{FF2B5EF4-FFF2-40B4-BE49-F238E27FC236}">
              <a16:creationId xmlns:a16="http://schemas.microsoft.com/office/drawing/2014/main" id="{F8B58A51-7D87-435D-9E60-B8F3016D25FC}"/>
            </a:ext>
          </a:extLst>
        </xdr:cNvPr>
        <xdr:cNvPicPr>
          <a:picLocks noChangeAspect="1"/>
        </xdr:cNvPicPr>
      </xdr:nvPicPr>
      <xdr:blipFill>
        <a:blip xmlns:r="http://schemas.openxmlformats.org/officeDocument/2006/relationships" r:embed="rId6"/>
        <a:stretch>
          <a:fillRect/>
        </a:stretch>
      </xdr:blipFill>
      <xdr:spPr>
        <a:xfrm flipH="1">
          <a:off x="5993945" y="852496"/>
          <a:ext cx="243264" cy="151031"/>
        </a:xfrm>
        <a:prstGeom prst="rect">
          <a:avLst/>
        </a:prstGeom>
      </xdr:spPr>
    </xdr:pic>
    <xdr:clientData/>
  </xdr:twoCellAnchor>
  <xdr:twoCellAnchor>
    <xdr:from>
      <xdr:col>20</xdr:col>
      <xdr:colOff>86936</xdr:colOff>
      <xdr:row>4</xdr:row>
      <xdr:rowOff>34855</xdr:rowOff>
    </xdr:from>
    <xdr:to>
      <xdr:col>20</xdr:col>
      <xdr:colOff>237967</xdr:colOff>
      <xdr:row>4</xdr:row>
      <xdr:rowOff>278119</xdr:rowOff>
    </xdr:to>
    <xdr:pic>
      <xdr:nvPicPr>
        <xdr:cNvPr id="27" name="Picture 26">
          <a:extLst>
            <a:ext uri="{FF2B5EF4-FFF2-40B4-BE49-F238E27FC236}">
              <a16:creationId xmlns:a16="http://schemas.microsoft.com/office/drawing/2014/main" id="{F7AC2F9C-FA8B-417B-A319-1B270EBBE9AF}"/>
            </a:ext>
          </a:extLst>
        </xdr:cNvPr>
        <xdr:cNvPicPr>
          <a:picLocks noChangeAspect="1"/>
        </xdr:cNvPicPr>
      </xdr:nvPicPr>
      <xdr:blipFill>
        <a:blip xmlns:r="http://schemas.openxmlformats.org/officeDocument/2006/relationships" r:embed="rId6"/>
        <a:stretch>
          <a:fillRect/>
        </a:stretch>
      </xdr:blipFill>
      <xdr:spPr>
        <a:xfrm rot="16200000">
          <a:off x="8327570" y="842971"/>
          <a:ext cx="243264" cy="151031"/>
        </a:xfrm>
        <a:prstGeom prst="rect">
          <a:avLst/>
        </a:prstGeom>
      </xdr:spPr>
    </xdr:pic>
    <xdr:clientData/>
  </xdr:twoCellAnchor>
  <xdr:twoCellAnchor>
    <xdr:from>
      <xdr:col>27</xdr:col>
      <xdr:colOff>85725</xdr:colOff>
      <xdr:row>4</xdr:row>
      <xdr:rowOff>57150</xdr:rowOff>
    </xdr:from>
    <xdr:to>
      <xdr:col>27</xdr:col>
      <xdr:colOff>236756</xdr:colOff>
      <xdr:row>4</xdr:row>
      <xdr:rowOff>300414</xdr:rowOff>
    </xdr:to>
    <xdr:pic>
      <xdr:nvPicPr>
        <xdr:cNvPr id="28" name="Picture 27">
          <a:extLst>
            <a:ext uri="{FF2B5EF4-FFF2-40B4-BE49-F238E27FC236}">
              <a16:creationId xmlns:a16="http://schemas.microsoft.com/office/drawing/2014/main" id="{9EF8F46E-0562-4EA7-B178-85511AD401DD}"/>
            </a:ext>
          </a:extLst>
        </xdr:cNvPr>
        <xdr:cNvPicPr>
          <a:picLocks noChangeAspect="1"/>
        </xdr:cNvPicPr>
      </xdr:nvPicPr>
      <xdr:blipFill>
        <a:blip xmlns:r="http://schemas.openxmlformats.org/officeDocument/2006/relationships" r:embed="rId6"/>
        <a:stretch>
          <a:fillRect/>
        </a:stretch>
      </xdr:blipFill>
      <xdr:spPr>
        <a:xfrm rot="5400000" flipV="1">
          <a:off x="10659984" y="865266"/>
          <a:ext cx="243264" cy="151031"/>
        </a:xfrm>
        <a:prstGeom prst="rect">
          <a:avLst/>
        </a:prstGeom>
      </xdr:spPr>
    </xdr:pic>
    <xdr:clientData/>
  </xdr:twoCellAnchor>
  <xdr:twoCellAnchor>
    <xdr:from>
      <xdr:col>4</xdr:col>
      <xdr:colOff>66675</xdr:colOff>
      <xdr:row>33</xdr:row>
      <xdr:rowOff>85725</xdr:rowOff>
    </xdr:from>
    <xdr:to>
      <xdr:col>4</xdr:col>
      <xdr:colOff>256038</xdr:colOff>
      <xdr:row>33</xdr:row>
      <xdr:rowOff>232726</xdr:rowOff>
    </xdr:to>
    <xdr:pic>
      <xdr:nvPicPr>
        <xdr:cNvPr id="29" name="Picture 28">
          <a:extLst>
            <a:ext uri="{FF2B5EF4-FFF2-40B4-BE49-F238E27FC236}">
              <a16:creationId xmlns:a16="http://schemas.microsoft.com/office/drawing/2014/main" id="{1B91E4AE-8FEB-411B-A2C8-E98F512BD73B}"/>
            </a:ext>
          </a:extLst>
        </xdr:cNvPr>
        <xdr:cNvPicPr>
          <a:picLocks noChangeAspect="1"/>
        </xdr:cNvPicPr>
      </xdr:nvPicPr>
      <xdr:blipFill>
        <a:blip xmlns:r="http://schemas.openxmlformats.org/officeDocument/2006/relationships" r:embed="rId4"/>
        <a:stretch>
          <a:fillRect/>
        </a:stretch>
      </xdr:blipFill>
      <xdr:spPr>
        <a:xfrm rot="5400000">
          <a:off x="3040606" y="9170444"/>
          <a:ext cx="147001" cy="189363"/>
        </a:xfrm>
        <a:prstGeom prst="rect">
          <a:avLst/>
        </a:prstGeom>
      </xdr:spPr>
    </xdr:pic>
    <xdr:clientData/>
  </xdr:twoCellAnchor>
  <xdr:twoCellAnchor>
    <xdr:from>
      <xdr:col>8</xdr:col>
      <xdr:colOff>66675</xdr:colOff>
      <xdr:row>33</xdr:row>
      <xdr:rowOff>85725</xdr:rowOff>
    </xdr:from>
    <xdr:to>
      <xdr:col>8</xdr:col>
      <xdr:colOff>256038</xdr:colOff>
      <xdr:row>33</xdr:row>
      <xdr:rowOff>232726</xdr:rowOff>
    </xdr:to>
    <xdr:pic>
      <xdr:nvPicPr>
        <xdr:cNvPr id="30" name="Picture 29">
          <a:extLst>
            <a:ext uri="{FF2B5EF4-FFF2-40B4-BE49-F238E27FC236}">
              <a16:creationId xmlns:a16="http://schemas.microsoft.com/office/drawing/2014/main" id="{297A7D48-6910-4A01-ACFE-9BEC4BE9D33B}"/>
            </a:ext>
          </a:extLst>
        </xdr:cNvPr>
        <xdr:cNvPicPr>
          <a:picLocks noChangeAspect="1"/>
        </xdr:cNvPicPr>
      </xdr:nvPicPr>
      <xdr:blipFill>
        <a:blip xmlns:r="http://schemas.openxmlformats.org/officeDocument/2006/relationships" r:embed="rId4"/>
        <a:stretch>
          <a:fillRect/>
        </a:stretch>
      </xdr:blipFill>
      <xdr:spPr>
        <a:xfrm rot="16200000">
          <a:off x="4374106" y="9170444"/>
          <a:ext cx="147001" cy="189363"/>
        </a:xfrm>
        <a:prstGeom prst="rect">
          <a:avLst/>
        </a:prstGeom>
      </xdr:spPr>
    </xdr:pic>
    <xdr:clientData/>
  </xdr:twoCellAnchor>
  <xdr:twoCellAnchor>
    <xdr:from>
      <xdr:col>8</xdr:col>
      <xdr:colOff>66675</xdr:colOff>
      <xdr:row>34</xdr:row>
      <xdr:rowOff>85725</xdr:rowOff>
    </xdr:from>
    <xdr:to>
      <xdr:col>8</xdr:col>
      <xdr:colOff>256038</xdr:colOff>
      <xdr:row>34</xdr:row>
      <xdr:rowOff>232726</xdr:rowOff>
    </xdr:to>
    <xdr:pic>
      <xdr:nvPicPr>
        <xdr:cNvPr id="31" name="Picture 30">
          <a:extLst>
            <a:ext uri="{FF2B5EF4-FFF2-40B4-BE49-F238E27FC236}">
              <a16:creationId xmlns:a16="http://schemas.microsoft.com/office/drawing/2014/main" id="{876B3FFC-5A3F-468E-B043-E7516C7E6D1C}"/>
            </a:ext>
          </a:extLst>
        </xdr:cNvPr>
        <xdr:cNvPicPr>
          <a:picLocks noChangeAspect="1"/>
        </xdr:cNvPicPr>
      </xdr:nvPicPr>
      <xdr:blipFill>
        <a:blip xmlns:r="http://schemas.openxmlformats.org/officeDocument/2006/relationships" r:embed="rId4"/>
        <a:stretch>
          <a:fillRect/>
        </a:stretch>
      </xdr:blipFill>
      <xdr:spPr>
        <a:xfrm rot="16200000">
          <a:off x="4374106" y="9484769"/>
          <a:ext cx="147001" cy="189363"/>
        </a:xfrm>
        <a:prstGeom prst="rect">
          <a:avLst/>
        </a:prstGeom>
      </xdr:spPr>
    </xdr:pic>
    <xdr:clientData/>
  </xdr:twoCellAnchor>
  <xdr:twoCellAnchor>
    <xdr:from>
      <xdr:col>4</xdr:col>
      <xdr:colOff>66675</xdr:colOff>
      <xdr:row>34</xdr:row>
      <xdr:rowOff>85725</xdr:rowOff>
    </xdr:from>
    <xdr:to>
      <xdr:col>4</xdr:col>
      <xdr:colOff>256038</xdr:colOff>
      <xdr:row>34</xdr:row>
      <xdr:rowOff>232726</xdr:rowOff>
    </xdr:to>
    <xdr:pic>
      <xdr:nvPicPr>
        <xdr:cNvPr id="32" name="Picture 31">
          <a:extLst>
            <a:ext uri="{FF2B5EF4-FFF2-40B4-BE49-F238E27FC236}">
              <a16:creationId xmlns:a16="http://schemas.microsoft.com/office/drawing/2014/main" id="{B424B0A8-3DB6-47D9-94CB-9745D54BB7F1}"/>
            </a:ext>
          </a:extLst>
        </xdr:cNvPr>
        <xdr:cNvPicPr>
          <a:picLocks noChangeAspect="1"/>
        </xdr:cNvPicPr>
      </xdr:nvPicPr>
      <xdr:blipFill>
        <a:blip xmlns:r="http://schemas.openxmlformats.org/officeDocument/2006/relationships" r:embed="rId4"/>
        <a:stretch>
          <a:fillRect/>
        </a:stretch>
      </xdr:blipFill>
      <xdr:spPr>
        <a:xfrm rot="5400000">
          <a:off x="3040606" y="9484769"/>
          <a:ext cx="147001" cy="189363"/>
        </a:xfrm>
        <a:prstGeom prst="rect">
          <a:avLst/>
        </a:prstGeom>
      </xdr:spPr>
    </xdr:pic>
    <xdr:clientData/>
  </xdr:twoCellAnchor>
  <xdr:twoCellAnchor>
    <xdr:from>
      <xdr:col>4</xdr:col>
      <xdr:colOff>66675</xdr:colOff>
      <xdr:row>31</xdr:row>
      <xdr:rowOff>85725</xdr:rowOff>
    </xdr:from>
    <xdr:to>
      <xdr:col>4</xdr:col>
      <xdr:colOff>256038</xdr:colOff>
      <xdr:row>31</xdr:row>
      <xdr:rowOff>232726</xdr:rowOff>
    </xdr:to>
    <xdr:pic>
      <xdr:nvPicPr>
        <xdr:cNvPr id="33" name="Picture 32">
          <a:extLst>
            <a:ext uri="{FF2B5EF4-FFF2-40B4-BE49-F238E27FC236}">
              <a16:creationId xmlns:a16="http://schemas.microsoft.com/office/drawing/2014/main" id="{D7B88276-A896-47AA-867B-8AD370B27E3A}"/>
            </a:ext>
          </a:extLst>
        </xdr:cNvPr>
        <xdr:cNvPicPr>
          <a:picLocks noChangeAspect="1"/>
        </xdr:cNvPicPr>
      </xdr:nvPicPr>
      <xdr:blipFill>
        <a:blip xmlns:r="http://schemas.openxmlformats.org/officeDocument/2006/relationships" r:embed="rId4"/>
        <a:stretch>
          <a:fillRect/>
        </a:stretch>
      </xdr:blipFill>
      <xdr:spPr>
        <a:xfrm rot="5400000">
          <a:off x="3040606" y="8541794"/>
          <a:ext cx="147001" cy="189363"/>
        </a:xfrm>
        <a:prstGeom prst="rect">
          <a:avLst/>
        </a:prstGeom>
      </xdr:spPr>
    </xdr:pic>
    <xdr:clientData/>
  </xdr:twoCellAnchor>
  <xdr:twoCellAnchor>
    <xdr:from>
      <xdr:col>8</xdr:col>
      <xdr:colOff>62902</xdr:colOff>
      <xdr:row>32</xdr:row>
      <xdr:rowOff>89860</xdr:rowOff>
    </xdr:from>
    <xdr:to>
      <xdr:col>8</xdr:col>
      <xdr:colOff>252265</xdr:colOff>
      <xdr:row>32</xdr:row>
      <xdr:rowOff>236861</xdr:rowOff>
    </xdr:to>
    <xdr:pic>
      <xdr:nvPicPr>
        <xdr:cNvPr id="34" name="Picture 33">
          <a:extLst>
            <a:ext uri="{FF2B5EF4-FFF2-40B4-BE49-F238E27FC236}">
              <a16:creationId xmlns:a16="http://schemas.microsoft.com/office/drawing/2014/main" id="{27ABBE93-2029-4BF8-A90D-701C8DA0923B}"/>
            </a:ext>
          </a:extLst>
        </xdr:cNvPr>
        <xdr:cNvPicPr>
          <a:picLocks noChangeAspect="1"/>
        </xdr:cNvPicPr>
      </xdr:nvPicPr>
      <xdr:blipFill>
        <a:blip xmlns:r="http://schemas.openxmlformats.org/officeDocument/2006/relationships" r:embed="rId4"/>
        <a:stretch>
          <a:fillRect/>
        </a:stretch>
      </xdr:blipFill>
      <xdr:spPr>
        <a:xfrm rot="16200000">
          <a:off x="4370333" y="8860254"/>
          <a:ext cx="147001" cy="189363"/>
        </a:xfrm>
        <a:prstGeom prst="rect">
          <a:avLst/>
        </a:prstGeom>
      </xdr:spPr>
    </xdr:pic>
    <xdr:clientData/>
  </xdr:twoCellAnchor>
  <xdr:twoCellAnchor>
    <xdr:from>
      <xdr:col>18</xdr:col>
      <xdr:colOff>87856</xdr:colOff>
      <xdr:row>33</xdr:row>
      <xdr:rowOff>64544</xdr:rowOff>
    </xdr:from>
    <xdr:to>
      <xdr:col>18</xdr:col>
      <xdr:colOff>234857</xdr:colOff>
      <xdr:row>33</xdr:row>
      <xdr:rowOff>253907</xdr:rowOff>
    </xdr:to>
    <xdr:pic>
      <xdr:nvPicPr>
        <xdr:cNvPr id="35" name="Picture 34">
          <a:extLst>
            <a:ext uri="{FF2B5EF4-FFF2-40B4-BE49-F238E27FC236}">
              <a16:creationId xmlns:a16="http://schemas.microsoft.com/office/drawing/2014/main" id="{CF3D6C35-25AF-45A5-A9BA-8A94357C049C}"/>
            </a:ext>
          </a:extLst>
        </xdr:cNvPr>
        <xdr:cNvPicPr>
          <a:picLocks noChangeAspect="1"/>
        </xdr:cNvPicPr>
      </xdr:nvPicPr>
      <xdr:blipFill>
        <a:blip xmlns:r="http://schemas.openxmlformats.org/officeDocument/2006/relationships" r:embed="rId4"/>
        <a:stretch>
          <a:fillRect/>
        </a:stretch>
      </xdr:blipFill>
      <xdr:spPr>
        <a:xfrm>
          <a:off x="7707856" y="9170444"/>
          <a:ext cx="147001" cy="189363"/>
        </a:xfrm>
        <a:prstGeom prst="rect">
          <a:avLst/>
        </a:prstGeom>
      </xdr:spPr>
    </xdr:pic>
    <xdr:clientData/>
  </xdr:twoCellAnchor>
  <xdr:twoCellAnchor>
    <xdr:from>
      <xdr:col>22</xdr:col>
      <xdr:colOff>87856</xdr:colOff>
      <xdr:row>33</xdr:row>
      <xdr:rowOff>64544</xdr:rowOff>
    </xdr:from>
    <xdr:to>
      <xdr:col>22</xdr:col>
      <xdr:colOff>234857</xdr:colOff>
      <xdr:row>33</xdr:row>
      <xdr:rowOff>253907</xdr:rowOff>
    </xdr:to>
    <xdr:pic>
      <xdr:nvPicPr>
        <xdr:cNvPr id="36" name="Picture 35">
          <a:extLst>
            <a:ext uri="{FF2B5EF4-FFF2-40B4-BE49-F238E27FC236}">
              <a16:creationId xmlns:a16="http://schemas.microsoft.com/office/drawing/2014/main" id="{FD708095-665E-492B-A839-A7B441AA5919}"/>
            </a:ext>
          </a:extLst>
        </xdr:cNvPr>
        <xdr:cNvPicPr>
          <a:picLocks noChangeAspect="1"/>
        </xdr:cNvPicPr>
      </xdr:nvPicPr>
      <xdr:blipFill>
        <a:blip xmlns:r="http://schemas.openxmlformats.org/officeDocument/2006/relationships" r:embed="rId4"/>
        <a:stretch>
          <a:fillRect/>
        </a:stretch>
      </xdr:blipFill>
      <xdr:spPr>
        <a:xfrm rot="10800000">
          <a:off x="9041356" y="9170444"/>
          <a:ext cx="147001" cy="189363"/>
        </a:xfrm>
        <a:prstGeom prst="rect">
          <a:avLst/>
        </a:prstGeom>
      </xdr:spPr>
    </xdr:pic>
    <xdr:clientData/>
  </xdr:twoCellAnchor>
  <xdr:twoCellAnchor>
    <xdr:from>
      <xdr:col>19</xdr:col>
      <xdr:colOff>58931</xdr:colOff>
      <xdr:row>33</xdr:row>
      <xdr:rowOff>45844</xdr:rowOff>
    </xdr:from>
    <xdr:to>
      <xdr:col>19</xdr:col>
      <xdr:colOff>267300</xdr:colOff>
      <xdr:row>33</xdr:row>
      <xdr:rowOff>276826</xdr:rowOff>
    </xdr:to>
    <xdr:pic>
      <xdr:nvPicPr>
        <xdr:cNvPr id="37" name="Picture 36">
          <a:extLst>
            <a:ext uri="{FF2B5EF4-FFF2-40B4-BE49-F238E27FC236}">
              <a16:creationId xmlns:a16="http://schemas.microsoft.com/office/drawing/2014/main" id="{45450581-0F6F-4EAA-B6EC-69A78F87C56E}"/>
            </a:ext>
          </a:extLst>
        </xdr:cNvPr>
        <xdr:cNvPicPr>
          <a:picLocks noChangeAspect="1"/>
        </xdr:cNvPicPr>
      </xdr:nvPicPr>
      <xdr:blipFill>
        <a:blip xmlns:r="http://schemas.openxmlformats.org/officeDocument/2006/relationships" r:embed="rId3"/>
        <a:stretch>
          <a:fillRect/>
        </a:stretch>
      </xdr:blipFill>
      <xdr:spPr>
        <a:xfrm>
          <a:off x="8012306" y="9151744"/>
          <a:ext cx="208369" cy="230982"/>
        </a:xfrm>
        <a:prstGeom prst="rect">
          <a:avLst/>
        </a:prstGeom>
      </xdr:spPr>
    </xdr:pic>
    <xdr:clientData/>
  </xdr:twoCellAnchor>
  <xdr:twoCellAnchor>
    <xdr:from>
      <xdr:col>22</xdr:col>
      <xdr:colOff>87856</xdr:colOff>
      <xdr:row>34</xdr:row>
      <xdr:rowOff>64544</xdr:rowOff>
    </xdr:from>
    <xdr:to>
      <xdr:col>22</xdr:col>
      <xdr:colOff>234857</xdr:colOff>
      <xdr:row>34</xdr:row>
      <xdr:rowOff>253907</xdr:rowOff>
    </xdr:to>
    <xdr:pic>
      <xdr:nvPicPr>
        <xdr:cNvPr id="38" name="Picture 37">
          <a:extLst>
            <a:ext uri="{FF2B5EF4-FFF2-40B4-BE49-F238E27FC236}">
              <a16:creationId xmlns:a16="http://schemas.microsoft.com/office/drawing/2014/main" id="{A04F0170-1027-4298-BA11-74AF5C19C7E5}"/>
            </a:ext>
          </a:extLst>
        </xdr:cNvPr>
        <xdr:cNvPicPr>
          <a:picLocks noChangeAspect="1"/>
        </xdr:cNvPicPr>
      </xdr:nvPicPr>
      <xdr:blipFill>
        <a:blip xmlns:r="http://schemas.openxmlformats.org/officeDocument/2006/relationships" r:embed="rId4"/>
        <a:stretch>
          <a:fillRect/>
        </a:stretch>
      </xdr:blipFill>
      <xdr:spPr>
        <a:xfrm rot="10800000">
          <a:off x="9041356" y="9484769"/>
          <a:ext cx="147001" cy="189363"/>
        </a:xfrm>
        <a:prstGeom prst="rect">
          <a:avLst/>
        </a:prstGeom>
      </xdr:spPr>
    </xdr:pic>
    <xdr:clientData/>
  </xdr:twoCellAnchor>
  <xdr:twoCellAnchor>
    <xdr:from>
      <xdr:col>23</xdr:col>
      <xdr:colOff>58931</xdr:colOff>
      <xdr:row>34</xdr:row>
      <xdr:rowOff>45844</xdr:rowOff>
    </xdr:from>
    <xdr:to>
      <xdr:col>23</xdr:col>
      <xdr:colOff>267300</xdr:colOff>
      <xdr:row>34</xdr:row>
      <xdr:rowOff>276826</xdr:rowOff>
    </xdr:to>
    <xdr:pic>
      <xdr:nvPicPr>
        <xdr:cNvPr id="39" name="Picture 38">
          <a:extLst>
            <a:ext uri="{FF2B5EF4-FFF2-40B4-BE49-F238E27FC236}">
              <a16:creationId xmlns:a16="http://schemas.microsoft.com/office/drawing/2014/main" id="{D338DB9C-54C5-47DD-9EC7-3E4481E107B2}"/>
            </a:ext>
          </a:extLst>
        </xdr:cNvPr>
        <xdr:cNvPicPr>
          <a:picLocks noChangeAspect="1"/>
        </xdr:cNvPicPr>
      </xdr:nvPicPr>
      <xdr:blipFill>
        <a:blip xmlns:r="http://schemas.openxmlformats.org/officeDocument/2006/relationships" r:embed="rId3"/>
        <a:stretch>
          <a:fillRect/>
        </a:stretch>
      </xdr:blipFill>
      <xdr:spPr>
        <a:xfrm rot="10800000">
          <a:off x="9345806" y="9466069"/>
          <a:ext cx="208369" cy="230982"/>
        </a:xfrm>
        <a:prstGeom prst="rect">
          <a:avLst/>
        </a:prstGeom>
      </xdr:spPr>
    </xdr:pic>
    <xdr:clientData/>
  </xdr:twoCellAnchor>
  <xdr:twoCellAnchor>
    <xdr:from>
      <xdr:col>18</xdr:col>
      <xdr:colOff>87856</xdr:colOff>
      <xdr:row>34</xdr:row>
      <xdr:rowOff>64544</xdr:rowOff>
    </xdr:from>
    <xdr:to>
      <xdr:col>18</xdr:col>
      <xdr:colOff>234857</xdr:colOff>
      <xdr:row>34</xdr:row>
      <xdr:rowOff>253907</xdr:rowOff>
    </xdr:to>
    <xdr:pic>
      <xdr:nvPicPr>
        <xdr:cNvPr id="40" name="Picture 39">
          <a:extLst>
            <a:ext uri="{FF2B5EF4-FFF2-40B4-BE49-F238E27FC236}">
              <a16:creationId xmlns:a16="http://schemas.microsoft.com/office/drawing/2014/main" id="{2A211FDC-B257-486D-AD9C-BB8DBBAC7840}"/>
            </a:ext>
          </a:extLst>
        </xdr:cNvPr>
        <xdr:cNvPicPr>
          <a:picLocks noChangeAspect="1"/>
        </xdr:cNvPicPr>
      </xdr:nvPicPr>
      <xdr:blipFill>
        <a:blip xmlns:r="http://schemas.openxmlformats.org/officeDocument/2006/relationships" r:embed="rId4"/>
        <a:stretch>
          <a:fillRect/>
        </a:stretch>
      </xdr:blipFill>
      <xdr:spPr>
        <a:xfrm>
          <a:off x="7707856" y="9484769"/>
          <a:ext cx="147001" cy="189363"/>
        </a:xfrm>
        <a:prstGeom prst="rect">
          <a:avLst/>
        </a:prstGeom>
      </xdr:spPr>
    </xdr:pic>
    <xdr:clientData/>
  </xdr:twoCellAnchor>
  <xdr:twoCellAnchor>
    <xdr:from>
      <xdr:col>18</xdr:col>
      <xdr:colOff>87856</xdr:colOff>
      <xdr:row>31</xdr:row>
      <xdr:rowOff>64544</xdr:rowOff>
    </xdr:from>
    <xdr:to>
      <xdr:col>18</xdr:col>
      <xdr:colOff>234857</xdr:colOff>
      <xdr:row>31</xdr:row>
      <xdr:rowOff>253907</xdr:rowOff>
    </xdr:to>
    <xdr:pic>
      <xdr:nvPicPr>
        <xdr:cNvPr id="41" name="Picture 40">
          <a:extLst>
            <a:ext uri="{FF2B5EF4-FFF2-40B4-BE49-F238E27FC236}">
              <a16:creationId xmlns:a16="http://schemas.microsoft.com/office/drawing/2014/main" id="{BF241E2E-C58D-45FE-8B5A-A459393E6B85}"/>
            </a:ext>
          </a:extLst>
        </xdr:cNvPr>
        <xdr:cNvPicPr>
          <a:picLocks noChangeAspect="1"/>
        </xdr:cNvPicPr>
      </xdr:nvPicPr>
      <xdr:blipFill>
        <a:blip xmlns:r="http://schemas.openxmlformats.org/officeDocument/2006/relationships" r:embed="rId4"/>
        <a:stretch>
          <a:fillRect/>
        </a:stretch>
      </xdr:blipFill>
      <xdr:spPr>
        <a:xfrm>
          <a:off x="7707856" y="8541794"/>
          <a:ext cx="147001" cy="189363"/>
        </a:xfrm>
        <a:prstGeom prst="rect">
          <a:avLst/>
        </a:prstGeom>
      </xdr:spPr>
    </xdr:pic>
    <xdr:clientData/>
  </xdr:twoCellAnchor>
  <xdr:twoCellAnchor>
    <xdr:from>
      <xdr:col>19</xdr:col>
      <xdr:colOff>58931</xdr:colOff>
      <xdr:row>31</xdr:row>
      <xdr:rowOff>45844</xdr:rowOff>
    </xdr:from>
    <xdr:to>
      <xdr:col>19</xdr:col>
      <xdr:colOff>267300</xdr:colOff>
      <xdr:row>31</xdr:row>
      <xdr:rowOff>276826</xdr:rowOff>
    </xdr:to>
    <xdr:pic>
      <xdr:nvPicPr>
        <xdr:cNvPr id="42" name="Picture 41">
          <a:extLst>
            <a:ext uri="{FF2B5EF4-FFF2-40B4-BE49-F238E27FC236}">
              <a16:creationId xmlns:a16="http://schemas.microsoft.com/office/drawing/2014/main" id="{DBA8B30F-8E12-456D-851A-35AB14D0276B}"/>
            </a:ext>
          </a:extLst>
        </xdr:cNvPr>
        <xdr:cNvPicPr>
          <a:picLocks noChangeAspect="1"/>
        </xdr:cNvPicPr>
      </xdr:nvPicPr>
      <xdr:blipFill>
        <a:blip xmlns:r="http://schemas.openxmlformats.org/officeDocument/2006/relationships" r:embed="rId3"/>
        <a:stretch>
          <a:fillRect/>
        </a:stretch>
      </xdr:blipFill>
      <xdr:spPr>
        <a:xfrm>
          <a:off x="8012306" y="8523094"/>
          <a:ext cx="208369" cy="230982"/>
        </a:xfrm>
        <a:prstGeom prst="rect">
          <a:avLst/>
        </a:prstGeom>
      </xdr:spPr>
    </xdr:pic>
    <xdr:clientData/>
  </xdr:twoCellAnchor>
  <xdr:twoCellAnchor>
    <xdr:from>
      <xdr:col>23</xdr:col>
      <xdr:colOff>58931</xdr:colOff>
      <xdr:row>32</xdr:row>
      <xdr:rowOff>45844</xdr:rowOff>
    </xdr:from>
    <xdr:to>
      <xdr:col>23</xdr:col>
      <xdr:colOff>267300</xdr:colOff>
      <xdr:row>32</xdr:row>
      <xdr:rowOff>276826</xdr:rowOff>
    </xdr:to>
    <xdr:pic>
      <xdr:nvPicPr>
        <xdr:cNvPr id="43" name="Picture 42">
          <a:extLst>
            <a:ext uri="{FF2B5EF4-FFF2-40B4-BE49-F238E27FC236}">
              <a16:creationId xmlns:a16="http://schemas.microsoft.com/office/drawing/2014/main" id="{F7A847C4-1C23-4C56-9A90-C3F08F88BEEF}"/>
            </a:ext>
          </a:extLst>
        </xdr:cNvPr>
        <xdr:cNvPicPr>
          <a:picLocks noChangeAspect="1"/>
        </xdr:cNvPicPr>
      </xdr:nvPicPr>
      <xdr:blipFill>
        <a:blip xmlns:r="http://schemas.openxmlformats.org/officeDocument/2006/relationships" r:embed="rId3"/>
        <a:stretch>
          <a:fillRect/>
        </a:stretch>
      </xdr:blipFill>
      <xdr:spPr>
        <a:xfrm rot="10800000">
          <a:off x="9345806" y="8837419"/>
          <a:ext cx="208369" cy="230982"/>
        </a:xfrm>
        <a:prstGeom prst="rect">
          <a:avLst/>
        </a:prstGeom>
      </xdr:spPr>
    </xdr:pic>
    <xdr:clientData/>
  </xdr:twoCellAnchor>
  <xdr:twoCellAnchor>
    <xdr:from>
      <xdr:col>22</xdr:col>
      <xdr:colOff>84083</xdr:colOff>
      <xdr:row>32</xdr:row>
      <xdr:rowOff>68679</xdr:rowOff>
    </xdr:from>
    <xdr:to>
      <xdr:col>22</xdr:col>
      <xdr:colOff>231084</xdr:colOff>
      <xdr:row>32</xdr:row>
      <xdr:rowOff>258042</xdr:rowOff>
    </xdr:to>
    <xdr:pic>
      <xdr:nvPicPr>
        <xdr:cNvPr id="44" name="Picture 43">
          <a:extLst>
            <a:ext uri="{FF2B5EF4-FFF2-40B4-BE49-F238E27FC236}">
              <a16:creationId xmlns:a16="http://schemas.microsoft.com/office/drawing/2014/main" id="{81D42F43-B1D9-41DD-A0F2-1888DB691C6E}"/>
            </a:ext>
          </a:extLst>
        </xdr:cNvPr>
        <xdr:cNvPicPr>
          <a:picLocks noChangeAspect="1"/>
        </xdr:cNvPicPr>
      </xdr:nvPicPr>
      <xdr:blipFill>
        <a:blip xmlns:r="http://schemas.openxmlformats.org/officeDocument/2006/relationships" r:embed="rId4"/>
        <a:stretch>
          <a:fillRect/>
        </a:stretch>
      </xdr:blipFill>
      <xdr:spPr>
        <a:xfrm rot="10800000">
          <a:off x="9037583" y="8860254"/>
          <a:ext cx="147001" cy="189363"/>
        </a:xfrm>
        <a:prstGeom prst="rect">
          <a:avLst/>
        </a:prstGeom>
      </xdr:spPr>
    </xdr:pic>
    <xdr:clientData/>
  </xdr:twoCellAnchor>
  <xdr:twoCellAnchor>
    <xdr:from>
      <xdr:col>0</xdr:col>
      <xdr:colOff>1865282</xdr:colOff>
      <xdr:row>23</xdr:row>
      <xdr:rowOff>190320</xdr:rowOff>
    </xdr:from>
    <xdr:to>
      <xdr:col>29</xdr:col>
      <xdr:colOff>0</xdr:colOff>
      <xdr:row>24</xdr:row>
      <xdr:rowOff>0</xdr:rowOff>
    </xdr:to>
    <xdr:graphicFrame macro="">
      <xdr:nvGraphicFramePr>
        <xdr:cNvPr id="45" name="Chart 44">
          <a:extLst>
            <a:ext uri="{FF2B5EF4-FFF2-40B4-BE49-F238E27FC236}">
              <a16:creationId xmlns:a16="http://schemas.microsoft.com/office/drawing/2014/main" id="{35D65E8B-878B-4D45-9BA8-C51289D991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161925</xdr:colOff>
      <xdr:row>4</xdr:row>
      <xdr:rowOff>57150</xdr:rowOff>
    </xdr:from>
    <xdr:to>
      <xdr:col>22</xdr:col>
      <xdr:colOff>308926</xdr:colOff>
      <xdr:row>4</xdr:row>
      <xdr:rowOff>246513</xdr:rowOff>
    </xdr:to>
    <xdr:pic>
      <xdr:nvPicPr>
        <xdr:cNvPr id="46" name="Picture 45">
          <a:extLst>
            <a:ext uri="{FF2B5EF4-FFF2-40B4-BE49-F238E27FC236}">
              <a16:creationId xmlns:a16="http://schemas.microsoft.com/office/drawing/2014/main" id="{21A480B7-6CDF-414D-852D-F1468401FD0C}"/>
            </a:ext>
          </a:extLst>
        </xdr:cNvPr>
        <xdr:cNvPicPr>
          <a:picLocks noChangeAspect="1"/>
        </xdr:cNvPicPr>
      </xdr:nvPicPr>
      <xdr:blipFill>
        <a:blip xmlns:r="http://schemas.openxmlformats.org/officeDocument/2006/relationships" r:embed="rId4"/>
        <a:stretch>
          <a:fillRect/>
        </a:stretch>
      </xdr:blipFill>
      <xdr:spPr>
        <a:xfrm rot="10800000">
          <a:off x="9115425" y="819150"/>
          <a:ext cx="147001" cy="189363"/>
        </a:xfrm>
        <a:prstGeom prst="rect">
          <a:avLst/>
        </a:prstGeom>
      </xdr:spPr>
    </xdr:pic>
    <xdr:clientData/>
  </xdr:twoCellAnchor>
  <xdr:twoCellAnchor>
    <xdr:from>
      <xdr:col>5</xdr:col>
      <xdr:colOff>57150</xdr:colOff>
      <xdr:row>33</xdr:row>
      <xdr:rowOff>57150</xdr:rowOff>
    </xdr:from>
    <xdr:to>
      <xdr:col>5</xdr:col>
      <xdr:colOff>288132</xdr:colOff>
      <xdr:row>33</xdr:row>
      <xdr:rowOff>265519</xdr:rowOff>
    </xdr:to>
    <xdr:pic>
      <xdr:nvPicPr>
        <xdr:cNvPr id="47" name="Picture 46">
          <a:extLst>
            <a:ext uri="{FF2B5EF4-FFF2-40B4-BE49-F238E27FC236}">
              <a16:creationId xmlns:a16="http://schemas.microsoft.com/office/drawing/2014/main" id="{B00F3ACF-DA5C-4E6B-8F59-60482966D265}"/>
            </a:ext>
          </a:extLst>
        </xdr:cNvPr>
        <xdr:cNvPicPr>
          <a:picLocks noChangeAspect="1"/>
        </xdr:cNvPicPr>
      </xdr:nvPicPr>
      <xdr:blipFill>
        <a:blip xmlns:r="http://schemas.openxmlformats.org/officeDocument/2006/relationships" r:embed="rId3"/>
        <a:stretch>
          <a:fillRect/>
        </a:stretch>
      </xdr:blipFill>
      <xdr:spPr>
        <a:xfrm rot="5400000">
          <a:off x="3354581" y="9151744"/>
          <a:ext cx="208369" cy="230982"/>
        </a:xfrm>
        <a:prstGeom prst="rect">
          <a:avLst/>
        </a:prstGeom>
      </xdr:spPr>
    </xdr:pic>
    <xdr:clientData/>
  </xdr:twoCellAnchor>
  <xdr:twoCellAnchor>
    <xdr:from>
      <xdr:col>9</xdr:col>
      <xdr:colOff>57150</xdr:colOff>
      <xdr:row>34</xdr:row>
      <xdr:rowOff>47625</xdr:rowOff>
    </xdr:from>
    <xdr:to>
      <xdr:col>9</xdr:col>
      <xdr:colOff>288132</xdr:colOff>
      <xdr:row>34</xdr:row>
      <xdr:rowOff>255994</xdr:rowOff>
    </xdr:to>
    <xdr:pic>
      <xdr:nvPicPr>
        <xdr:cNvPr id="48" name="Picture 47">
          <a:extLst>
            <a:ext uri="{FF2B5EF4-FFF2-40B4-BE49-F238E27FC236}">
              <a16:creationId xmlns:a16="http://schemas.microsoft.com/office/drawing/2014/main" id="{B9A3720C-6746-479D-B97F-E3A1B0553912}"/>
            </a:ext>
          </a:extLst>
        </xdr:cNvPr>
        <xdr:cNvPicPr>
          <a:picLocks noChangeAspect="1"/>
        </xdr:cNvPicPr>
      </xdr:nvPicPr>
      <xdr:blipFill>
        <a:blip xmlns:r="http://schemas.openxmlformats.org/officeDocument/2006/relationships" r:embed="rId3"/>
        <a:stretch>
          <a:fillRect/>
        </a:stretch>
      </xdr:blipFill>
      <xdr:spPr>
        <a:xfrm rot="16200000">
          <a:off x="4688081" y="9456544"/>
          <a:ext cx="208369" cy="230982"/>
        </a:xfrm>
        <a:prstGeom prst="rect">
          <a:avLst/>
        </a:prstGeom>
      </xdr:spPr>
    </xdr:pic>
    <xdr:clientData/>
  </xdr:twoCellAnchor>
  <xdr:twoCellAnchor>
    <xdr:from>
      <xdr:col>5</xdr:col>
      <xdr:colOff>57150</xdr:colOff>
      <xdr:row>31</xdr:row>
      <xdr:rowOff>57150</xdr:rowOff>
    </xdr:from>
    <xdr:to>
      <xdr:col>5</xdr:col>
      <xdr:colOff>288132</xdr:colOff>
      <xdr:row>31</xdr:row>
      <xdr:rowOff>265519</xdr:rowOff>
    </xdr:to>
    <xdr:pic>
      <xdr:nvPicPr>
        <xdr:cNvPr id="49" name="Picture 48">
          <a:extLst>
            <a:ext uri="{FF2B5EF4-FFF2-40B4-BE49-F238E27FC236}">
              <a16:creationId xmlns:a16="http://schemas.microsoft.com/office/drawing/2014/main" id="{97C72C81-6EE4-49AE-8677-A64FD63C29A3}"/>
            </a:ext>
          </a:extLst>
        </xdr:cNvPr>
        <xdr:cNvPicPr>
          <a:picLocks noChangeAspect="1"/>
        </xdr:cNvPicPr>
      </xdr:nvPicPr>
      <xdr:blipFill>
        <a:blip xmlns:r="http://schemas.openxmlformats.org/officeDocument/2006/relationships" r:embed="rId3"/>
        <a:stretch>
          <a:fillRect/>
        </a:stretch>
      </xdr:blipFill>
      <xdr:spPr>
        <a:xfrm rot="5400000">
          <a:off x="3354581" y="8523094"/>
          <a:ext cx="208369" cy="230982"/>
        </a:xfrm>
        <a:prstGeom prst="rect">
          <a:avLst/>
        </a:prstGeom>
      </xdr:spPr>
    </xdr:pic>
    <xdr:clientData/>
  </xdr:twoCellAnchor>
  <xdr:twoCellAnchor>
    <xdr:from>
      <xdr:col>9</xdr:col>
      <xdr:colOff>57150</xdr:colOff>
      <xdr:row>32</xdr:row>
      <xdr:rowOff>47625</xdr:rowOff>
    </xdr:from>
    <xdr:to>
      <xdr:col>9</xdr:col>
      <xdr:colOff>288132</xdr:colOff>
      <xdr:row>32</xdr:row>
      <xdr:rowOff>255994</xdr:rowOff>
    </xdr:to>
    <xdr:pic>
      <xdr:nvPicPr>
        <xdr:cNvPr id="50" name="Picture 49">
          <a:extLst>
            <a:ext uri="{FF2B5EF4-FFF2-40B4-BE49-F238E27FC236}">
              <a16:creationId xmlns:a16="http://schemas.microsoft.com/office/drawing/2014/main" id="{C4B2629F-7A6C-4230-83CD-325BDE5CFFD8}"/>
            </a:ext>
          </a:extLst>
        </xdr:cNvPr>
        <xdr:cNvPicPr>
          <a:picLocks noChangeAspect="1"/>
        </xdr:cNvPicPr>
      </xdr:nvPicPr>
      <xdr:blipFill>
        <a:blip xmlns:r="http://schemas.openxmlformats.org/officeDocument/2006/relationships" r:embed="rId3"/>
        <a:stretch>
          <a:fillRect/>
        </a:stretch>
      </xdr:blipFill>
      <xdr:spPr>
        <a:xfrm rot="16200000">
          <a:off x="4688081" y="8827894"/>
          <a:ext cx="208369" cy="230982"/>
        </a:xfrm>
        <a:prstGeom prst="rect">
          <a:avLst/>
        </a:prstGeom>
      </xdr:spPr>
    </xdr:pic>
    <xdr:clientData/>
  </xdr:twoCellAnchor>
  <xdr:twoCellAnchor>
    <xdr:from>
      <xdr:col>4</xdr:col>
      <xdr:colOff>57150</xdr:colOff>
      <xdr:row>27</xdr:row>
      <xdr:rowOff>38100</xdr:rowOff>
    </xdr:from>
    <xdr:to>
      <xdr:col>4</xdr:col>
      <xdr:colOff>246513</xdr:colOff>
      <xdr:row>27</xdr:row>
      <xdr:rowOff>185101</xdr:rowOff>
    </xdr:to>
    <xdr:pic>
      <xdr:nvPicPr>
        <xdr:cNvPr id="51" name="Picture 50">
          <a:extLst>
            <a:ext uri="{FF2B5EF4-FFF2-40B4-BE49-F238E27FC236}">
              <a16:creationId xmlns:a16="http://schemas.microsoft.com/office/drawing/2014/main" id="{46ACAAED-9896-476D-BFC7-13850C8F6219}"/>
            </a:ext>
          </a:extLst>
        </xdr:cNvPr>
        <xdr:cNvPicPr>
          <a:picLocks noChangeAspect="1"/>
        </xdr:cNvPicPr>
      </xdr:nvPicPr>
      <xdr:blipFill>
        <a:blip xmlns:r="http://schemas.openxmlformats.org/officeDocument/2006/relationships" r:embed="rId4"/>
        <a:stretch>
          <a:fillRect/>
        </a:stretch>
      </xdr:blipFill>
      <xdr:spPr>
        <a:xfrm rot="5400000">
          <a:off x="3031081" y="7236869"/>
          <a:ext cx="147001" cy="189363"/>
        </a:xfrm>
        <a:prstGeom prst="rect">
          <a:avLst/>
        </a:prstGeom>
      </xdr:spPr>
    </xdr:pic>
    <xdr:clientData/>
  </xdr:twoCellAnchor>
  <xdr:twoCellAnchor>
    <xdr:from>
      <xdr:col>6</xdr:col>
      <xdr:colOff>28575</xdr:colOff>
      <xdr:row>27</xdr:row>
      <xdr:rowOff>9525</xdr:rowOff>
    </xdr:from>
    <xdr:to>
      <xdr:col>6</xdr:col>
      <xdr:colOff>281499</xdr:colOff>
      <xdr:row>27</xdr:row>
      <xdr:rowOff>306186</xdr:rowOff>
    </xdr:to>
    <xdr:pic>
      <xdr:nvPicPr>
        <xdr:cNvPr id="52" name="Picture 51">
          <a:extLst>
            <a:ext uri="{FF2B5EF4-FFF2-40B4-BE49-F238E27FC236}">
              <a16:creationId xmlns:a16="http://schemas.microsoft.com/office/drawing/2014/main" id="{A66B297F-D6F9-4345-8977-86A6484F1805}"/>
            </a:ext>
          </a:extLst>
        </xdr:cNvPr>
        <xdr:cNvPicPr>
          <a:picLocks noChangeAspect="1"/>
        </xdr:cNvPicPr>
      </xdr:nvPicPr>
      <xdr:blipFill>
        <a:blip xmlns:r="http://schemas.openxmlformats.org/officeDocument/2006/relationships" r:embed="rId1"/>
        <a:stretch>
          <a:fillRect/>
        </a:stretch>
      </xdr:blipFill>
      <xdr:spPr>
        <a:xfrm rot="5400000">
          <a:off x="3626206" y="7251344"/>
          <a:ext cx="296661" cy="252924"/>
        </a:xfrm>
        <a:prstGeom prst="rect">
          <a:avLst/>
        </a:prstGeom>
      </xdr:spPr>
    </xdr:pic>
    <xdr:clientData/>
  </xdr:twoCellAnchor>
  <xdr:twoCellAnchor>
    <xdr:from>
      <xdr:col>7</xdr:col>
      <xdr:colOff>58921</xdr:colOff>
      <xdr:row>27</xdr:row>
      <xdr:rowOff>174581</xdr:rowOff>
    </xdr:from>
    <xdr:to>
      <xdr:col>7</xdr:col>
      <xdr:colOff>235734</xdr:colOff>
      <xdr:row>27</xdr:row>
      <xdr:rowOff>299499</xdr:rowOff>
    </xdr:to>
    <xdr:pic>
      <xdr:nvPicPr>
        <xdr:cNvPr id="53" name="Picture 52">
          <a:extLst>
            <a:ext uri="{FF2B5EF4-FFF2-40B4-BE49-F238E27FC236}">
              <a16:creationId xmlns:a16="http://schemas.microsoft.com/office/drawing/2014/main" id="{E4B90D94-7BB5-42DC-A526-A7AABB179C89}"/>
            </a:ext>
          </a:extLst>
        </xdr:cNvPr>
        <xdr:cNvPicPr>
          <a:picLocks noChangeAspect="1"/>
        </xdr:cNvPicPr>
      </xdr:nvPicPr>
      <xdr:blipFill>
        <a:blip xmlns:r="http://schemas.openxmlformats.org/officeDocument/2006/relationships" r:embed="rId5"/>
        <a:stretch>
          <a:fillRect/>
        </a:stretch>
      </xdr:blipFill>
      <xdr:spPr>
        <a:xfrm rot="5400000">
          <a:off x="4037744" y="7368583"/>
          <a:ext cx="124918" cy="176813"/>
        </a:xfrm>
        <a:prstGeom prst="rect">
          <a:avLst/>
        </a:prstGeom>
      </xdr:spPr>
    </xdr:pic>
    <xdr:clientData/>
  </xdr:twoCellAnchor>
  <xdr:twoCellAnchor>
    <xdr:from>
      <xdr:col>8</xdr:col>
      <xdr:colOff>66675</xdr:colOff>
      <xdr:row>27</xdr:row>
      <xdr:rowOff>152400</xdr:rowOff>
    </xdr:from>
    <xdr:to>
      <xdr:col>8</xdr:col>
      <xdr:colOff>256038</xdr:colOff>
      <xdr:row>27</xdr:row>
      <xdr:rowOff>299401</xdr:rowOff>
    </xdr:to>
    <xdr:pic>
      <xdr:nvPicPr>
        <xdr:cNvPr id="54" name="Picture 53">
          <a:extLst>
            <a:ext uri="{FF2B5EF4-FFF2-40B4-BE49-F238E27FC236}">
              <a16:creationId xmlns:a16="http://schemas.microsoft.com/office/drawing/2014/main" id="{5623FCD5-6B5C-4782-BC29-E63085BF9EFA}"/>
            </a:ext>
          </a:extLst>
        </xdr:cNvPr>
        <xdr:cNvPicPr>
          <a:picLocks noChangeAspect="1"/>
        </xdr:cNvPicPr>
      </xdr:nvPicPr>
      <xdr:blipFill>
        <a:blip xmlns:r="http://schemas.openxmlformats.org/officeDocument/2006/relationships" r:embed="rId4"/>
        <a:stretch>
          <a:fillRect/>
        </a:stretch>
      </xdr:blipFill>
      <xdr:spPr>
        <a:xfrm rot="16200000">
          <a:off x="4374106" y="7351169"/>
          <a:ext cx="147001" cy="189363"/>
        </a:xfrm>
        <a:prstGeom prst="rect">
          <a:avLst/>
        </a:prstGeom>
      </xdr:spPr>
    </xdr:pic>
    <xdr:clientData/>
  </xdr:twoCellAnchor>
  <xdr:twoCellAnchor>
    <xdr:from>
      <xdr:col>11</xdr:col>
      <xdr:colOff>68448</xdr:colOff>
      <xdr:row>27</xdr:row>
      <xdr:rowOff>31704</xdr:rowOff>
    </xdr:from>
    <xdr:to>
      <xdr:col>11</xdr:col>
      <xdr:colOff>245261</xdr:colOff>
      <xdr:row>27</xdr:row>
      <xdr:rowOff>156622</xdr:rowOff>
    </xdr:to>
    <xdr:pic>
      <xdr:nvPicPr>
        <xdr:cNvPr id="55" name="Picture 54">
          <a:extLst>
            <a:ext uri="{FF2B5EF4-FFF2-40B4-BE49-F238E27FC236}">
              <a16:creationId xmlns:a16="http://schemas.microsoft.com/office/drawing/2014/main" id="{3CBAE5B1-CDC7-4095-998E-DC88423F5A7C}"/>
            </a:ext>
          </a:extLst>
        </xdr:cNvPr>
        <xdr:cNvPicPr>
          <a:picLocks noChangeAspect="1"/>
        </xdr:cNvPicPr>
      </xdr:nvPicPr>
      <xdr:blipFill>
        <a:blip xmlns:r="http://schemas.openxmlformats.org/officeDocument/2006/relationships" r:embed="rId5"/>
        <a:stretch>
          <a:fillRect/>
        </a:stretch>
      </xdr:blipFill>
      <xdr:spPr>
        <a:xfrm rot="16200000">
          <a:off x="5380771" y="7225706"/>
          <a:ext cx="124918" cy="176813"/>
        </a:xfrm>
        <a:prstGeom prst="rect">
          <a:avLst/>
        </a:prstGeom>
      </xdr:spPr>
    </xdr:pic>
    <xdr:clientData/>
  </xdr:twoCellAnchor>
  <xdr:twoCellAnchor>
    <xdr:from>
      <xdr:col>10</xdr:col>
      <xdr:colOff>28575</xdr:colOff>
      <xdr:row>27</xdr:row>
      <xdr:rowOff>9525</xdr:rowOff>
    </xdr:from>
    <xdr:to>
      <xdr:col>10</xdr:col>
      <xdr:colOff>281499</xdr:colOff>
      <xdr:row>27</xdr:row>
      <xdr:rowOff>306186</xdr:rowOff>
    </xdr:to>
    <xdr:pic>
      <xdr:nvPicPr>
        <xdr:cNvPr id="56" name="Picture 55">
          <a:extLst>
            <a:ext uri="{FF2B5EF4-FFF2-40B4-BE49-F238E27FC236}">
              <a16:creationId xmlns:a16="http://schemas.microsoft.com/office/drawing/2014/main" id="{E2E80C1A-3DCC-46E9-A3A7-B5D1CCABA3E2}"/>
            </a:ext>
          </a:extLst>
        </xdr:cNvPr>
        <xdr:cNvPicPr>
          <a:picLocks noChangeAspect="1"/>
        </xdr:cNvPicPr>
      </xdr:nvPicPr>
      <xdr:blipFill>
        <a:blip xmlns:r="http://schemas.openxmlformats.org/officeDocument/2006/relationships" r:embed="rId1"/>
        <a:stretch>
          <a:fillRect/>
        </a:stretch>
      </xdr:blipFill>
      <xdr:spPr>
        <a:xfrm rot="5400000" flipH="1" flipV="1">
          <a:off x="4959706" y="7251344"/>
          <a:ext cx="296661" cy="252924"/>
        </a:xfrm>
        <a:prstGeom prst="rect">
          <a:avLst/>
        </a:prstGeom>
      </xdr:spPr>
    </xdr:pic>
    <xdr:clientData/>
  </xdr:twoCellAnchor>
  <xdr:twoCellAnchor>
    <xdr:from>
      <xdr:col>18</xdr:col>
      <xdr:colOff>21181</xdr:colOff>
      <xdr:row>27</xdr:row>
      <xdr:rowOff>45494</xdr:rowOff>
    </xdr:from>
    <xdr:to>
      <xdr:col>18</xdr:col>
      <xdr:colOff>168182</xdr:colOff>
      <xdr:row>27</xdr:row>
      <xdr:rowOff>234857</xdr:rowOff>
    </xdr:to>
    <xdr:pic>
      <xdr:nvPicPr>
        <xdr:cNvPr id="57" name="Picture 56">
          <a:extLst>
            <a:ext uri="{FF2B5EF4-FFF2-40B4-BE49-F238E27FC236}">
              <a16:creationId xmlns:a16="http://schemas.microsoft.com/office/drawing/2014/main" id="{6E5B491C-C141-42BD-91B0-869AB31C8802}"/>
            </a:ext>
          </a:extLst>
        </xdr:cNvPr>
        <xdr:cNvPicPr>
          <a:picLocks noChangeAspect="1"/>
        </xdr:cNvPicPr>
      </xdr:nvPicPr>
      <xdr:blipFill>
        <a:blip xmlns:r="http://schemas.openxmlformats.org/officeDocument/2006/relationships" r:embed="rId4"/>
        <a:stretch>
          <a:fillRect/>
        </a:stretch>
      </xdr:blipFill>
      <xdr:spPr>
        <a:xfrm>
          <a:off x="7641181" y="7265444"/>
          <a:ext cx="147001" cy="189363"/>
        </a:xfrm>
        <a:prstGeom prst="rect">
          <a:avLst/>
        </a:prstGeom>
      </xdr:spPr>
    </xdr:pic>
    <xdr:clientData/>
  </xdr:twoCellAnchor>
  <xdr:twoCellAnchor>
    <xdr:from>
      <xdr:col>19</xdr:col>
      <xdr:colOff>263881</xdr:colOff>
      <xdr:row>27</xdr:row>
      <xdr:rowOff>21869</xdr:rowOff>
    </xdr:from>
    <xdr:to>
      <xdr:col>20</xdr:col>
      <xdr:colOff>246217</xdr:colOff>
      <xdr:row>27</xdr:row>
      <xdr:rowOff>274793</xdr:rowOff>
    </xdr:to>
    <xdr:pic>
      <xdr:nvPicPr>
        <xdr:cNvPr id="58" name="Picture 57">
          <a:extLst>
            <a:ext uri="{FF2B5EF4-FFF2-40B4-BE49-F238E27FC236}">
              <a16:creationId xmlns:a16="http://schemas.microsoft.com/office/drawing/2014/main" id="{9E2FDF3E-42B8-403A-838D-29503A879B73}"/>
            </a:ext>
          </a:extLst>
        </xdr:cNvPr>
        <xdr:cNvPicPr>
          <a:picLocks noChangeAspect="1"/>
        </xdr:cNvPicPr>
      </xdr:nvPicPr>
      <xdr:blipFill>
        <a:blip xmlns:r="http://schemas.openxmlformats.org/officeDocument/2006/relationships" r:embed="rId1"/>
        <a:stretch>
          <a:fillRect/>
        </a:stretch>
      </xdr:blipFill>
      <xdr:spPr>
        <a:xfrm>
          <a:off x="8217256" y="7241819"/>
          <a:ext cx="315711" cy="252924"/>
        </a:xfrm>
        <a:prstGeom prst="rect">
          <a:avLst/>
        </a:prstGeom>
      </xdr:spPr>
    </xdr:pic>
    <xdr:clientData/>
  </xdr:twoCellAnchor>
  <xdr:twoCellAnchor>
    <xdr:from>
      <xdr:col>20</xdr:col>
      <xdr:colOff>309517</xdr:colOff>
      <xdr:row>27</xdr:row>
      <xdr:rowOff>23858</xdr:rowOff>
    </xdr:from>
    <xdr:to>
      <xdr:col>21</xdr:col>
      <xdr:colOff>0</xdr:colOff>
      <xdr:row>27</xdr:row>
      <xdr:rowOff>249727</xdr:rowOff>
    </xdr:to>
    <xdr:pic>
      <xdr:nvPicPr>
        <xdr:cNvPr id="59" name="Picture 58">
          <a:extLst>
            <a:ext uri="{FF2B5EF4-FFF2-40B4-BE49-F238E27FC236}">
              <a16:creationId xmlns:a16="http://schemas.microsoft.com/office/drawing/2014/main" id="{8B03C489-496F-4CC7-A9B0-D1E22637AA82}"/>
            </a:ext>
          </a:extLst>
        </xdr:cNvPr>
        <xdr:cNvPicPr>
          <a:picLocks noChangeAspect="1"/>
        </xdr:cNvPicPr>
      </xdr:nvPicPr>
      <xdr:blipFill>
        <a:blip xmlns:r="http://schemas.openxmlformats.org/officeDocument/2006/relationships" r:embed="rId2"/>
        <a:stretch>
          <a:fillRect/>
        </a:stretch>
      </xdr:blipFill>
      <xdr:spPr>
        <a:xfrm>
          <a:off x="8596267" y="7243808"/>
          <a:ext cx="23858" cy="225869"/>
        </a:xfrm>
        <a:prstGeom prst="rect">
          <a:avLst/>
        </a:prstGeom>
      </xdr:spPr>
    </xdr:pic>
    <xdr:clientData/>
  </xdr:twoCellAnchor>
  <xdr:twoCellAnchor>
    <xdr:from>
      <xdr:col>21</xdr:col>
      <xdr:colOff>170594</xdr:colOff>
      <xdr:row>27</xdr:row>
      <xdr:rowOff>81956</xdr:rowOff>
    </xdr:from>
    <xdr:to>
      <xdr:col>21</xdr:col>
      <xdr:colOff>295512</xdr:colOff>
      <xdr:row>27</xdr:row>
      <xdr:rowOff>258769</xdr:rowOff>
    </xdr:to>
    <xdr:pic>
      <xdr:nvPicPr>
        <xdr:cNvPr id="60" name="Picture 59">
          <a:extLst>
            <a:ext uri="{FF2B5EF4-FFF2-40B4-BE49-F238E27FC236}">
              <a16:creationId xmlns:a16="http://schemas.microsoft.com/office/drawing/2014/main" id="{59B99D41-FE16-439B-8BA8-8A1450DD43AC}"/>
            </a:ext>
          </a:extLst>
        </xdr:cNvPr>
        <xdr:cNvPicPr>
          <a:picLocks noChangeAspect="1"/>
        </xdr:cNvPicPr>
      </xdr:nvPicPr>
      <xdr:blipFill>
        <a:blip xmlns:r="http://schemas.openxmlformats.org/officeDocument/2006/relationships" r:embed="rId5"/>
        <a:stretch>
          <a:fillRect/>
        </a:stretch>
      </xdr:blipFill>
      <xdr:spPr>
        <a:xfrm>
          <a:off x="8790719" y="7301906"/>
          <a:ext cx="124918" cy="176813"/>
        </a:xfrm>
        <a:prstGeom prst="rect">
          <a:avLst/>
        </a:prstGeom>
      </xdr:spPr>
    </xdr:pic>
    <xdr:clientData/>
  </xdr:twoCellAnchor>
  <xdr:twoCellAnchor>
    <xdr:from>
      <xdr:col>22</xdr:col>
      <xdr:colOff>145006</xdr:colOff>
      <xdr:row>27</xdr:row>
      <xdr:rowOff>64544</xdr:rowOff>
    </xdr:from>
    <xdr:to>
      <xdr:col>22</xdr:col>
      <xdr:colOff>292007</xdr:colOff>
      <xdr:row>27</xdr:row>
      <xdr:rowOff>253907</xdr:rowOff>
    </xdr:to>
    <xdr:pic>
      <xdr:nvPicPr>
        <xdr:cNvPr id="61" name="Picture 60">
          <a:extLst>
            <a:ext uri="{FF2B5EF4-FFF2-40B4-BE49-F238E27FC236}">
              <a16:creationId xmlns:a16="http://schemas.microsoft.com/office/drawing/2014/main" id="{D1DEB5C9-A7BE-4DBA-A1B6-80E0AC920B97}"/>
            </a:ext>
          </a:extLst>
        </xdr:cNvPr>
        <xdr:cNvPicPr>
          <a:picLocks noChangeAspect="1"/>
        </xdr:cNvPicPr>
      </xdr:nvPicPr>
      <xdr:blipFill>
        <a:blip xmlns:r="http://schemas.openxmlformats.org/officeDocument/2006/relationships" r:embed="rId4"/>
        <a:stretch>
          <a:fillRect/>
        </a:stretch>
      </xdr:blipFill>
      <xdr:spPr>
        <a:xfrm rot="10800000">
          <a:off x="9098506" y="7284494"/>
          <a:ext cx="147001" cy="189363"/>
        </a:xfrm>
        <a:prstGeom prst="rect">
          <a:avLst/>
        </a:prstGeom>
      </xdr:spPr>
    </xdr:pic>
    <xdr:clientData/>
  </xdr:twoCellAnchor>
  <xdr:twoCellAnchor>
    <xdr:from>
      <xdr:col>25</xdr:col>
      <xdr:colOff>18194</xdr:colOff>
      <xdr:row>27</xdr:row>
      <xdr:rowOff>81956</xdr:rowOff>
    </xdr:from>
    <xdr:to>
      <xdr:col>25</xdr:col>
      <xdr:colOff>143112</xdr:colOff>
      <xdr:row>27</xdr:row>
      <xdr:rowOff>258769</xdr:rowOff>
    </xdr:to>
    <xdr:pic>
      <xdr:nvPicPr>
        <xdr:cNvPr id="62" name="Picture 61">
          <a:extLst>
            <a:ext uri="{FF2B5EF4-FFF2-40B4-BE49-F238E27FC236}">
              <a16:creationId xmlns:a16="http://schemas.microsoft.com/office/drawing/2014/main" id="{4F31E73F-0705-4111-AEB0-18744289EF64}"/>
            </a:ext>
          </a:extLst>
        </xdr:cNvPr>
        <xdr:cNvPicPr>
          <a:picLocks noChangeAspect="1"/>
        </xdr:cNvPicPr>
      </xdr:nvPicPr>
      <xdr:blipFill>
        <a:blip xmlns:r="http://schemas.openxmlformats.org/officeDocument/2006/relationships" r:embed="rId5"/>
        <a:stretch>
          <a:fillRect/>
        </a:stretch>
      </xdr:blipFill>
      <xdr:spPr>
        <a:xfrm rot="10800000">
          <a:off x="9971819" y="7301906"/>
          <a:ext cx="124918" cy="176813"/>
        </a:xfrm>
        <a:prstGeom prst="rect">
          <a:avLst/>
        </a:prstGeom>
      </xdr:spPr>
    </xdr:pic>
    <xdr:clientData/>
  </xdr:twoCellAnchor>
  <xdr:twoCellAnchor>
    <xdr:from>
      <xdr:col>24</xdr:col>
      <xdr:colOff>6706</xdr:colOff>
      <xdr:row>27</xdr:row>
      <xdr:rowOff>40919</xdr:rowOff>
    </xdr:from>
    <xdr:to>
      <xdr:col>24</xdr:col>
      <xdr:colOff>303367</xdr:colOff>
      <xdr:row>27</xdr:row>
      <xdr:rowOff>293843</xdr:rowOff>
    </xdr:to>
    <xdr:pic>
      <xdr:nvPicPr>
        <xdr:cNvPr id="63" name="Picture 62">
          <a:extLst>
            <a:ext uri="{FF2B5EF4-FFF2-40B4-BE49-F238E27FC236}">
              <a16:creationId xmlns:a16="http://schemas.microsoft.com/office/drawing/2014/main" id="{091F2353-BDB6-4D8E-A322-3894B2D7377E}"/>
            </a:ext>
          </a:extLst>
        </xdr:cNvPr>
        <xdr:cNvPicPr>
          <a:picLocks noChangeAspect="1"/>
        </xdr:cNvPicPr>
      </xdr:nvPicPr>
      <xdr:blipFill>
        <a:blip xmlns:r="http://schemas.openxmlformats.org/officeDocument/2006/relationships" r:embed="rId1"/>
        <a:stretch>
          <a:fillRect/>
        </a:stretch>
      </xdr:blipFill>
      <xdr:spPr>
        <a:xfrm flipH="1" flipV="1">
          <a:off x="9626956" y="7260869"/>
          <a:ext cx="296661" cy="252924"/>
        </a:xfrm>
        <a:prstGeom prst="rect">
          <a:avLst/>
        </a:prstGeom>
      </xdr:spPr>
    </xdr:pic>
    <xdr:clientData/>
  </xdr:twoCellAnchor>
  <xdr:twoCellAnchor>
    <xdr:from>
      <xdr:col>5</xdr:col>
      <xdr:colOff>57150</xdr:colOff>
      <xdr:row>27</xdr:row>
      <xdr:rowOff>38100</xdr:rowOff>
    </xdr:from>
    <xdr:to>
      <xdr:col>5</xdr:col>
      <xdr:colOff>288132</xdr:colOff>
      <xdr:row>27</xdr:row>
      <xdr:rowOff>168681</xdr:rowOff>
    </xdr:to>
    <xdr:pic>
      <xdr:nvPicPr>
        <xdr:cNvPr id="64" name="Picture 63">
          <a:extLst>
            <a:ext uri="{FF2B5EF4-FFF2-40B4-BE49-F238E27FC236}">
              <a16:creationId xmlns:a16="http://schemas.microsoft.com/office/drawing/2014/main" id="{091AA900-E17A-4E95-8100-35BFB1D99F7F}"/>
            </a:ext>
          </a:extLst>
        </xdr:cNvPr>
        <xdr:cNvPicPr>
          <a:picLocks noChangeAspect="1"/>
        </xdr:cNvPicPr>
      </xdr:nvPicPr>
      <xdr:blipFill rotWithShape="1">
        <a:blip xmlns:r="http://schemas.openxmlformats.org/officeDocument/2006/relationships" r:embed="rId3"/>
        <a:srcRect r="37332"/>
        <a:stretch/>
      </xdr:blipFill>
      <xdr:spPr>
        <a:xfrm rot="5400000">
          <a:off x="3393475" y="7207850"/>
          <a:ext cx="130581" cy="230982"/>
        </a:xfrm>
        <a:prstGeom prst="rect">
          <a:avLst/>
        </a:prstGeom>
      </xdr:spPr>
    </xdr:pic>
    <xdr:clientData/>
  </xdr:twoCellAnchor>
  <xdr:twoCellAnchor>
    <xdr:from>
      <xdr:col>9</xdr:col>
      <xdr:colOff>38100</xdr:colOff>
      <xdr:row>27</xdr:row>
      <xdr:rowOff>161925</xdr:rowOff>
    </xdr:from>
    <xdr:to>
      <xdr:col>9</xdr:col>
      <xdr:colOff>269082</xdr:colOff>
      <xdr:row>27</xdr:row>
      <xdr:rowOff>286410</xdr:rowOff>
    </xdr:to>
    <xdr:pic>
      <xdr:nvPicPr>
        <xdr:cNvPr id="65" name="Picture 64">
          <a:extLst>
            <a:ext uri="{FF2B5EF4-FFF2-40B4-BE49-F238E27FC236}">
              <a16:creationId xmlns:a16="http://schemas.microsoft.com/office/drawing/2014/main" id="{B18B6BAA-69D7-40E9-81D8-8479CBB4FBCD}"/>
            </a:ext>
          </a:extLst>
        </xdr:cNvPr>
        <xdr:cNvPicPr>
          <a:picLocks noChangeAspect="1"/>
        </xdr:cNvPicPr>
      </xdr:nvPicPr>
      <xdr:blipFill rotWithShape="1">
        <a:blip xmlns:r="http://schemas.openxmlformats.org/officeDocument/2006/relationships" r:embed="rId3"/>
        <a:srcRect r="40257"/>
        <a:stretch/>
      </xdr:blipFill>
      <xdr:spPr>
        <a:xfrm rot="16200000">
          <a:off x="4710973" y="7328627"/>
          <a:ext cx="124485" cy="230982"/>
        </a:xfrm>
        <a:prstGeom prst="rect">
          <a:avLst/>
        </a:prstGeom>
      </xdr:spPr>
    </xdr:pic>
    <xdr:clientData/>
  </xdr:twoCellAnchor>
  <xdr:twoCellAnchor>
    <xdr:from>
      <xdr:col>19</xdr:col>
      <xdr:colOff>19050</xdr:colOff>
      <xdr:row>27</xdr:row>
      <xdr:rowOff>28575</xdr:rowOff>
    </xdr:from>
    <xdr:to>
      <xdr:col>19</xdr:col>
      <xdr:colOff>153812</xdr:colOff>
      <xdr:row>27</xdr:row>
      <xdr:rowOff>259557</xdr:rowOff>
    </xdr:to>
    <xdr:pic>
      <xdr:nvPicPr>
        <xdr:cNvPr id="66" name="Picture 65">
          <a:extLst>
            <a:ext uri="{FF2B5EF4-FFF2-40B4-BE49-F238E27FC236}">
              <a16:creationId xmlns:a16="http://schemas.microsoft.com/office/drawing/2014/main" id="{18F8DAD1-6C1E-4FDA-A752-71A1AE4D9761}"/>
            </a:ext>
          </a:extLst>
        </xdr:cNvPr>
        <xdr:cNvPicPr>
          <a:picLocks noChangeAspect="1"/>
        </xdr:cNvPicPr>
      </xdr:nvPicPr>
      <xdr:blipFill rotWithShape="1">
        <a:blip xmlns:r="http://schemas.openxmlformats.org/officeDocument/2006/relationships" r:embed="rId3"/>
        <a:srcRect r="35326"/>
        <a:stretch/>
      </xdr:blipFill>
      <xdr:spPr>
        <a:xfrm>
          <a:off x="7972425" y="7248525"/>
          <a:ext cx="134762" cy="230982"/>
        </a:xfrm>
        <a:prstGeom prst="rect">
          <a:avLst/>
        </a:prstGeom>
      </xdr:spPr>
    </xdr:pic>
    <xdr:clientData/>
  </xdr:twoCellAnchor>
  <xdr:twoCellAnchor>
    <xdr:from>
      <xdr:col>23</xdr:col>
      <xdr:colOff>142875</xdr:colOff>
      <xdr:row>27</xdr:row>
      <xdr:rowOff>47625</xdr:rowOff>
    </xdr:from>
    <xdr:to>
      <xdr:col>23</xdr:col>
      <xdr:colOff>273130</xdr:colOff>
      <xdr:row>27</xdr:row>
      <xdr:rowOff>278607</xdr:rowOff>
    </xdr:to>
    <xdr:pic>
      <xdr:nvPicPr>
        <xdr:cNvPr id="67" name="Picture 66">
          <a:extLst>
            <a:ext uri="{FF2B5EF4-FFF2-40B4-BE49-F238E27FC236}">
              <a16:creationId xmlns:a16="http://schemas.microsoft.com/office/drawing/2014/main" id="{4341C5F5-33F2-4FA1-B596-3D56B33BC85B}"/>
            </a:ext>
          </a:extLst>
        </xdr:cNvPr>
        <xdr:cNvPicPr>
          <a:picLocks noChangeAspect="1"/>
        </xdr:cNvPicPr>
      </xdr:nvPicPr>
      <xdr:blipFill rotWithShape="1">
        <a:blip xmlns:r="http://schemas.openxmlformats.org/officeDocument/2006/relationships" r:embed="rId3"/>
        <a:srcRect l="1" r="37487"/>
        <a:stretch/>
      </xdr:blipFill>
      <xdr:spPr>
        <a:xfrm rot="10800000">
          <a:off x="9429750" y="7267575"/>
          <a:ext cx="130255" cy="230982"/>
        </a:xfrm>
        <a:prstGeom prst="rect">
          <a:avLst/>
        </a:prstGeom>
      </xdr:spPr>
    </xdr:pic>
    <xdr:clientData/>
  </xdr:twoCellAnchor>
  <xdr:twoCellAnchor>
    <xdr:from>
      <xdr:col>32</xdr:col>
      <xdr:colOff>66675</xdr:colOff>
      <xdr:row>2</xdr:row>
      <xdr:rowOff>57150</xdr:rowOff>
    </xdr:from>
    <xdr:to>
      <xdr:col>32</xdr:col>
      <xdr:colOff>5086350</xdr:colOff>
      <xdr:row>21</xdr:row>
      <xdr:rowOff>133350</xdr:rowOff>
    </xdr:to>
    <xdr:pic>
      <xdr:nvPicPr>
        <xdr:cNvPr id="69" name="Picture 68">
          <a:extLst>
            <a:ext uri="{FF2B5EF4-FFF2-40B4-BE49-F238E27FC236}">
              <a16:creationId xmlns:a16="http://schemas.microsoft.com/office/drawing/2014/main" id="{604924E9-2A4D-3016-E22B-EC60E5911F0B}"/>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8697575" y="438150"/>
          <a:ext cx="5019675" cy="4067175"/>
        </a:xfrm>
        <a:prstGeom prst="rect">
          <a:avLst/>
        </a:prstGeom>
      </xdr:spPr>
    </xdr:pic>
    <xdr:clientData/>
  </xdr:twoCellAnchor>
  <xdr:twoCellAnchor>
    <xdr:from>
      <xdr:col>32</xdr:col>
      <xdr:colOff>99975</xdr:colOff>
      <xdr:row>21</xdr:row>
      <xdr:rowOff>185700</xdr:rowOff>
    </xdr:from>
    <xdr:to>
      <xdr:col>32</xdr:col>
      <xdr:colOff>4195379</xdr:colOff>
      <xdr:row>46</xdr:row>
      <xdr:rowOff>176521</xdr:rowOff>
    </xdr:to>
    <xdr:pic>
      <xdr:nvPicPr>
        <xdr:cNvPr id="73" name="Picture 72">
          <a:extLst>
            <a:ext uri="{FF2B5EF4-FFF2-40B4-BE49-F238E27FC236}">
              <a16:creationId xmlns:a16="http://schemas.microsoft.com/office/drawing/2014/main" id="{17D63D20-70E0-4D9A-AAC5-7026B108628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8730875" y="4557675"/>
          <a:ext cx="4095404" cy="5200996"/>
        </a:xfrm>
        <a:prstGeom prst="rect">
          <a:avLst/>
        </a:prstGeom>
      </xdr:spPr>
    </xdr:pic>
    <xdr:clientData/>
  </xdr:twoCellAnchor>
  <xdr:twoCellAnchor>
    <xdr:from>
      <xdr:col>31</xdr:col>
      <xdr:colOff>11850</xdr:colOff>
      <xdr:row>1</xdr:row>
      <xdr:rowOff>30900</xdr:rowOff>
    </xdr:from>
    <xdr:to>
      <xdr:col>31</xdr:col>
      <xdr:colOff>6648450</xdr:colOff>
      <xdr:row>5</xdr:row>
      <xdr:rowOff>28782</xdr:rowOff>
    </xdr:to>
    <xdr:pic>
      <xdr:nvPicPr>
        <xdr:cNvPr id="75" name="Picture 74">
          <a:extLst>
            <a:ext uri="{FF2B5EF4-FFF2-40B4-BE49-F238E27FC236}">
              <a16:creationId xmlns:a16="http://schemas.microsoft.com/office/drawing/2014/main" id="{DEBC6E9F-0FE4-9D52-434E-CA347A00046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1927625" y="221400"/>
          <a:ext cx="6636600" cy="893232"/>
        </a:xfrm>
        <a:prstGeom prst="rect">
          <a:avLst/>
        </a:prstGeom>
      </xdr:spPr>
    </xdr:pic>
    <xdr:clientData/>
  </xdr:twoCellAnchor>
  <xdr:twoCellAnchor>
    <xdr:from>
      <xdr:col>31</xdr:col>
      <xdr:colOff>43295</xdr:colOff>
      <xdr:row>5</xdr:row>
      <xdr:rowOff>1237</xdr:rowOff>
    </xdr:from>
    <xdr:to>
      <xdr:col>31</xdr:col>
      <xdr:colOff>5557404</xdr:colOff>
      <xdr:row>35</xdr:row>
      <xdr:rowOff>144582</xdr:rowOff>
    </xdr:to>
    <xdr:pic>
      <xdr:nvPicPr>
        <xdr:cNvPr id="87" name="Picture 86">
          <a:extLst>
            <a:ext uri="{FF2B5EF4-FFF2-40B4-BE49-F238E27FC236}">
              <a16:creationId xmlns:a16="http://schemas.microsoft.com/office/drawing/2014/main" id="{04BEB39D-B597-318D-A346-6BE8C0DA0579}"/>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2079431" y="1083623"/>
          <a:ext cx="5514109" cy="65857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33</xdr:row>
      <xdr:rowOff>0</xdr:rowOff>
    </xdr:from>
    <xdr:to>
      <xdr:col>1</xdr:col>
      <xdr:colOff>4296375</xdr:colOff>
      <xdr:row>33</xdr:row>
      <xdr:rowOff>3391373</xdr:rowOff>
    </xdr:to>
    <xdr:pic>
      <xdr:nvPicPr>
        <xdr:cNvPr id="2" name="Picture 1">
          <a:extLst>
            <a:ext uri="{FF2B5EF4-FFF2-40B4-BE49-F238E27FC236}">
              <a16:creationId xmlns:a16="http://schemas.microsoft.com/office/drawing/2014/main" id="{40438D47-D281-4B99-8241-787DAFE7E0F7}"/>
            </a:ext>
          </a:extLst>
        </xdr:cNvPr>
        <xdr:cNvPicPr>
          <a:picLocks noChangeAspect="1"/>
        </xdr:cNvPicPr>
      </xdr:nvPicPr>
      <xdr:blipFill>
        <a:blip xmlns:r="http://schemas.openxmlformats.org/officeDocument/2006/relationships" r:embed="rId1"/>
        <a:stretch>
          <a:fillRect/>
        </a:stretch>
      </xdr:blipFill>
      <xdr:spPr>
        <a:xfrm>
          <a:off x="2752725" y="6734175"/>
          <a:ext cx="4296375" cy="3391373"/>
        </a:xfrm>
        <a:prstGeom prst="rect">
          <a:avLst/>
        </a:prstGeom>
      </xdr:spPr>
    </xdr:pic>
    <xdr:clientData/>
  </xdr:twoCellAnchor>
  <xdr:twoCellAnchor editAs="oneCell">
    <xdr:from>
      <xdr:col>1</xdr:col>
      <xdr:colOff>0</xdr:colOff>
      <xdr:row>53</xdr:row>
      <xdr:rowOff>0</xdr:rowOff>
    </xdr:from>
    <xdr:to>
      <xdr:col>1</xdr:col>
      <xdr:colOff>6306430</xdr:colOff>
      <xdr:row>94</xdr:row>
      <xdr:rowOff>58248</xdr:rowOff>
    </xdr:to>
    <xdr:pic>
      <xdr:nvPicPr>
        <xdr:cNvPr id="3" name="Picture 2">
          <a:extLst>
            <a:ext uri="{FF2B5EF4-FFF2-40B4-BE49-F238E27FC236}">
              <a16:creationId xmlns:a16="http://schemas.microsoft.com/office/drawing/2014/main" id="{A881259E-FDD3-4A38-B492-F45CC1A854FC}"/>
            </a:ext>
          </a:extLst>
        </xdr:cNvPr>
        <xdr:cNvPicPr>
          <a:picLocks noChangeAspect="1"/>
        </xdr:cNvPicPr>
      </xdr:nvPicPr>
      <xdr:blipFill>
        <a:blip xmlns:r="http://schemas.openxmlformats.org/officeDocument/2006/relationships" r:embed="rId2"/>
        <a:stretch>
          <a:fillRect/>
        </a:stretch>
      </xdr:blipFill>
      <xdr:spPr>
        <a:xfrm>
          <a:off x="2752725" y="14878050"/>
          <a:ext cx="6306430" cy="78687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14007</xdr:colOff>
      <xdr:row>4</xdr:row>
      <xdr:rowOff>37970</xdr:rowOff>
    </xdr:from>
    <xdr:to>
      <xdr:col>18</xdr:col>
      <xdr:colOff>310668</xdr:colOff>
      <xdr:row>4</xdr:row>
      <xdr:rowOff>290894</xdr:rowOff>
    </xdr:to>
    <xdr:pic>
      <xdr:nvPicPr>
        <xdr:cNvPr id="2" name="Picture 1">
          <a:extLst>
            <a:ext uri="{FF2B5EF4-FFF2-40B4-BE49-F238E27FC236}">
              <a16:creationId xmlns:a16="http://schemas.microsoft.com/office/drawing/2014/main" id="{D5BE3A8A-3A6D-47F8-BC37-97F3602C2350}"/>
            </a:ext>
          </a:extLst>
        </xdr:cNvPr>
        <xdr:cNvPicPr>
          <a:picLocks noChangeAspect="1"/>
        </xdr:cNvPicPr>
      </xdr:nvPicPr>
      <xdr:blipFill>
        <a:blip xmlns:r="http://schemas.openxmlformats.org/officeDocument/2006/relationships" r:embed="rId1"/>
        <a:stretch>
          <a:fillRect/>
        </a:stretch>
      </xdr:blipFill>
      <xdr:spPr>
        <a:xfrm>
          <a:off x="7634007" y="799970"/>
          <a:ext cx="296661" cy="252924"/>
        </a:xfrm>
        <a:prstGeom prst="rect">
          <a:avLst/>
        </a:prstGeom>
      </xdr:spPr>
    </xdr:pic>
    <xdr:clientData/>
  </xdr:twoCellAnchor>
  <xdr:twoCellAnchor>
    <xdr:from>
      <xdr:col>11</xdr:col>
      <xdr:colOff>31393</xdr:colOff>
      <xdr:row>4</xdr:row>
      <xdr:rowOff>17222</xdr:rowOff>
    </xdr:from>
    <xdr:to>
      <xdr:col>11</xdr:col>
      <xdr:colOff>284317</xdr:colOff>
      <xdr:row>4</xdr:row>
      <xdr:rowOff>313883</xdr:rowOff>
    </xdr:to>
    <xdr:pic>
      <xdr:nvPicPr>
        <xdr:cNvPr id="3" name="Picture 2">
          <a:extLst>
            <a:ext uri="{FF2B5EF4-FFF2-40B4-BE49-F238E27FC236}">
              <a16:creationId xmlns:a16="http://schemas.microsoft.com/office/drawing/2014/main" id="{61DF685B-F935-48FE-A307-41CEA7A93786}"/>
            </a:ext>
          </a:extLst>
        </xdr:cNvPr>
        <xdr:cNvPicPr>
          <a:picLocks noChangeAspect="1"/>
        </xdr:cNvPicPr>
      </xdr:nvPicPr>
      <xdr:blipFill>
        <a:blip xmlns:r="http://schemas.openxmlformats.org/officeDocument/2006/relationships" r:embed="rId1"/>
        <a:stretch>
          <a:fillRect/>
        </a:stretch>
      </xdr:blipFill>
      <xdr:spPr>
        <a:xfrm rot="5400000" flipH="1" flipV="1">
          <a:off x="5295899" y="801091"/>
          <a:ext cx="296661" cy="252924"/>
        </a:xfrm>
        <a:prstGeom prst="rect">
          <a:avLst/>
        </a:prstGeom>
      </xdr:spPr>
    </xdr:pic>
    <xdr:clientData/>
  </xdr:twoCellAnchor>
  <xdr:twoCellAnchor>
    <xdr:from>
      <xdr:col>4</xdr:col>
      <xdr:colOff>39220</xdr:colOff>
      <xdr:row>4</xdr:row>
      <xdr:rowOff>11207</xdr:rowOff>
    </xdr:from>
    <xdr:to>
      <xdr:col>4</xdr:col>
      <xdr:colOff>292144</xdr:colOff>
      <xdr:row>4</xdr:row>
      <xdr:rowOff>307868</xdr:rowOff>
    </xdr:to>
    <xdr:pic>
      <xdr:nvPicPr>
        <xdr:cNvPr id="4" name="Picture 3">
          <a:extLst>
            <a:ext uri="{FF2B5EF4-FFF2-40B4-BE49-F238E27FC236}">
              <a16:creationId xmlns:a16="http://schemas.microsoft.com/office/drawing/2014/main" id="{0A05546F-36F3-43CC-9D49-372D6666F1A7}"/>
            </a:ext>
          </a:extLst>
        </xdr:cNvPr>
        <xdr:cNvPicPr>
          <a:picLocks noChangeAspect="1"/>
        </xdr:cNvPicPr>
      </xdr:nvPicPr>
      <xdr:blipFill>
        <a:blip xmlns:r="http://schemas.openxmlformats.org/officeDocument/2006/relationships" r:embed="rId1"/>
        <a:stretch>
          <a:fillRect/>
        </a:stretch>
      </xdr:blipFill>
      <xdr:spPr>
        <a:xfrm rot="5400000">
          <a:off x="2970101" y="795076"/>
          <a:ext cx="296661" cy="252924"/>
        </a:xfrm>
        <a:prstGeom prst="rect">
          <a:avLst/>
        </a:prstGeom>
      </xdr:spPr>
    </xdr:pic>
    <xdr:clientData/>
  </xdr:twoCellAnchor>
  <xdr:twoCellAnchor>
    <xdr:from>
      <xdr:col>25</xdr:col>
      <xdr:colOff>11749</xdr:colOff>
      <xdr:row>4</xdr:row>
      <xdr:rowOff>38678</xdr:rowOff>
    </xdr:from>
    <xdr:to>
      <xdr:col>25</xdr:col>
      <xdr:colOff>308410</xdr:colOff>
      <xdr:row>4</xdr:row>
      <xdr:rowOff>291602</xdr:rowOff>
    </xdr:to>
    <xdr:pic>
      <xdr:nvPicPr>
        <xdr:cNvPr id="5" name="Picture 4">
          <a:extLst>
            <a:ext uri="{FF2B5EF4-FFF2-40B4-BE49-F238E27FC236}">
              <a16:creationId xmlns:a16="http://schemas.microsoft.com/office/drawing/2014/main" id="{3227D063-EA25-4C44-BD2C-A2999402066B}"/>
            </a:ext>
          </a:extLst>
        </xdr:cNvPr>
        <xdr:cNvPicPr>
          <a:picLocks noChangeAspect="1"/>
        </xdr:cNvPicPr>
      </xdr:nvPicPr>
      <xdr:blipFill>
        <a:blip xmlns:r="http://schemas.openxmlformats.org/officeDocument/2006/relationships" r:embed="rId1"/>
        <a:stretch>
          <a:fillRect/>
        </a:stretch>
      </xdr:blipFill>
      <xdr:spPr>
        <a:xfrm rot="10800000">
          <a:off x="9965374" y="800678"/>
          <a:ext cx="296661" cy="252924"/>
        </a:xfrm>
        <a:prstGeom prst="rect">
          <a:avLst/>
        </a:prstGeom>
      </xdr:spPr>
    </xdr:pic>
    <xdr:clientData/>
  </xdr:twoCellAnchor>
  <xdr:twoCellAnchor>
    <xdr:from>
      <xdr:col>19</xdr:col>
      <xdr:colOff>106430</xdr:colOff>
      <xdr:row>4</xdr:row>
      <xdr:rowOff>44014</xdr:rowOff>
    </xdr:from>
    <xdr:to>
      <xdr:col>19</xdr:col>
      <xdr:colOff>303816</xdr:colOff>
      <xdr:row>4</xdr:row>
      <xdr:rowOff>269883</xdr:rowOff>
    </xdr:to>
    <xdr:pic>
      <xdr:nvPicPr>
        <xdr:cNvPr id="6" name="Picture 5">
          <a:extLst>
            <a:ext uri="{FF2B5EF4-FFF2-40B4-BE49-F238E27FC236}">
              <a16:creationId xmlns:a16="http://schemas.microsoft.com/office/drawing/2014/main" id="{5338F154-EFD5-4E75-A36A-7655B8BF564F}"/>
            </a:ext>
          </a:extLst>
        </xdr:cNvPr>
        <xdr:cNvPicPr>
          <a:picLocks noChangeAspect="1"/>
        </xdr:cNvPicPr>
      </xdr:nvPicPr>
      <xdr:blipFill>
        <a:blip xmlns:r="http://schemas.openxmlformats.org/officeDocument/2006/relationships" r:embed="rId2"/>
        <a:stretch>
          <a:fillRect/>
        </a:stretch>
      </xdr:blipFill>
      <xdr:spPr>
        <a:xfrm>
          <a:off x="8059805" y="806014"/>
          <a:ext cx="197386" cy="225869"/>
        </a:xfrm>
        <a:prstGeom prst="rect">
          <a:avLst/>
        </a:prstGeom>
      </xdr:spPr>
    </xdr:pic>
    <xdr:clientData/>
  </xdr:twoCellAnchor>
  <xdr:twoCellAnchor>
    <xdr:from>
      <xdr:col>26</xdr:col>
      <xdr:colOff>21105</xdr:colOff>
      <xdr:row>4</xdr:row>
      <xdr:rowOff>57461</xdr:rowOff>
    </xdr:from>
    <xdr:to>
      <xdr:col>26</xdr:col>
      <xdr:colOff>218491</xdr:colOff>
      <xdr:row>4</xdr:row>
      <xdr:rowOff>283330</xdr:rowOff>
    </xdr:to>
    <xdr:pic>
      <xdr:nvPicPr>
        <xdr:cNvPr id="7" name="Picture 6">
          <a:extLst>
            <a:ext uri="{FF2B5EF4-FFF2-40B4-BE49-F238E27FC236}">
              <a16:creationId xmlns:a16="http://schemas.microsoft.com/office/drawing/2014/main" id="{543E485D-2748-4EC7-8131-E31F44F4AC2B}"/>
            </a:ext>
          </a:extLst>
        </xdr:cNvPr>
        <xdr:cNvPicPr>
          <a:picLocks noChangeAspect="1"/>
        </xdr:cNvPicPr>
      </xdr:nvPicPr>
      <xdr:blipFill>
        <a:blip xmlns:r="http://schemas.openxmlformats.org/officeDocument/2006/relationships" r:embed="rId2"/>
        <a:stretch>
          <a:fillRect/>
        </a:stretch>
      </xdr:blipFill>
      <xdr:spPr>
        <a:xfrm rot="10800000">
          <a:off x="10308105" y="819461"/>
          <a:ext cx="197386" cy="225869"/>
        </a:xfrm>
        <a:prstGeom prst="rect">
          <a:avLst/>
        </a:prstGeom>
      </xdr:spPr>
    </xdr:pic>
    <xdr:clientData/>
  </xdr:twoCellAnchor>
  <xdr:twoCellAnchor>
    <xdr:from>
      <xdr:col>5</xdr:col>
      <xdr:colOff>48512</xdr:colOff>
      <xdr:row>4</xdr:row>
      <xdr:rowOff>116219</xdr:rowOff>
    </xdr:from>
    <xdr:to>
      <xdr:col>5</xdr:col>
      <xdr:colOff>274381</xdr:colOff>
      <xdr:row>4</xdr:row>
      <xdr:rowOff>313605</xdr:rowOff>
    </xdr:to>
    <xdr:pic>
      <xdr:nvPicPr>
        <xdr:cNvPr id="8" name="Picture 7">
          <a:extLst>
            <a:ext uri="{FF2B5EF4-FFF2-40B4-BE49-F238E27FC236}">
              <a16:creationId xmlns:a16="http://schemas.microsoft.com/office/drawing/2014/main" id="{8B1A1F8A-A705-4368-A429-FF493D0D707A}"/>
            </a:ext>
          </a:extLst>
        </xdr:cNvPr>
        <xdr:cNvPicPr>
          <a:picLocks noChangeAspect="1"/>
        </xdr:cNvPicPr>
      </xdr:nvPicPr>
      <xdr:blipFill>
        <a:blip xmlns:r="http://schemas.openxmlformats.org/officeDocument/2006/relationships" r:embed="rId2"/>
        <a:stretch>
          <a:fillRect/>
        </a:stretch>
      </xdr:blipFill>
      <xdr:spPr>
        <a:xfrm rot="5400000">
          <a:off x="3348879" y="863977"/>
          <a:ext cx="197386" cy="225869"/>
        </a:xfrm>
        <a:prstGeom prst="rect">
          <a:avLst/>
        </a:prstGeom>
      </xdr:spPr>
    </xdr:pic>
    <xdr:clientData/>
  </xdr:twoCellAnchor>
  <xdr:twoCellAnchor>
    <xdr:from>
      <xdr:col>12</xdr:col>
      <xdr:colOff>56030</xdr:colOff>
      <xdr:row>4</xdr:row>
      <xdr:rowOff>22412</xdr:rowOff>
    </xdr:from>
    <xdr:to>
      <xdr:col>12</xdr:col>
      <xdr:colOff>281899</xdr:colOff>
      <xdr:row>4</xdr:row>
      <xdr:rowOff>219798</xdr:rowOff>
    </xdr:to>
    <xdr:pic>
      <xdr:nvPicPr>
        <xdr:cNvPr id="9" name="Picture 8">
          <a:extLst>
            <a:ext uri="{FF2B5EF4-FFF2-40B4-BE49-F238E27FC236}">
              <a16:creationId xmlns:a16="http://schemas.microsoft.com/office/drawing/2014/main" id="{B52D6F29-B3E2-4DDF-B6D9-106F4F9C6D9F}"/>
            </a:ext>
          </a:extLst>
        </xdr:cNvPr>
        <xdr:cNvPicPr>
          <a:picLocks noChangeAspect="1"/>
        </xdr:cNvPicPr>
      </xdr:nvPicPr>
      <xdr:blipFill>
        <a:blip xmlns:r="http://schemas.openxmlformats.org/officeDocument/2006/relationships" r:embed="rId2"/>
        <a:stretch>
          <a:fillRect/>
        </a:stretch>
      </xdr:blipFill>
      <xdr:spPr>
        <a:xfrm rot="16200000">
          <a:off x="5690022" y="770170"/>
          <a:ext cx="197386" cy="225869"/>
        </a:xfrm>
        <a:prstGeom prst="rect">
          <a:avLst/>
        </a:prstGeom>
      </xdr:spPr>
    </xdr:pic>
    <xdr:clientData/>
  </xdr:twoCellAnchor>
  <xdr:twoCellAnchor>
    <xdr:from>
      <xdr:col>17</xdr:col>
      <xdr:colOff>16808</xdr:colOff>
      <xdr:row>4</xdr:row>
      <xdr:rowOff>39221</xdr:rowOff>
    </xdr:from>
    <xdr:to>
      <xdr:col>17</xdr:col>
      <xdr:colOff>225177</xdr:colOff>
      <xdr:row>4</xdr:row>
      <xdr:rowOff>270203</xdr:rowOff>
    </xdr:to>
    <xdr:pic>
      <xdr:nvPicPr>
        <xdr:cNvPr id="10" name="Picture 9">
          <a:extLst>
            <a:ext uri="{FF2B5EF4-FFF2-40B4-BE49-F238E27FC236}">
              <a16:creationId xmlns:a16="http://schemas.microsoft.com/office/drawing/2014/main" id="{D80B30BF-6031-4A3B-AED5-FBF08DB7E65E}"/>
            </a:ext>
          </a:extLst>
        </xdr:cNvPr>
        <xdr:cNvPicPr>
          <a:picLocks noChangeAspect="1"/>
        </xdr:cNvPicPr>
      </xdr:nvPicPr>
      <xdr:blipFill>
        <a:blip xmlns:r="http://schemas.openxmlformats.org/officeDocument/2006/relationships" r:embed="rId3"/>
        <a:stretch>
          <a:fillRect/>
        </a:stretch>
      </xdr:blipFill>
      <xdr:spPr>
        <a:xfrm>
          <a:off x="7303433" y="801221"/>
          <a:ext cx="208369" cy="230982"/>
        </a:xfrm>
        <a:prstGeom prst="rect">
          <a:avLst/>
        </a:prstGeom>
      </xdr:spPr>
    </xdr:pic>
    <xdr:clientData/>
  </xdr:twoCellAnchor>
  <xdr:twoCellAnchor>
    <xdr:from>
      <xdr:col>16</xdr:col>
      <xdr:colOff>17930</xdr:colOff>
      <xdr:row>4</xdr:row>
      <xdr:rowOff>40341</xdr:rowOff>
    </xdr:from>
    <xdr:to>
      <xdr:col>16</xdr:col>
      <xdr:colOff>152692</xdr:colOff>
      <xdr:row>4</xdr:row>
      <xdr:rowOff>271323</xdr:rowOff>
    </xdr:to>
    <xdr:pic>
      <xdr:nvPicPr>
        <xdr:cNvPr id="11" name="Picture 10">
          <a:extLst>
            <a:ext uri="{FF2B5EF4-FFF2-40B4-BE49-F238E27FC236}">
              <a16:creationId xmlns:a16="http://schemas.microsoft.com/office/drawing/2014/main" id="{92E413C4-8533-4BA2-8F21-5AC7C2F4C5E3}"/>
            </a:ext>
          </a:extLst>
        </xdr:cNvPr>
        <xdr:cNvPicPr>
          <a:picLocks noChangeAspect="1"/>
        </xdr:cNvPicPr>
      </xdr:nvPicPr>
      <xdr:blipFill rotWithShape="1">
        <a:blip xmlns:r="http://schemas.openxmlformats.org/officeDocument/2006/relationships" r:embed="rId3"/>
        <a:srcRect r="35326"/>
        <a:stretch/>
      </xdr:blipFill>
      <xdr:spPr>
        <a:xfrm>
          <a:off x="6971180" y="802341"/>
          <a:ext cx="134762" cy="230982"/>
        </a:xfrm>
        <a:prstGeom prst="rect">
          <a:avLst/>
        </a:prstGeom>
      </xdr:spPr>
    </xdr:pic>
    <xdr:clientData/>
  </xdr:twoCellAnchor>
  <xdr:twoCellAnchor>
    <xdr:from>
      <xdr:col>9</xdr:col>
      <xdr:colOff>30154</xdr:colOff>
      <xdr:row>4</xdr:row>
      <xdr:rowOff>192681</xdr:rowOff>
    </xdr:from>
    <xdr:to>
      <xdr:col>9</xdr:col>
      <xdr:colOff>261136</xdr:colOff>
      <xdr:row>4</xdr:row>
      <xdr:rowOff>317166</xdr:rowOff>
    </xdr:to>
    <xdr:pic>
      <xdr:nvPicPr>
        <xdr:cNvPr id="12" name="Picture 11">
          <a:extLst>
            <a:ext uri="{FF2B5EF4-FFF2-40B4-BE49-F238E27FC236}">
              <a16:creationId xmlns:a16="http://schemas.microsoft.com/office/drawing/2014/main" id="{19C3962E-5063-4ACB-A283-67BCF9826CAE}"/>
            </a:ext>
          </a:extLst>
        </xdr:cNvPr>
        <xdr:cNvPicPr>
          <a:picLocks noChangeAspect="1"/>
        </xdr:cNvPicPr>
      </xdr:nvPicPr>
      <xdr:blipFill rotWithShape="1">
        <a:blip xmlns:r="http://schemas.openxmlformats.org/officeDocument/2006/relationships" r:embed="rId3"/>
        <a:srcRect r="40257"/>
        <a:stretch/>
      </xdr:blipFill>
      <xdr:spPr>
        <a:xfrm rot="16200000">
          <a:off x="4703027" y="901433"/>
          <a:ext cx="124485" cy="230982"/>
        </a:xfrm>
        <a:prstGeom prst="rect">
          <a:avLst/>
        </a:prstGeom>
      </xdr:spPr>
    </xdr:pic>
    <xdr:clientData/>
  </xdr:twoCellAnchor>
  <xdr:twoCellAnchor>
    <xdr:from>
      <xdr:col>10</xdr:col>
      <xdr:colOff>36878</xdr:colOff>
      <xdr:row>4</xdr:row>
      <xdr:rowOff>109917</xdr:rowOff>
    </xdr:from>
    <xdr:to>
      <xdr:col>10</xdr:col>
      <xdr:colOff>267860</xdr:colOff>
      <xdr:row>4</xdr:row>
      <xdr:rowOff>318286</xdr:rowOff>
    </xdr:to>
    <xdr:pic>
      <xdr:nvPicPr>
        <xdr:cNvPr id="13" name="Picture 12">
          <a:extLst>
            <a:ext uri="{FF2B5EF4-FFF2-40B4-BE49-F238E27FC236}">
              <a16:creationId xmlns:a16="http://schemas.microsoft.com/office/drawing/2014/main" id="{43A64647-28C5-4F3D-AD52-BFDB4090DB47}"/>
            </a:ext>
          </a:extLst>
        </xdr:cNvPr>
        <xdr:cNvPicPr>
          <a:picLocks noChangeAspect="1"/>
        </xdr:cNvPicPr>
      </xdr:nvPicPr>
      <xdr:blipFill>
        <a:blip xmlns:r="http://schemas.openxmlformats.org/officeDocument/2006/relationships" r:embed="rId3"/>
        <a:stretch>
          <a:fillRect/>
        </a:stretch>
      </xdr:blipFill>
      <xdr:spPr>
        <a:xfrm rot="16200000">
          <a:off x="5001184" y="860611"/>
          <a:ext cx="208369" cy="230982"/>
        </a:xfrm>
        <a:prstGeom prst="rect">
          <a:avLst/>
        </a:prstGeom>
      </xdr:spPr>
    </xdr:pic>
    <xdr:clientData/>
  </xdr:twoCellAnchor>
  <xdr:twoCellAnchor>
    <xdr:from>
      <xdr:col>3</xdr:col>
      <xdr:colOff>50426</xdr:colOff>
      <xdr:row>4</xdr:row>
      <xdr:rowOff>11207</xdr:rowOff>
    </xdr:from>
    <xdr:to>
      <xdr:col>3</xdr:col>
      <xdr:colOff>281408</xdr:colOff>
      <xdr:row>4</xdr:row>
      <xdr:rowOff>219576</xdr:rowOff>
    </xdr:to>
    <xdr:pic>
      <xdr:nvPicPr>
        <xdr:cNvPr id="14" name="Picture 13">
          <a:extLst>
            <a:ext uri="{FF2B5EF4-FFF2-40B4-BE49-F238E27FC236}">
              <a16:creationId xmlns:a16="http://schemas.microsoft.com/office/drawing/2014/main" id="{ED6D2A7C-F1B2-4F7C-96AA-915FF447C021}"/>
            </a:ext>
          </a:extLst>
        </xdr:cNvPr>
        <xdr:cNvPicPr>
          <a:picLocks noChangeAspect="1"/>
        </xdr:cNvPicPr>
      </xdr:nvPicPr>
      <xdr:blipFill>
        <a:blip xmlns:r="http://schemas.openxmlformats.org/officeDocument/2006/relationships" r:embed="rId3"/>
        <a:stretch>
          <a:fillRect/>
        </a:stretch>
      </xdr:blipFill>
      <xdr:spPr>
        <a:xfrm rot="5400000">
          <a:off x="2681107" y="761901"/>
          <a:ext cx="208369" cy="230982"/>
        </a:xfrm>
        <a:prstGeom prst="rect">
          <a:avLst/>
        </a:prstGeom>
      </xdr:spPr>
    </xdr:pic>
    <xdr:clientData/>
  </xdr:twoCellAnchor>
  <xdr:twoCellAnchor>
    <xdr:from>
      <xdr:col>2</xdr:col>
      <xdr:colOff>44824</xdr:colOff>
      <xdr:row>4</xdr:row>
      <xdr:rowOff>11207</xdr:rowOff>
    </xdr:from>
    <xdr:to>
      <xdr:col>2</xdr:col>
      <xdr:colOff>275806</xdr:colOff>
      <xdr:row>4</xdr:row>
      <xdr:rowOff>141788</xdr:rowOff>
    </xdr:to>
    <xdr:pic>
      <xdr:nvPicPr>
        <xdr:cNvPr id="15" name="Picture 14">
          <a:extLst>
            <a:ext uri="{FF2B5EF4-FFF2-40B4-BE49-F238E27FC236}">
              <a16:creationId xmlns:a16="http://schemas.microsoft.com/office/drawing/2014/main" id="{47BC6D34-BA56-493F-82FC-39F48FDBD149}"/>
            </a:ext>
          </a:extLst>
        </xdr:cNvPr>
        <xdr:cNvPicPr>
          <a:picLocks noChangeAspect="1"/>
        </xdr:cNvPicPr>
      </xdr:nvPicPr>
      <xdr:blipFill rotWithShape="1">
        <a:blip xmlns:r="http://schemas.openxmlformats.org/officeDocument/2006/relationships" r:embed="rId3"/>
        <a:srcRect r="37332"/>
        <a:stretch/>
      </xdr:blipFill>
      <xdr:spPr>
        <a:xfrm rot="5400000">
          <a:off x="2381024" y="723007"/>
          <a:ext cx="130581" cy="230982"/>
        </a:xfrm>
        <a:prstGeom prst="rect">
          <a:avLst/>
        </a:prstGeom>
      </xdr:spPr>
    </xdr:pic>
    <xdr:clientData/>
  </xdr:twoCellAnchor>
  <xdr:twoCellAnchor>
    <xdr:from>
      <xdr:col>23</xdr:col>
      <xdr:colOff>174503</xdr:colOff>
      <xdr:row>4</xdr:row>
      <xdr:rowOff>43659</xdr:rowOff>
    </xdr:from>
    <xdr:to>
      <xdr:col>23</xdr:col>
      <xdr:colOff>304758</xdr:colOff>
      <xdr:row>4</xdr:row>
      <xdr:rowOff>274641</xdr:rowOff>
    </xdr:to>
    <xdr:pic>
      <xdr:nvPicPr>
        <xdr:cNvPr id="16" name="Picture 15">
          <a:extLst>
            <a:ext uri="{FF2B5EF4-FFF2-40B4-BE49-F238E27FC236}">
              <a16:creationId xmlns:a16="http://schemas.microsoft.com/office/drawing/2014/main" id="{BD992EA0-CC2D-4F51-AED5-D3E370978410}"/>
            </a:ext>
          </a:extLst>
        </xdr:cNvPr>
        <xdr:cNvPicPr>
          <a:picLocks noChangeAspect="1"/>
        </xdr:cNvPicPr>
      </xdr:nvPicPr>
      <xdr:blipFill rotWithShape="1">
        <a:blip xmlns:r="http://schemas.openxmlformats.org/officeDocument/2006/relationships" r:embed="rId3"/>
        <a:srcRect l="1" r="37487"/>
        <a:stretch/>
      </xdr:blipFill>
      <xdr:spPr>
        <a:xfrm rot="10800000">
          <a:off x="9461378" y="805659"/>
          <a:ext cx="130255" cy="230982"/>
        </a:xfrm>
        <a:prstGeom prst="rect">
          <a:avLst/>
        </a:prstGeom>
      </xdr:spPr>
    </xdr:pic>
    <xdr:clientData/>
  </xdr:twoCellAnchor>
  <xdr:twoCellAnchor>
    <xdr:from>
      <xdr:col>24</xdr:col>
      <xdr:colOff>97510</xdr:colOff>
      <xdr:row>4</xdr:row>
      <xdr:rowOff>44780</xdr:rowOff>
    </xdr:from>
    <xdr:to>
      <xdr:col>24</xdr:col>
      <xdr:colOff>305879</xdr:colOff>
      <xdr:row>4</xdr:row>
      <xdr:rowOff>275762</xdr:rowOff>
    </xdr:to>
    <xdr:pic>
      <xdr:nvPicPr>
        <xdr:cNvPr id="17" name="Picture 16">
          <a:extLst>
            <a:ext uri="{FF2B5EF4-FFF2-40B4-BE49-F238E27FC236}">
              <a16:creationId xmlns:a16="http://schemas.microsoft.com/office/drawing/2014/main" id="{7B7859AD-0FE7-4C61-8D78-714285076925}"/>
            </a:ext>
          </a:extLst>
        </xdr:cNvPr>
        <xdr:cNvPicPr>
          <a:picLocks noChangeAspect="1"/>
        </xdr:cNvPicPr>
      </xdr:nvPicPr>
      <xdr:blipFill>
        <a:blip xmlns:r="http://schemas.openxmlformats.org/officeDocument/2006/relationships" r:embed="rId3"/>
        <a:stretch>
          <a:fillRect/>
        </a:stretch>
      </xdr:blipFill>
      <xdr:spPr>
        <a:xfrm rot="10800000">
          <a:off x="9717760" y="806780"/>
          <a:ext cx="208369" cy="230982"/>
        </a:xfrm>
        <a:prstGeom prst="rect">
          <a:avLst/>
        </a:prstGeom>
      </xdr:spPr>
    </xdr:pic>
    <xdr:clientData/>
  </xdr:twoCellAnchor>
  <xdr:twoCellAnchor>
    <xdr:from>
      <xdr:col>15</xdr:col>
      <xdr:colOff>27812</xdr:colOff>
      <xdr:row>4</xdr:row>
      <xdr:rowOff>82174</xdr:rowOff>
    </xdr:from>
    <xdr:to>
      <xdr:col>15</xdr:col>
      <xdr:colOff>174813</xdr:colOff>
      <xdr:row>4</xdr:row>
      <xdr:rowOff>268589</xdr:rowOff>
    </xdr:to>
    <xdr:pic>
      <xdr:nvPicPr>
        <xdr:cNvPr id="18" name="Picture 17">
          <a:extLst>
            <a:ext uri="{FF2B5EF4-FFF2-40B4-BE49-F238E27FC236}">
              <a16:creationId xmlns:a16="http://schemas.microsoft.com/office/drawing/2014/main" id="{C7A626D5-D910-4E9B-AA9B-CB09EC9DAECA}"/>
            </a:ext>
          </a:extLst>
        </xdr:cNvPr>
        <xdr:cNvPicPr>
          <a:picLocks noChangeAspect="1"/>
        </xdr:cNvPicPr>
      </xdr:nvPicPr>
      <xdr:blipFill>
        <a:blip xmlns:r="http://schemas.openxmlformats.org/officeDocument/2006/relationships" r:embed="rId4"/>
        <a:stretch>
          <a:fillRect/>
        </a:stretch>
      </xdr:blipFill>
      <xdr:spPr>
        <a:xfrm>
          <a:off x="6647687" y="844174"/>
          <a:ext cx="147001" cy="186415"/>
        </a:xfrm>
        <a:prstGeom prst="rect">
          <a:avLst/>
        </a:prstGeom>
      </xdr:spPr>
    </xdr:pic>
    <xdr:clientData/>
  </xdr:twoCellAnchor>
  <xdr:twoCellAnchor>
    <xdr:from>
      <xdr:col>8</xdr:col>
      <xdr:colOff>55786</xdr:colOff>
      <xdr:row>4</xdr:row>
      <xdr:rowOff>165384</xdr:rowOff>
    </xdr:from>
    <xdr:to>
      <xdr:col>8</xdr:col>
      <xdr:colOff>245149</xdr:colOff>
      <xdr:row>4</xdr:row>
      <xdr:rowOff>312385</xdr:rowOff>
    </xdr:to>
    <xdr:pic>
      <xdr:nvPicPr>
        <xdr:cNvPr id="19" name="Picture 18">
          <a:extLst>
            <a:ext uri="{FF2B5EF4-FFF2-40B4-BE49-F238E27FC236}">
              <a16:creationId xmlns:a16="http://schemas.microsoft.com/office/drawing/2014/main" id="{3D4802C3-32FA-45D6-93FF-431F8BDA7393}"/>
            </a:ext>
          </a:extLst>
        </xdr:cNvPr>
        <xdr:cNvPicPr>
          <a:picLocks noChangeAspect="1"/>
        </xdr:cNvPicPr>
      </xdr:nvPicPr>
      <xdr:blipFill>
        <a:blip xmlns:r="http://schemas.openxmlformats.org/officeDocument/2006/relationships" r:embed="rId4"/>
        <a:stretch>
          <a:fillRect/>
        </a:stretch>
      </xdr:blipFill>
      <xdr:spPr>
        <a:xfrm rot="16200000">
          <a:off x="4363217" y="906203"/>
          <a:ext cx="147001" cy="189363"/>
        </a:xfrm>
        <a:prstGeom prst="rect">
          <a:avLst/>
        </a:prstGeom>
      </xdr:spPr>
    </xdr:pic>
    <xdr:clientData/>
  </xdr:twoCellAnchor>
  <xdr:twoCellAnchor>
    <xdr:from>
      <xdr:col>1</xdr:col>
      <xdr:colOff>106536</xdr:colOff>
      <xdr:row>4</xdr:row>
      <xdr:rowOff>26333</xdr:rowOff>
    </xdr:from>
    <xdr:to>
      <xdr:col>1</xdr:col>
      <xdr:colOff>295899</xdr:colOff>
      <xdr:row>4</xdr:row>
      <xdr:rowOff>173334</xdr:rowOff>
    </xdr:to>
    <xdr:pic>
      <xdr:nvPicPr>
        <xdr:cNvPr id="20" name="Picture 19">
          <a:extLst>
            <a:ext uri="{FF2B5EF4-FFF2-40B4-BE49-F238E27FC236}">
              <a16:creationId xmlns:a16="http://schemas.microsoft.com/office/drawing/2014/main" id="{572FE1E0-F3E2-427F-8E39-77F0997ACC97}"/>
            </a:ext>
          </a:extLst>
        </xdr:cNvPr>
        <xdr:cNvPicPr>
          <a:picLocks noChangeAspect="1"/>
        </xdr:cNvPicPr>
      </xdr:nvPicPr>
      <xdr:blipFill>
        <a:blip xmlns:r="http://schemas.openxmlformats.org/officeDocument/2006/relationships" r:embed="rId4"/>
        <a:stretch>
          <a:fillRect/>
        </a:stretch>
      </xdr:blipFill>
      <xdr:spPr>
        <a:xfrm rot="5400000">
          <a:off x="2080342" y="767152"/>
          <a:ext cx="147001" cy="189363"/>
        </a:xfrm>
        <a:prstGeom prst="rect">
          <a:avLst/>
        </a:prstGeom>
      </xdr:spPr>
    </xdr:pic>
    <xdr:clientData/>
  </xdr:twoCellAnchor>
  <xdr:twoCellAnchor>
    <xdr:from>
      <xdr:col>21</xdr:col>
      <xdr:colOff>175124</xdr:colOff>
      <xdr:row>4</xdr:row>
      <xdr:rowOff>84292</xdr:rowOff>
    </xdr:from>
    <xdr:to>
      <xdr:col>21</xdr:col>
      <xdr:colOff>300042</xdr:colOff>
      <xdr:row>4</xdr:row>
      <xdr:rowOff>261105</xdr:rowOff>
    </xdr:to>
    <xdr:pic>
      <xdr:nvPicPr>
        <xdr:cNvPr id="21" name="Picture 20">
          <a:extLst>
            <a:ext uri="{FF2B5EF4-FFF2-40B4-BE49-F238E27FC236}">
              <a16:creationId xmlns:a16="http://schemas.microsoft.com/office/drawing/2014/main" id="{E22F8E4F-AD26-40C8-B811-8466B7586B76}"/>
            </a:ext>
          </a:extLst>
        </xdr:cNvPr>
        <xdr:cNvPicPr>
          <a:picLocks noChangeAspect="1"/>
        </xdr:cNvPicPr>
      </xdr:nvPicPr>
      <xdr:blipFill>
        <a:blip xmlns:r="http://schemas.openxmlformats.org/officeDocument/2006/relationships" r:embed="rId5"/>
        <a:stretch>
          <a:fillRect/>
        </a:stretch>
      </xdr:blipFill>
      <xdr:spPr>
        <a:xfrm>
          <a:off x="8795249" y="846292"/>
          <a:ext cx="124918" cy="176813"/>
        </a:xfrm>
        <a:prstGeom prst="rect">
          <a:avLst/>
        </a:prstGeom>
      </xdr:spPr>
    </xdr:pic>
    <xdr:clientData/>
  </xdr:twoCellAnchor>
  <xdr:twoCellAnchor>
    <xdr:from>
      <xdr:col>14</xdr:col>
      <xdr:colOff>70595</xdr:colOff>
      <xdr:row>4</xdr:row>
      <xdr:rowOff>19753</xdr:rowOff>
    </xdr:from>
    <xdr:to>
      <xdr:col>14</xdr:col>
      <xdr:colOff>247408</xdr:colOff>
      <xdr:row>4</xdr:row>
      <xdr:rowOff>144671</xdr:rowOff>
    </xdr:to>
    <xdr:pic>
      <xdr:nvPicPr>
        <xdr:cNvPr id="22" name="Picture 21">
          <a:extLst>
            <a:ext uri="{FF2B5EF4-FFF2-40B4-BE49-F238E27FC236}">
              <a16:creationId xmlns:a16="http://schemas.microsoft.com/office/drawing/2014/main" id="{AEB797C6-1E4F-4B31-AB91-42CC559E9F71}"/>
            </a:ext>
          </a:extLst>
        </xdr:cNvPr>
        <xdr:cNvPicPr>
          <a:picLocks noChangeAspect="1"/>
        </xdr:cNvPicPr>
      </xdr:nvPicPr>
      <xdr:blipFill>
        <a:blip xmlns:r="http://schemas.openxmlformats.org/officeDocument/2006/relationships" r:embed="rId5"/>
        <a:stretch>
          <a:fillRect/>
        </a:stretch>
      </xdr:blipFill>
      <xdr:spPr>
        <a:xfrm rot="16200000">
          <a:off x="6383043" y="755805"/>
          <a:ext cx="124918" cy="176813"/>
        </a:xfrm>
        <a:prstGeom prst="rect">
          <a:avLst/>
        </a:prstGeom>
      </xdr:spPr>
    </xdr:pic>
    <xdr:clientData/>
  </xdr:twoCellAnchor>
  <xdr:twoCellAnchor>
    <xdr:from>
      <xdr:col>7</xdr:col>
      <xdr:colOff>68212</xdr:colOff>
      <xdr:row>4</xdr:row>
      <xdr:rowOff>181679</xdr:rowOff>
    </xdr:from>
    <xdr:to>
      <xdr:col>7</xdr:col>
      <xdr:colOff>245025</xdr:colOff>
      <xdr:row>4</xdr:row>
      <xdr:rowOff>306597</xdr:rowOff>
    </xdr:to>
    <xdr:pic>
      <xdr:nvPicPr>
        <xdr:cNvPr id="23" name="Picture 22">
          <a:extLst>
            <a:ext uri="{FF2B5EF4-FFF2-40B4-BE49-F238E27FC236}">
              <a16:creationId xmlns:a16="http://schemas.microsoft.com/office/drawing/2014/main" id="{BDA1630B-DC7D-4984-AAE7-41C3EFECCAB8}"/>
            </a:ext>
          </a:extLst>
        </xdr:cNvPr>
        <xdr:cNvPicPr>
          <a:picLocks noChangeAspect="1"/>
        </xdr:cNvPicPr>
      </xdr:nvPicPr>
      <xdr:blipFill>
        <a:blip xmlns:r="http://schemas.openxmlformats.org/officeDocument/2006/relationships" r:embed="rId5"/>
        <a:stretch>
          <a:fillRect/>
        </a:stretch>
      </xdr:blipFill>
      <xdr:spPr>
        <a:xfrm rot="5400000">
          <a:off x="4047035" y="917731"/>
          <a:ext cx="124918" cy="176813"/>
        </a:xfrm>
        <a:prstGeom prst="rect">
          <a:avLst/>
        </a:prstGeom>
      </xdr:spPr>
    </xdr:pic>
    <xdr:clientData/>
  </xdr:twoCellAnchor>
  <xdr:twoCellAnchor>
    <xdr:from>
      <xdr:col>28</xdr:col>
      <xdr:colOff>33092</xdr:colOff>
      <xdr:row>4</xdr:row>
      <xdr:rowOff>80669</xdr:rowOff>
    </xdr:from>
    <xdr:to>
      <xdr:col>28</xdr:col>
      <xdr:colOff>158010</xdr:colOff>
      <xdr:row>4</xdr:row>
      <xdr:rowOff>257482</xdr:rowOff>
    </xdr:to>
    <xdr:pic>
      <xdr:nvPicPr>
        <xdr:cNvPr id="24" name="Picture 23">
          <a:extLst>
            <a:ext uri="{FF2B5EF4-FFF2-40B4-BE49-F238E27FC236}">
              <a16:creationId xmlns:a16="http://schemas.microsoft.com/office/drawing/2014/main" id="{68DD89ED-335B-4F60-BF64-FEF45872EAA5}"/>
            </a:ext>
          </a:extLst>
        </xdr:cNvPr>
        <xdr:cNvPicPr>
          <a:picLocks noChangeAspect="1"/>
        </xdr:cNvPicPr>
      </xdr:nvPicPr>
      <xdr:blipFill>
        <a:blip xmlns:r="http://schemas.openxmlformats.org/officeDocument/2006/relationships" r:embed="rId5"/>
        <a:stretch>
          <a:fillRect/>
        </a:stretch>
      </xdr:blipFill>
      <xdr:spPr>
        <a:xfrm flipH="1" flipV="1">
          <a:off x="10986842" y="842669"/>
          <a:ext cx="124918" cy="176813"/>
        </a:xfrm>
        <a:prstGeom prst="rect">
          <a:avLst/>
        </a:prstGeom>
      </xdr:spPr>
    </xdr:pic>
    <xdr:clientData/>
  </xdr:twoCellAnchor>
  <xdr:twoCellAnchor>
    <xdr:from>
      <xdr:col>6</xdr:col>
      <xdr:colOff>50345</xdr:colOff>
      <xdr:row>4</xdr:row>
      <xdr:rowOff>90496</xdr:rowOff>
    </xdr:from>
    <xdr:to>
      <xdr:col>6</xdr:col>
      <xdr:colOff>293609</xdr:colOff>
      <xdr:row>4</xdr:row>
      <xdr:rowOff>241527</xdr:rowOff>
    </xdr:to>
    <xdr:pic>
      <xdr:nvPicPr>
        <xdr:cNvPr id="25" name="Picture 24">
          <a:extLst>
            <a:ext uri="{FF2B5EF4-FFF2-40B4-BE49-F238E27FC236}">
              <a16:creationId xmlns:a16="http://schemas.microsoft.com/office/drawing/2014/main" id="{05066201-7A1A-4F07-97CC-35A25BC7154C}"/>
            </a:ext>
          </a:extLst>
        </xdr:cNvPr>
        <xdr:cNvPicPr>
          <a:picLocks noChangeAspect="1"/>
        </xdr:cNvPicPr>
      </xdr:nvPicPr>
      <xdr:blipFill>
        <a:blip xmlns:r="http://schemas.openxmlformats.org/officeDocument/2006/relationships" r:embed="rId6"/>
        <a:stretch>
          <a:fillRect/>
        </a:stretch>
      </xdr:blipFill>
      <xdr:spPr>
        <a:xfrm>
          <a:off x="3669845" y="852496"/>
          <a:ext cx="243264" cy="151031"/>
        </a:xfrm>
        <a:prstGeom prst="rect">
          <a:avLst/>
        </a:prstGeom>
      </xdr:spPr>
    </xdr:pic>
    <xdr:clientData/>
  </xdr:twoCellAnchor>
  <xdr:twoCellAnchor>
    <xdr:from>
      <xdr:col>13</xdr:col>
      <xdr:colOff>40820</xdr:colOff>
      <xdr:row>4</xdr:row>
      <xdr:rowOff>90496</xdr:rowOff>
    </xdr:from>
    <xdr:to>
      <xdr:col>13</xdr:col>
      <xdr:colOff>284084</xdr:colOff>
      <xdr:row>4</xdr:row>
      <xdr:rowOff>241527</xdr:rowOff>
    </xdr:to>
    <xdr:pic>
      <xdr:nvPicPr>
        <xdr:cNvPr id="26" name="Picture 25">
          <a:extLst>
            <a:ext uri="{FF2B5EF4-FFF2-40B4-BE49-F238E27FC236}">
              <a16:creationId xmlns:a16="http://schemas.microsoft.com/office/drawing/2014/main" id="{1CE34194-83BB-47AA-83C8-66C2CA2F790B}"/>
            </a:ext>
          </a:extLst>
        </xdr:cNvPr>
        <xdr:cNvPicPr>
          <a:picLocks noChangeAspect="1"/>
        </xdr:cNvPicPr>
      </xdr:nvPicPr>
      <xdr:blipFill>
        <a:blip xmlns:r="http://schemas.openxmlformats.org/officeDocument/2006/relationships" r:embed="rId6"/>
        <a:stretch>
          <a:fillRect/>
        </a:stretch>
      </xdr:blipFill>
      <xdr:spPr>
        <a:xfrm flipH="1">
          <a:off x="5993945" y="852496"/>
          <a:ext cx="243264" cy="151031"/>
        </a:xfrm>
        <a:prstGeom prst="rect">
          <a:avLst/>
        </a:prstGeom>
      </xdr:spPr>
    </xdr:pic>
    <xdr:clientData/>
  </xdr:twoCellAnchor>
  <xdr:twoCellAnchor>
    <xdr:from>
      <xdr:col>20</xdr:col>
      <xdr:colOff>86936</xdr:colOff>
      <xdr:row>4</xdr:row>
      <xdr:rowOff>34855</xdr:rowOff>
    </xdr:from>
    <xdr:to>
      <xdr:col>20</xdr:col>
      <xdr:colOff>237967</xdr:colOff>
      <xdr:row>4</xdr:row>
      <xdr:rowOff>278119</xdr:rowOff>
    </xdr:to>
    <xdr:pic>
      <xdr:nvPicPr>
        <xdr:cNvPr id="27" name="Picture 26">
          <a:extLst>
            <a:ext uri="{FF2B5EF4-FFF2-40B4-BE49-F238E27FC236}">
              <a16:creationId xmlns:a16="http://schemas.microsoft.com/office/drawing/2014/main" id="{3A2E335D-27A3-49CC-A29B-B7190BD50F85}"/>
            </a:ext>
          </a:extLst>
        </xdr:cNvPr>
        <xdr:cNvPicPr>
          <a:picLocks noChangeAspect="1"/>
        </xdr:cNvPicPr>
      </xdr:nvPicPr>
      <xdr:blipFill>
        <a:blip xmlns:r="http://schemas.openxmlformats.org/officeDocument/2006/relationships" r:embed="rId6"/>
        <a:stretch>
          <a:fillRect/>
        </a:stretch>
      </xdr:blipFill>
      <xdr:spPr>
        <a:xfrm rot="16200000">
          <a:off x="8327570" y="842971"/>
          <a:ext cx="243264" cy="151031"/>
        </a:xfrm>
        <a:prstGeom prst="rect">
          <a:avLst/>
        </a:prstGeom>
      </xdr:spPr>
    </xdr:pic>
    <xdr:clientData/>
  </xdr:twoCellAnchor>
  <xdr:twoCellAnchor>
    <xdr:from>
      <xdr:col>27</xdr:col>
      <xdr:colOff>85725</xdr:colOff>
      <xdr:row>4</xdr:row>
      <xdr:rowOff>57150</xdr:rowOff>
    </xdr:from>
    <xdr:to>
      <xdr:col>27</xdr:col>
      <xdr:colOff>236756</xdr:colOff>
      <xdr:row>4</xdr:row>
      <xdr:rowOff>300414</xdr:rowOff>
    </xdr:to>
    <xdr:pic>
      <xdr:nvPicPr>
        <xdr:cNvPr id="28" name="Picture 27">
          <a:extLst>
            <a:ext uri="{FF2B5EF4-FFF2-40B4-BE49-F238E27FC236}">
              <a16:creationId xmlns:a16="http://schemas.microsoft.com/office/drawing/2014/main" id="{A01F0C5E-3922-4E3A-BC47-5BB5A14C9588}"/>
            </a:ext>
          </a:extLst>
        </xdr:cNvPr>
        <xdr:cNvPicPr>
          <a:picLocks noChangeAspect="1"/>
        </xdr:cNvPicPr>
      </xdr:nvPicPr>
      <xdr:blipFill>
        <a:blip xmlns:r="http://schemas.openxmlformats.org/officeDocument/2006/relationships" r:embed="rId6"/>
        <a:stretch>
          <a:fillRect/>
        </a:stretch>
      </xdr:blipFill>
      <xdr:spPr>
        <a:xfrm rot="5400000" flipV="1">
          <a:off x="10659984" y="865266"/>
          <a:ext cx="243264" cy="151031"/>
        </a:xfrm>
        <a:prstGeom prst="rect">
          <a:avLst/>
        </a:prstGeom>
      </xdr:spPr>
    </xdr:pic>
    <xdr:clientData/>
  </xdr:twoCellAnchor>
  <xdr:twoCellAnchor>
    <xdr:from>
      <xdr:col>4</xdr:col>
      <xdr:colOff>66675</xdr:colOff>
      <xdr:row>33</xdr:row>
      <xdr:rowOff>85725</xdr:rowOff>
    </xdr:from>
    <xdr:to>
      <xdr:col>4</xdr:col>
      <xdr:colOff>256038</xdr:colOff>
      <xdr:row>33</xdr:row>
      <xdr:rowOff>232726</xdr:rowOff>
    </xdr:to>
    <xdr:pic>
      <xdr:nvPicPr>
        <xdr:cNvPr id="29" name="Picture 28">
          <a:extLst>
            <a:ext uri="{FF2B5EF4-FFF2-40B4-BE49-F238E27FC236}">
              <a16:creationId xmlns:a16="http://schemas.microsoft.com/office/drawing/2014/main" id="{D5FC612A-A715-4623-AB2C-6226E16460B0}"/>
            </a:ext>
          </a:extLst>
        </xdr:cNvPr>
        <xdr:cNvPicPr>
          <a:picLocks noChangeAspect="1"/>
        </xdr:cNvPicPr>
      </xdr:nvPicPr>
      <xdr:blipFill>
        <a:blip xmlns:r="http://schemas.openxmlformats.org/officeDocument/2006/relationships" r:embed="rId4"/>
        <a:stretch>
          <a:fillRect/>
        </a:stretch>
      </xdr:blipFill>
      <xdr:spPr>
        <a:xfrm rot="5400000">
          <a:off x="3040606" y="9170444"/>
          <a:ext cx="147001" cy="189363"/>
        </a:xfrm>
        <a:prstGeom prst="rect">
          <a:avLst/>
        </a:prstGeom>
      </xdr:spPr>
    </xdr:pic>
    <xdr:clientData/>
  </xdr:twoCellAnchor>
  <xdr:twoCellAnchor>
    <xdr:from>
      <xdr:col>8</xdr:col>
      <xdr:colOff>66675</xdr:colOff>
      <xdr:row>33</xdr:row>
      <xdr:rowOff>85725</xdr:rowOff>
    </xdr:from>
    <xdr:to>
      <xdr:col>8</xdr:col>
      <xdr:colOff>256038</xdr:colOff>
      <xdr:row>33</xdr:row>
      <xdr:rowOff>232726</xdr:rowOff>
    </xdr:to>
    <xdr:pic>
      <xdr:nvPicPr>
        <xdr:cNvPr id="30" name="Picture 29">
          <a:extLst>
            <a:ext uri="{FF2B5EF4-FFF2-40B4-BE49-F238E27FC236}">
              <a16:creationId xmlns:a16="http://schemas.microsoft.com/office/drawing/2014/main" id="{DCB7ABAE-11FD-4343-95FD-6AC5FD9B4066}"/>
            </a:ext>
          </a:extLst>
        </xdr:cNvPr>
        <xdr:cNvPicPr>
          <a:picLocks noChangeAspect="1"/>
        </xdr:cNvPicPr>
      </xdr:nvPicPr>
      <xdr:blipFill>
        <a:blip xmlns:r="http://schemas.openxmlformats.org/officeDocument/2006/relationships" r:embed="rId4"/>
        <a:stretch>
          <a:fillRect/>
        </a:stretch>
      </xdr:blipFill>
      <xdr:spPr>
        <a:xfrm rot="16200000">
          <a:off x="4374106" y="9170444"/>
          <a:ext cx="147001" cy="189363"/>
        </a:xfrm>
        <a:prstGeom prst="rect">
          <a:avLst/>
        </a:prstGeom>
      </xdr:spPr>
    </xdr:pic>
    <xdr:clientData/>
  </xdr:twoCellAnchor>
  <xdr:twoCellAnchor>
    <xdr:from>
      <xdr:col>8</xdr:col>
      <xdr:colOff>66675</xdr:colOff>
      <xdr:row>34</xdr:row>
      <xdr:rowOff>85725</xdr:rowOff>
    </xdr:from>
    <xdr:to>
      <xdr:col>8</xdr:col>
      <xdr:colOff>256038</xdr:colOff>
      <xdr:row>34</xdr:row>
      <xdr:rowOff>232726</xdr:rowOff>
    </xdr:to>
    <xdr:pic>
      <xdr:nvPicPr>
        <xdr:cNvPr id="31" name="Picture 30">
          <a:extLst>
            <a:ext uri="{FF2B5EF4-FFF2-40B4-BE49-F238E27FC236}">
              <a16:creationId xmlns:a16="http://schemas.microsoft.com/office/drawing/2014/main" id="{E56F7118-538C-48EE-B67F-E0A7009CCB22}"/>
            </a:ext>
          </a:extLst>
        </xdr:cNvPr>
        <xdr:cNvPicPr>
          <a:picLocks noChangeAspect="1"/>
        </xdr:cNvPicPr>
      </xdr:nvPicPr>
      <xdr:blipFill>
        <a:blip xmlns:r="http://schemas.openxmlformats.org/officeDocument/2006/relationships" r:embed="rId4"/>
        <a:stretch>
          <a:fillRect/>
        </a:stretch>
      </xdr:blipFill>
      <xdr:spPr>
        <a:xfrm rot="16200000">
          <a:off x="4374106" y="9484769"/>
          <a:ext cx="147001" cy="189363"/>
        </a:xfrm>
        <a:prstGeom prst="rect">
          <a:avLst/>
        </a:prstGeom>
      </xdr:spPr>
    </xdr:pic>
    <xdr:clientData/>
  </xdr:twoCellAnchor>
  <xdr:twoCellAnchor>
    <xdr:from>
      <xdr:col>4</xdr:col>
      <xdr:colOff>66675</xdr:colOff>
      <xdr:row>34</xdr:row>
      <xdr:rowOff>85725</xdr:rowOff>
    </xdr:from>
    <xdr:to>
      <xdr:col>4</xdr:col>
      <xdr:colOff>256038</xdr:colOff>
      <xdr:row>34</xdr:row>
      <xdr:rowOff>232726</xdr:rowOff>
    </xdr:to>
    <xdr:pic>
      <xdr:nvPicPr>
        <xdr:cNvPr id="32" name="Picture 31">
          <a:extLst>
            <a:ext uri="{FF2B5EF4-FFF2-40B4-BE49-F238E27FC236}">
              <a16:creationId xmlns:a16="http://schemas.microsoft.com/office/drawing/2014/main" id="{15B8F154-63FD-4EBB-BAB6-86B6FEA91B7E}"/>
            </a:ext>
          </a:extLst>
        </xdr:cNvPr>
        <xdr:cNvPicPr>
          <a:picLocks noChangeAspect="1"/>
        </xdr:cNvPicPr>
      </xdr:nvPicPr>
      <xdr:blipFill>
        <a:blip xmlns:r="http://schemas.openxmlformats.org/officeDocument/2006/relationships" r:embed="rId4"/>
        <a:stretch>
          <a:fillRect/>
        </a:stretch>
      </xdr:blipFill>
      <xdr:spPr>
        <a:xfrm rot="5400000">
          <a:off x="3040606" y="9484769"/>
          <a:ext cx="147001" cy="189363"/>
        </a:xfrm>
        <a:prstGeom prst="rect">
          <a:avLst/>
        </a:prstGeom>
      </xdr:spPr>
    </xdr:pic>
    <xdr:clientData/>
  </xdr:twoCellAnchor>
  <xdr:twoCellAnchor>
    <xdr:from>
      <xdr:col>4</xdr:col>
      <xdr:colOff>66675</xdr:colOff>
      <xdr:row>31</xdr:row>
      <xdr:rowOff>85725</xdr:rowOff>
    </xdr:from>
    <xdr:to>
      <xdr:col>4</xdr:col>
      <xdr:colOff>256038</xdr:colOff>
      <xdr:row>31</xdr:row>
      <xdr:rowOff>232726</xdr:rowOff>
    </xdr:to>
    <xdr:pic>
      <xdr:nvPicPr>
        <xdr:cNvPr id="33" name="Picture 32">
          <a:extLst>
            <a:ext uri="{FF2B5EF4-FFF2-40B4-BE49-F238E27FC236}">
              <a16:creationId xmlns:a16="http://schemas.microsoft.com/office/drawing/2014/main" id="{83FDEBCE-D518-4F3E-AD27-4FD0069DF701}"/>
            </a:ext>
          </a:extLst>
        </xdr:cNvPr>
        <xdr:cNvPicPr>
          <a:picLocks noChangeAspect="1"/>
        </xdr:cNvPicPr>
      </xdr:nvPicPr>
      <xdr:blipFill>
        <a:blip xmlns:r="http://schemas.openxmlformats.org/officeDocument/2006/relationships" r:embed="rId4"/>
        <a:stretch>
          <a:fillRect/>
        </a:stretch>
      </xdr:blipFill>
      <xdr:spPr>
        <a:xfrm rot="5400000">
          <a:off x="3040606" y="8541794"/>
          <a:ext cx="147001" cy="189363"/>
        </a:xfrm>
        <a:prstGeom prst="rect">
          <a:avLst/>
        </a:prstGeom>
      </xdr:spPr>
    </xdr:pic>
    <xdr:clientData/>
  </xdr:twoCellAnchor>
  <xdr:twoCellAnchor>
    <xdr:from>
      <xdr:col>8</xdr:col>
      <xdr:colOff>62902</xdr:colOff>
      <xdr:row>32</xdr:row>
      <xdr:rowOff>89860</xdr:rowOff>
    </xdr:from>
    <xdr:to>
      <xdr:col>8</xdr:col>
      <xdr:colOff>252265</xdr:colOff>
      <xdr:row>32</xdr:row>
      <xdr:rowOff>236861</xdr:rowOff>
    </xdr:to>
    <xdr:pic>
      <xdr:nvPicPr>
        <xdr:cNvPr id="34" name="Picture 33">
          <a:extLst>
            <a:ext uri="{FF2B5EF4-FFF2-40B4-BE49-F238E27FC236}">
              <a16:creationId xmlns:a16="http://schemas.microsoft.com/office/drawing/2014/main" id="{2448ACA0-CC98-4726-9F8C-B8ED42EB3B71}"/>
            </a:ext>
          </a:extLst>
        </xdr:cNvPr>
        <xdr:cNvPicPr>
          <a:picLocks noChangeAspect="1"/>
        </xdr:cNvPicPr>
      </xdr:nvPicPr>
      <xdr:blipFill>
        <a:blip xmlns:r="http://schemas.openxmlformats.org/officeDocument/2006/relationships" r:embed="rId4"/>
        <a:stretch>
          <a:fillRect/>
        </a:stretch>
      </xdr:blipFill>
      <xdr:spPr>
        <a:xfrm rot="16200000">
          <a:off x="4370333" y="8860254"/>
          <a:ext cx="147001" cy="189363"/>
        </a:xfrm>
        <a:prstGeom prst="rect">
          <a:avLst/>
        </a:prstGeom>
      </xdr:spPr>
    </xdr:pic>
    <xdr:clientData/>
  </xdr:twoCellAnchor>
  <xdr:twoCellAnchor>
    <xdr:from>
      <xdr:col>18</xdr:col>
      <xdr:colOff>87856</xdr:colOff>
      <xdr:row>33</xdr:row>
      <xdr:rowOff>64544</xdr:rowOff>
    </xdr:from>
    <xdr:to>
      <xdr:col>18</xdr:col>
      <xdr:colOff>234857</xdr:colOff>
      <xdr:row>33</xdr:row>
      <xdr:rowOff>253907</xdr:rowOff>
    </xdr:to>
    <xdr:pic>
      <xdr:nvPicPr>
        <xdr:cNvPr id="35" name="Picture 34">
          <a:extLst>
            <a:ext uri="{FF2B5EF4-FFF2-40B4-BE49-F238E27FC236}">
              <a16:creationId xmlns:a16="http://schemas.microsoft.com/office/drawing/2014/main" id="{8220A6EA-0BDA-4C29-887D-4AD2E5071DC2}"/>
            </a:ext>
          </a:extLst>
        </xdr:cNvPr>
        <xdr:cNvPicPr>
          <a:picLocks noChangeAspect="1"/>
        </xdr:cNvPicPr>
      </xdr:nvPicPr>
      <xdr:blipFill>
        <a:blip xmlns:r="http://schemas.openxmlformats.org/officeDocument/2006/relationships" r:embed="rId4"/>
        <a:stretch>
          <a:fillRect/>
        </a:stretch>
      </xdr:blipFill>
      <xdr:spPr>
        <a:xfrm>
          <a:off x="7707856" y="9170444"/>
          <a:ext cx="147001" cy="189363"/>
        </a:xfrm>
        <a:prstGeom prst="rect">
          <a:avLst/>
        </a:prstGeom>
      </xdr:spPr>
    </xdr:pic>
    <xdr:clientData/>
  </xdr:twoCellAnchor>
  <xdr:twoCellAnchor>
    <xdr:from>
      <xdr:col>22</xdr:col>
      <xdr:colOff>87856</xdr:colOff>
      <xdr:row>33</xdr:row>
      <xdr:rowOff>64544</xdr:rowOff>
    </xdr:from>
    <xdr:to>
      <xdr:col>22</xdr:col>
      <xdr:colOff>234857</xdr:colOff>
      <xdr:row>33</xdr:row>
      <xdr:rowOff>253907</xdr:rowOff>
    </xdr:to>
    <xdr:pic>
      <xdr:nvPicPr>
        <xdr:cNvPr id="36" name="Picture 35">
          <a:extLst>
            <a:ext uri="{FF2B5EF4-FFF2-40B4-BE49-F238E27FC236}">
              <a16:creationId xmlns:a16="http://schemas.microsoft.com/office/drawing/2014/main" id="{89599FEF-C6E2-49F4-8F58-29D258E1EBB7}"/>
            </a:ext>
          </a:extLst>
        </xdr:cNvPr>
        <xdr:cNvPicPr>
          <a:picLocks noChangeAspect="1"/>
        </xdr:cNvPicPr>
      </xdr:nvPicPr>
      <xdr:blipFill>
        <a:blip xmlns:r="http://schemas.openxmlformats.org/officeDocument/2006/relationships" r:embed="rId4"/>
        <a:stretch>
          <a:fillRect/>
        </a:stretch>
      </xdr:blipFill>
      <xdr:spPr>
        <a:xfrm rot="10800000">
          <a:off x="9041356" y="9170444"/>
          <a:ext cx="147001" cy="189363"/>
        </a:xfrm>
        <a:prstGeom prst="rect">
          <a:avLst/>
        </a:prstGeom>
      </xdr:spPr>
    </xdr:pic>
    <xdr:clientData/>
  </xdr:twoCellAnchor>
  <xdr:twoCellAnchor>
    <xdr:from>
      <xdr:col>19</xdr:col>
      <xdr:colOff>58931</xdr:colOff>
      <xdr:row>33</xdr:row>
      <xdr:rowOff>45844</xdr:rowOff>
    </xdr:from>
    <xdr:to>
      <xdr:col>19</xdr:col>
      <xdr:colOff>267300</xdr:colOff>
      <xdr:row>33</xdr:row>
      <xdr:rowOff>276826</xdr:rowOff>
    </xdr:to>
    <xdr:pic>
      <xdr:nvPicPr>
        <xdr:cNvPr id="37" name="Picture 36">
          <a:extLst>
            <a:ext uri="{FF2B5EF4-FFF2-40B4-BE49-F238E27FC236}">
              <a16:creationId xmlns:a16="http://schemas.microsoft.com/office/drawing/2014/main" id="{C5871A89-54E3-4B47-9007-EB8801541BB5}"/>
            </a:ext>
          </a:extLst>
        </xdr:cNvPr>
        <xdr:cNvPicPr>
          <a:picLocks noChangeAspect="1"/>
        </xdr:cNvPicPr>
      </xdr:nvPicPr>
      <xdr:blipFill>
        <a:blip xmlns:r="http://schemas.openxmlformats.org/officeDocument/2006/relationships" r:embed="rId3"/>
        <a:stretch>
          <a:fillRect/>
        </a:stretch>
      </xdr:blipFill>
      <xdr:spPr>
        <a:xfrm>
          <a:off x="8012306" y="9151744"/>
          <a:ext cx="208369" cy="230982"/>
        </a:xfrm>
        <a:prstGeom prst="rect">
          <a:avLst/>
        </a:prstGeom>
      </xdr:spPr>
    </xdr:pic>
    <xdr:clientData/>
  </xdr:twoCellAnchor>
  <xdr:twoCellAnchor>
    <xdr:from>
      <xdr:col>22</xdr:col>
      <xdr:colOff>87856</xdr:colOff>
      <xdr:row>34</xdr:row>
      <xdr:rowOff>64544</xdr:rowOff>
    </xdr:from>
    <xdr:to>
      <xdr:col>22</xdr:col>
      <xdr:colOff>234857</xdr:colOff>
      <xdr:row>34</xdr:row>
      <xdr:rowOff>253907</xdr:rowOff>
    </xdr:to>
    <xdr:pic>
      <xdr:nvPicPr>
        <xdr:cNvPr id="38" name="Picture 37">
          <a:extLst>
            <a:ext uri="{FF2B5EF4-FFF2-40B4-BE49-F238E27FC236}">
              <a16:creationId xmlns:a16="http://schemas.microsoft.com/office/drawing/2014/main" id="{4418D15E-5FA3-4EE0-AACC-42D4C05EACF4}"/>
            </a:ext>
          </a:extLst>
        </xdr:cNvPr>
        <xdr:cNvPicPr>
          <a:picLocks noChangeAspect="1"/>
        </xdr:cNvPicPr>
      </xdr:nvPicPr>
      <xdr:blipFill>
        <a:blip xmlns:r="http://schemas.openxmlformats.org/officeDocument/2006/relationships" r:embed="rId4"/>
        <a:stretch>
          <a:fillRect/>
        </a:stretch>
      </xdr:blipFill>
      <xdr:spPr>
        <a:xfrm rot="10800000">
          <a:off x="9041356" y="9484769"/>
          <a:ext cx="147001" cy="189363"/>
        </a:xfrm>
        <a:prstGeom prst="rect">
          <a:avLst/>
        </a:prstGeom>
      </xdr:spPr>
    </xdr:pic>
    <xdr:clientData/>
  </xdr:twoCellAnchor>
  <xdr:twoCellAnchor>
    <xdr:from>
      <xdr:col>23</xdr:col>
      <xdr:colOff>58931</xdr:colOff>
      <xdr:row>34</xdr:row>
      <xdr:rowOff>45844</xdr:rowOff>
    </xdr:from>
    <xdr:to>
      <xdr:col>23</xdr:col>
      <xdr:colOff>267300</xdr:colOff>
      <xdr:row>34</xdr:row>
      <xdr:rowOff>276826</xdr:rowOff>
    </xdr:to>
    <xdr:pic>
      <xdr:nvPicPr>
        <xdr:cNvPr id="39" name="Picture 38">
          <a:extLst>
            <a:ext uri="{FF2B5EF4-FFF2-40B4-BE49-F238E27FC236}">
              <a16:creationId xmlns:a16="http://schemas.microsoft.com/office/drawing/2014/main" id="{98FC1535-5A0A-4688-AACC-F8F89D851A83}"/>
            </a:ext>
          </a:extLst>
        </xdr:cNvPr>
        <xdr:cNvPicPr>
          <a:picLocks noChangeAspect="1"/>
        </xdr:cNvPicPr>
      </xdr:nvPicPr>
      <xdr:blipFill>
        <a:blip xmlns:r="http://schemas.openxmlformats.org/officeDocument/2006/relationships" r:embed="rId3"/>
        <a:stretch>
          <a:fillRect/>
        </a:stretch>
      </xdr:blipFill>
      <xdr:spPr>
        <a:xfrm rot="10800000">
          <a:off x="9345806" y="9466069"/>
          <a:ext cx="208369" cy="230982"/>
        </a:xfrm>
        <a:prstGeom prst="rect">
          <a:avLst/>
        </a:prstGeom>
      </xdr:spPr>
    </xdr:pic>
    <xdr:clientData/>
  </xdr:twoCellAnchor>
  <xdr:twoCellAnchor>
    <xdr:from>
      <xdr:col>18</xdr:col>
      <xdr:colOff>87856</xdr:colOff>
      <xdr:row>34</xdr:row>
      <xdr:rowOff>64544</xdr:rowOff>
    </xdr:from>
    <xdr:to>
      <xdr:col>18</xdr:col>
      <xdr:colOff>234857</xdr:colOff>
      <xdr:row>34</xdr:row>
      <xdr:rowOff>253907</xdr:rowOff>
    </xdr:to>
    <xdr:pic>
      <xdr:nvPicPr>
        <xdr:cNvPr id="40" name="Picture 39">
          <a:extLst>
            <a:ext uri="{FF2B5EF4-FFF2-40B4-BE49-F238E27FC236}">
              <a16:creationId xmlns:a16="http://schemas.microsoft.com/office/drawing/2014/main" id="{629F8FB0-51F4-4213-B1DC-53597C924E9A}"/>
            </a:ext>
          </a:extLst>
        </xdr:cNvPr>
        <xdr:cNvPicPr>
          <a:picLocks noChangeAspect="1"/>
        </xdr:cNvPicPr>
      </xdr:nvPicPr>
      <xdr:blipFill>
        <a:blip xmlns:r="http://schemas.openxmlformats.org/officeDocument/2006/relationships" r:embed="rId4"/>
        <a:stretch>
          <a:fillRect/>
        </a:stretch>
      </xdr:blipFill>
      <xdr:spPr>
        <a:xfrm>
          <a:off x="7707856" y="9484769"/>
          <a:ext cx="147001" cy="189363"/>
        </a:xfrm>
        <a:prstGeom prst="rect">
          <a:avLst/>
        </a:prstGeom>
      </xdr:spPr>
    </xdr:pic>
    <xdr:clientData/>
  </xdr:twoCellAnchor>
  <xdr:twoCellAnchor>
    <xdr:from>
      <xdr:col>18</xdr:col>
      <xdr:colOff>87856</xdr:colOff>
      <xdr:row>31</xdr:row>
      <xdr:rowOff>64544</xdr:rowOff>
    </xdr:from>
    <xdr:to>
      <xdr:col>18</xdr:col>
      <xdr:colOff>234857</xdr:colOff>
      <xdr:row>31</xdr:row>
      <xdr:rowOff>253907</xdr:rowOff>
    </xdr:to>
    <xdr:pic>
      <xdr:nvPicPr>
        <xdr:cNvPr id="41" name="Picture 40">
          <a:extLst>
            <a:ext uri="{FF2B5EF4-FFF2-40B4-BE49-F238E27FC236}">
              <a16:creationId xmlns:a16="http://schemas.microsoft.com/office/drawing/2014/main" id="{285087B9-D67A-42E6-864C-62B235DA7BD1}"/>
            </a:ext>
          </a:extLst>
        </xdr:cNvPr>
        <xdr:cNvPicPr>
          <a:picLocks noChangeAspect="1"/>
        </xdr:cNvPicPr>
      </xdr:nvPicPr>
      <xdr:blipFill>
        <a:blip xmlns:r="http://schemas.openxmlformats.org/officeDocument/2006/relationships" r:embed="rId4"/>
        <a:stretch>
          <a:fillRect/>
        </a:stretch>
      </xdr:blipFill>
      <xdr:spPr>
        <a:xfrm>
          <a:off x="7707856" y="8541794"/>
          <a:ext cx="147001" cy="189363"/>
        </a:xfrm>
        <a:prstGeom prst="rect">
          <a:avLst/>
        </a:prstGeom>
      </xdr:spPr>
    </xdr:pic>
    <xdr:clientData/>
  </xdr:twoCellAnchor>
  <xdr:twoCellAnchor>
    <xdr:from>
      <xdr:col>19</xdr:col>
      <xdr:colOff>58931</xdr:colOff>
      <xdr:row>31</xdr:row>
      <xdr:rowOff>45844</xdr:rowOff>
    </xdr:from>
    <xdr:to>
      <xdr:col>19</xdr:col>
      <xdr:colOff>267300</xdr:colOff>
      <xdr:row>31</xdr:row>
      <xdr:rowOff>276826</xdr:rowOff>
    </xdr:to>
    <xdr:pic>
      <xdr:nvPicPr>
        <xdr:cNvPr id="42" name="Picture 41">
          <a:extLst>
            <a:ext uri="{FF2B5EF4-FFF2-40B4-BE49-F238E27FC236}">
              <a16:creationId xmlns:a16="http://schemas.microsoft.com/office/drawing/2014/main" id="{3622EE04-45C6-4827-A02B-E40307A793F5}"/>
            </a:ext>
          </a:extLst>
        </xdr:cNvPr>
        <xdr:cNvPicPr>
          <a:picLocks noChangeAspect="1"/>
        </xdr:cNvPicPr>
      </xdr:nvPicPr>
      <xdr:blipFill>
        <a:blip xmlns:r="http://schemas.openxmlformats.org/officeDocument/2006/relationships" r:embed="rId3"/>
        <a:stretch>
          <a:fillRect/>
        </a:stretch>
      </xdr:blipFill>
      <xdr:spPr>
        <a:xfrm>
          <a:off x="8012306" y="8523094"/>
          <a:ext cx="208369" cy="230982"/>
        </a:xfrm>
        <a:prstGeom prst="rect">
          <a:avLst/>
        </a:prstGeom>
      </xdr:spPr>
    </xdr:pic>
    <xdr:clientData/>
  </xdr:twoCellAnchor>
  <xdr:twoCellAnchor>
    <xdr:from>
      <xdr:col>23</xdr:col>
      <xdr:colOff>58931</xdr:colOff>
      <xdr:row>32</xdr:row>
      <xdr:rowOff>45844</xdr:rowOff>
    </xdr:from>
    <xdr:to>
      <xdr:col>23</xdr:col>
      <xdr:colOff>267300</xdr:colOff>
      <xdr:row>32</xdr:row>
      <xdr:rowOff>276826</xdr:rowOff>
    </xdr:to>
    <xdr:pic>
      <xdr:nvPicPr>
        <xdr:cNvPr id="43" name="Picture 42">
          <a:extLst>
            <a:ext uri="{FF2B5EF4-FFF2-40B4-BE49-F238E27FC236}">
              <a16:creationId xmlns:a16="http://schemas.microsoft.com/office/drawing/2014/main" id="{15CD0303-1B19-4A81-ACF0-1F0B8388820C}"/>
            </a:ext>
          </a:extLst>
        </xdr:cNvPr>
        <xdr:cNvPicPr>
          <a:picLocks noChangeAspect="1"/>
        </xdr:cNvPicPr>
      </xdr:nvPicPr>
      <xdr:blipFill>
        <a:blip xmlns:r="http://schemas.openxmlformats.org/officeDocument/2006/relationships" r:embed="rId3"/>
        <a:stretch>
          <a:fillRect/>
        </a:stretch>
      </xdr:blipFill>
      <xdr:spPr>
        <a:xfrm rot="10800000">
          <a:off x="9345806" y="8837419"/>
          <a:ext cx="208369" cy="230982"/>
        </a:xfrm>
        <a:prstGeom prst="rect">
          <a:avLst/>
        </a:prstGeom>
      </xdr:spPr>
    </xdr:pic>
    <xdr:clientData/>
  </xdr:twoCellAnchor>
  <xdr:twoCellAnchor>
    <xdr:from>
      <xdr:col>22</xdr:col>
      <xdr:colOff>84083</xdr:colOff>
      <xdr:row>32</xdr:row>
      <xdr:rowOff>68679</xdr:rowOff>
    </xdr:from>
    <xdr:to>
      <xdr:col>22</xdr:col>
      <xdr:colOff>231084</xdr:colOff>
      <xdr:row>32</xdr:row>
      <xdr:rowOff>258042</xdr:rowOff>
    </xdr:to>
    <xdr:pic>
      <xdr:nvPicPr>
        <xdr:cNvPr id="44" name="Picture 43">
          <a:extLst>
            <a:ext uri="{FF2B5EF4-FFF2-40B4-BE49-F238E27FC236}">
              <a16:creationId xmlns:a16="http://schemas.microsoft.com/office/drawing/2014/main" id="{BC8F8711-6623-48E2-8418-28F7300890F1}"/>
            </a:ext>
          </a:extLst>
        </xdr:cNvPr>
        <xdr:cNvPicPr>
          <a:picLocks noChangeAspect="1"/>
        </xdr:cNvPicPr>
      </xdr:nvPicPr>
      <xdr:blipFill>
        <a:blip xmlns:r="http://schemas.openxmlformats.org/officeDocument/2006/relationships" r:embed="rId4"/>
        <a:stretch>
          <a:fillRect/>
        </a:stretch>
      </xdr:blipFill>
      <xdr:spPr>
        <a:xfrm rot="10800000">
          <a:off x="9037583" y="8860254"/>
          <a:ext cx="147001" cy="189363"/>
        </a:xfrm>
        <a:prstGeom prst="rect">
          <a:avLst/>
        </a:prstGeom>
      </xdr:spPr>
    </xdr:pic>
    <xdr:clientData/>
  </xdr:twoCellAnchor>
  <xdr:twoCellAnchor>
    <xdr:from>
      <xdr:col>0</xdr:col>
      <xdr:colOff>1865282</xdr:colOff>
      <xdr:row>23</xdr:row>
      <xdr:rowOff>190320</xdr:rowOff>
    </xdr:from>
    <xdr:to>
      <xdr:col>29</xdr:col>
      <xdr:colOff>0</xdr:colOff>
      <xdr:row>24</xdr:row>
      <xdr:rowOff>0</xdr:rowOff>
    </xdr:to>
    <xdr:graphicFrame macro="">
      <xdr:nvGraphicFramePr>
        <xdr:cNvPr id="45" name="Chart 44">
          <a:extLst>
            <a:ext uri="{FF2B5EF4-FFF2-40B4-BE49-F238E27FC236}">
              <a16:creationId xmlns:a16="http://schemas.microsoft.com/office/drawing/2014/main" id="{308E112F-1D0E-4E31-AD84-F35777F775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161925</xdr:colOff>
      <xdr:row>4</xdr:row>
      <xdr:rowOff>57150</xdr:rowOff>
    </xdr:from>
    <xdr:to>
      <xdr:col>22</xdr:col>
      <xdr:colOff>308926</xdr:colOff>
      <xdr:row>4</xdr:row>
      <xdr:rowOff>246513</xdr:rowOff>
    </xdr:to>
    <xdr:pic>
      <xdr:nvPicPr>
        <xdr:cNvPr id="46" name="Picture 45">
          <a:extLst>
            <a:ext uri="{FF2B5EF4-FFF2-40B4-BE49-F238E27FC236}">
              <a16:creationId xmlns:a16="http://schemas.microsoft.com/office/drawing/2014/main" id="{9AE67F4E-5685-4A02-8732-39F11D4D6823}"/>
            </a:ext>
          </a:extLst>
        </xdr:cNvPr>
        <xdr:cNvPicPr>
          <a:picLocks noChangeAspect="1"/>
        </xdr:cNvPicPr>
      </xdr:nvPicPr>
      <xdr:blipFill>
        <a:blip xmlns:r="http://schemas.openxmlformats.org/officeDocument/2006/relationships" r:embed="rId4"/>
        <a:stretch>
          <a:fillRect/>
        </a:stretch>
      </xdr:blipFill>
      <xdr:spPr>
        <a:xfrm rot="10800000">
          <a:off x="9115425" y="819150"/>
          <a:ext cx="147001" cy="189363"/>
        </a:xfrm>
        <a:prstGeom prst="rect">
          <a:avLst/>
        </a:prstGeom>
      </xdr:spPr>
    </xdr:pic>
    <xdr:clientData/>
  </xdr:twoCellAnchor>
  <xdr:twoCellAnchor>
    <xdr:from>
      <xdr:col>5</xdr:col>
      <xdr:colOff>57150</xdr:colOff>
      <xdr:row>33</xdr:row>
      <xdr:rowOff>57150</xdr:rowOff>
    </xdr:from>
    <xdr:to>
      <xdr:col>5</xdr:col>
      <xdr:colOff>288132</xdr:colOff>
      <xdr:row>33</xdr:row>
      <xdr:rowOff>265519</xdr:rowOff>
    </xdr:to>
    <xdr:pic>
      <xdr:nvPicPr>
        <xdr:cNvPr id="47" name="Picture 46">
          <a:extLst>
            <a:ext uri="{FF2B5EF4-FFF2-40B4-BE49-F238E27FC236}">
              <a16:creationId xmlns:a16="http://schemas.microsoft.com/office/drawing/2014/main" id="{9F1BC7C1-CF79-4502-ABFC-03A228537468}"/>
            </a:ext>
          </a:extLst>
        </xdr:cNvPr>
        <xdr:cNvPicPr>
          <a:picLocks noChangeAspect="1"/>
        </xdr:cNvPicPr>
      </xdr:nvPicPr>
      <xdr:blipFill>
        <a:blip xmlns:r="http://schemas.openxmlformats.org/officeDocument/2006/relationships" r:embed="rId3"/>
        <a:stretch>
          <a:fillRect/>
        </a:stretch>
      </xdr:blipFill>
      <xdr:spPr>
        <a:xfrm rot="5400000">
          <a:off x="3354581" y="9151744"/>
          <a:ext cx="208369" cy="230982"/>
        </a:xfrm>
        <a:prstGeom prst="rect">
          <a:avLst/>
        </a:prstGeom>
      </xdr:spPr>
    </xdr:pic>
    <xdr:clientData/>
  </xdr:twoCellAnchor>
  <xdr:twoCellAnchor>
    <xdr:from>
      <xdr:col>9</xdr:col>
      <xdr:colOff>57150</xdr:colOff>
      <xdr:row>34</xdr:row>
      <xdr:rowOff>47625</xdr:rowOff>
    </xdr:from>
    <xdr:to>
      <xdr:col>9</xdr:col>
      <xdr:colOff>288132</xdr:colOff>
      <xdr:row>34</xdr:row>
      <xdr:rowOff>255994</xdr:rowOff>
    </xdr:to>
    <xdr:pic>
      <xdr:nvPicPr>
        <xdr:cNvPr id="48" name="Picture 47">
          <a:extLst>
            <a:ext uri="{FF2B5EF4-FFF2-40B4-BE49-F238E27FC236}">
              <a16:creationId xmlns:a16="http://schemas.microsoft.com/office/drawing/2014/main" id="{7FBD738F-F5BA-48DA-B828-D18CE4995BA1}"/>
            </a:ext>
          </a:extLst>
        </xdr:cNvPr>
        <xdr:cNvPicPr>
          <a:picLocks noChangeAspect="1"/>
        </xdr:cNvPicPr>
      </xdr:nvPicPr>
      <xdr:blipFill>
        <a:blip xmlns:r="http://schemas.openxmlformats.org/officeDocument/2006/relationships" r:embed="rId3"/>
        <a:stretch>
          <a:fillRect/>
        </a:stretch>
      </xdr:blipFill>
      <xdr:spPr>
        <a:xfrm rot="16200000">
          <a:off x="4688081" y="9456544"/>
          <a:ext cx="208369" cy="230982"/>
        </a:xfrm>
        <a:prstGeom prst="rect">
          <a:avLst/>
        </a:prstGeom>
      </xdr:spPr>
    </xdr:pic>
    <xdr:clientData/>
  </xdr:twoCellAnchor>
  <xdr:twoCellAnchor>
    <xdr:from>
      <xdr:col>5</xdr:col>
      <xdr:colOff>57150</xdr:colOff>
      <xdr:row>31</xdr:row>
      <xdr:rowOff>57150</xdr:rowOff>
    </xdr:from>
    <xdr:to>
      <xdr:col>5</xdr:col>
      <xdr:colOff>288132</xdr:colOff>
      <xdr:row>31</xdr:row>
      <xdr:rowOff>265519</xdr:rowOff>
    </xdr:to>
    <xdr:pic>
      <xdr:nvPicPr>
        <xdr:cNvPr id="49" name="Picture 48">
          <a:extLst>
            <a:ext uri="{FF2B5EF4-FFF2-40B4-BE49-F238E27FC236}">
              <a16:creationId xmlns:a16="http://schemas.microsoft.com/office/drawing/2014/main" id="{E86E719D-DE83-47DA-97DD-37C21CD05BD3}"/>
            </a:ext>
          </a:extLst>
        </xdr:cNvPr>
        <xdr:cNvPicPr>
          <a:picLocks noChangeAspect="1"/>
        </xdr:cNvPicPr>
      </xdr:nvPicPr>
      <xdr:blipFill>
        <a:blip xmlns:r="http://schemas.openxmlformats.org/officeDocument/2006/relationships" r:embed="rId3"/>
        <a:stretch>
          <a:fillRect/>
        </a:stretch>
      </xdr:blipFill>
      <xdr:spPr>
        <a:xfrm rot="5400000">
          <a:off x="3354581" y="8523094"/>
          <a:ext cx="208369" cy="230982"/>
        </a:xfrm>
        <a:prstGeom prst="rect">
          <a:avLst/>
        </a:prstGeom>
      </xdr:spPr>
    </xdr:pic>
    <xdr:clientData/>
  </xdr:twoCellAnchor>
  <xdr:twoCellAnchor>
    <xdr:from>
      <xdr:col>9</xdr:col>
      <xdr:colOff>57150</xdr:colOff>
      <xdr:row>32</xdr:row>
      <xdr:rowOff>47625</xdr:rowOff>
    </xdr:from>
    <xdr:to>
      <xdr:col>9</xdr:col>
      <xdr:colOff>288132</xdr:colOff>
      <xdr:row>32</xdr:row>
      <xdr:rowOff>255994</xdr:rowOff>
    </xdr:to>
    <xdr:pic>
      <xdr:nvPicPr>
        <xdr:cNvPr id="50" name="Picture 49">
          <a:extLst>
            <a:ext uri="{FF2B5EF4-FFF2-40B4-BE49-F238E27FC236}">
              <a16:creationId xmlns:a16="http://schemas.microsoft.com/office/drawing/2014/main" id="{514D652C-E8BB-4255-BE4A-3E3B8CC5C016}"/>
            </a:ext>
          </a:extLst>
        </xdr:cNvPr>
        <xdr:cNvPicPr>
          <a:picLocks noChangeAspect="1"/>
        </xdr:cNvPicPr>
      </xdr:nvPicPr>
      <xdr:blipFill>
        <a:blip xmlns:r="http://schemas.openxmlformats.org/officeDocument/2006/relationships" r:embed="rId3"/>
        <a:stretch>
          <a:fillRect/>
        </a:stretch>
      </xdr:blipFill>
      <xdr:spPr>
        <a:xfrm rot="16200000">
          <a:off x="4688081" y="8827894"/>
          <a:ext cx="208369" cy="230982"/>
        </a:xfrm>
        <a:prstGeom prst="rect">
          <a:avLst/>
        </a:prstGeom>
      </xdr:spPr>
    </xdr:pic>
    <xdr:clientData/>
  </xdr:twoCellAnchor>
  <xdr:twoCellAnchor>
    <xdr:from>
      <xdr:col>4</xdr:col>
      <xdr:colOff>57150</xdr:colOff>
      <xdr:row>27</xdr:row>
      <xdr:rowOff>38100</xdr:rowOff>
    </xdr:from>
    <xdr:to>
      <xdr:col>4</xdr:col>
      <xdr:colOff>246513</xdr:colOff>
      <xdr:row>27</xdr:row>
      <xdr:rowOff>185101</xdr:rowOff>
    </xdr:to>
    <xdr:pic>
      <xdr:nvPicPr>
        <xdr:cNvPr id="51" name="Picture 50">
          <a:extLst>
            <a:ext uri="{FF2B5EF4-FFF2-40B4-BE49-F238E27FC236}">
              <a16:creationId xmlns:a16="http://schemas.microsoft.com/office/drawing/2014/main" id="{70F48A95-3A4B-4555-AC2E-D4056D4E1F89}"/>
            </a:ext>
          </a:extLst>
        </xdr:cNvPr>
        <xdr:cNvPicPr>
          <a:picLocks noChangeAspect="1"/>
        </xdr:cNvPicPr>
      </xdr:nvPicPr>
      <xdr:blipFill>
        <a:blip xmlns:r="http://schemas.openxmlformats.org/officeDocument/2006/relationships" r:embed="rId4"/>
        <a:stretch>
          <a:fillRect/>
        </a:stretch>
      </xdr:blipFill>
      <xdr:spPr>
        <a:xfrm rot="5400000">
          <a:off x="3031081" y="7236869"/>
          <a:ext cx="147001" cy="189363"/>
        </a:xfrm>
        <a:prstGeom prst="rect">
          <a:avLst/>
        </a:prstGeom>
      </xdr:spPr>
    </xdr:pic>
    <xdr:clientData/>
  </xdr:twoCellAnchor>
  <xdr:twoCellAnchor>
    <xdr:from>
      <xdr:col>6</xdr:col>
      <xdr:colOff>28575</xdr:colOff>
      <xdr:row>27</xdr:row>
      <xdr:rowOff>9525</xdr:rowOff>
    </xdr:from>
    <xdr:to>
      <xdr:col>6</xdr:col>
      <xdr:colOff>281499</xdr:colOff>
      <xdr:row>27</xdr:row>
      <xdr:rowOff>306186</xdr:rowOff>
    </xdr:to>
    <xdr:pic>
      <xdr:nvPicPr>
        <xdr:cNvPr id="52" name="Picture 51">
          <a:extLst>
            <a:ext uri="{FF2B5EF4-FFF2-40B4-BE49-F238E27FC236}">
              <a16:creationId xmlns:a16="http://schemas.microsoft.com/office/drawing/2014/main" id="{81E1B50C-1E0F-4044-A791-F49F76FA4CEE}"/>
            </a:ext>
          </a:extLst>
        </xdr:cNvPr>
        <xdr:cNvPicPr>
          <a:picLocks noChangeAspect="1"/>
        </xdr:cNvPicPr>
      </xdr:nvPicPr>
      <xdr:blipFill>
        <a:blip xmlns:r="http://schemas.openxmlformats.org/officeDocument/2006/relationships" r:embed="rId1"/>
        <a:stretch>
          <a:fillRect/>
        </a:stretch>
      </xdr:blipFill>
      <xdr:spPr>
        <a:xfrm rot="5400000">
          <a:off x="3626206" y="7251344"/>
          <a:ext cx="296661" cy="252924"/>
        </a:xfrm>
        <a:prstGeom prst="rect">
          <a:avLst/>
        </a:prstGeom>
      </xdr:spPr>
    </xdr:pic>
    <xdr:clientData/>
  </xdr:twoCellAnchor>
  <xdr:twoCellAnchor>
    <xdr:from>
      <xdr:col>7</xdr:col>
      <xdr:colOff>58921</xdr:colOff>
      <xdr:row>27</xdr:row>
      <xdr:rowOff>174581</xdr:rowOff>
    </xdr:from>
    <xdr:to>
      <xdr:col>7</xdr:col>
      <xdr:colOff>235734</xdr:colOff>
      <xdr:row>27</xdr:row>
      <xdr:rowOff>299499</xdr:rowOff>
    </xdr:to>
    <xdr:pic>
      <xdr:nvPicPr>
        <xdr:cNvPr id="53" name="Picture 52">
          <a:extLst>
            <a:ext uri="{FF2B5EF4-FFF2-40B4-BE49-F238E27FC236}">
              <a16:creationId xmlns:a16="http://schemas.microsoft.com/office/drawing/2014/main" id="{3DE36DD3-9708-4C42-9C4B-E1E5C0AAB91F}"/>
            </a:ext>
          </a:extLst>
        </xdr:cNvPr>
        <xdr:cNvPicPr>
          <a:picLocks noChangeAspect="1"/>
        </xdr:cNvPicPr>
      </xdr:nvPicPr>
      <xdr:blipFill>
        <a:blip xmlns:r="http://schemas.openxmlformats.org/officeDocument/2006/relationships" r:embed="rId5"/>
        <a:stretch>
          <a:fillRect/>
        </a:stretch>
      </xdr:blipFill>
      <xdr:spPr>
        <a:xfrm rot="5400000">
          <a:off x="4037744" y="7368583"/>
          <a:ext cx="124918" cy="176813"/>
        </a:xfrm>
        <a:prstGeom prst="rect">
          <a:avLst/>
        </a:prstGeom>
      </xdr:spPr>
    </xdr:pic>
    <xdr:clientData/>
  </xdr:twoCellAnchor>
  <xdr:twoCellAnchor>
    <xdr:from>
      <xdr:col>8</xdr:col>
      <xdr:colOff>66675</xdr:colOff>
      <xdr:row>27</xdr:row>
      <xdr:rowOff>152400</xdr:rowOff>
    </xdr:from>
    <xdr:to>
      <xdr:col>8</xdr:col>
      <xdr:colOff>256038</xdr:colOff>
      <xdr:row>27</xdr:row>
      <xdr:rowOff>299401</xdr:rowOff>
    </xdr:to>
    <xdr:pic>
      <xdr:nvPicPr>
        <xdr:cNvPr id="54" name="Picture 53">
          <a:extLst>
            <a:ext uri="{FF2B5EF4-FFF2-40B4-BE49-F238E27FC236}">
              <a16:creationId xmlns:a16="http://schemas.microsoft.com/office/drawing/2014/main" id="{1FD8655E-2056-4E9F-A025-766100BB4B32}"/>
            </a:ext>
          </a:extLst>
        </xdr:cNvPr>
        <xdr:cNvPicPr>
          <a:picLocks noChangeAspect="1"/>
        </xdr:cNvPicPr>
      </xdr:nvPicPr>
      <xdr:blipFill>
        <a:blip xmlns:r="http://schemas.openxmlformats.org/officeDocument/2006/relationships" r:embed="rId4"/>
        <a:stretch>
          <a:fillRect/>
        </a:stretch>
      </xdr:blipFill>
      <xdr:spPr>
        <a:xfrm rot="16200000">
          <a:off x="4374106" y="7351169"/>
          <a:ext cx="147001" cy="189363"/>
        </a:xfrm>
        <a:prstGeom prst="rect">
          <a:avLst/>
        </a:prstGeom>
      </xdr:spPr>
    </xdr:pic>
    <xdr:clientData/>
  </xdr:twoCellAnchor>
  <xdr:twoCellAnchor>
    <xdr:from>
      <xdr:col>11</xdr:col>
      <xdr:colOff>68448</xdr:colOff>
      <xdr:row>27</xdr:row>
      <xdr:rowOff>31704</xdr:rowOff>
    </xdr:from>
    <xdr:to>
      <xdr:col>11</xdr:col>
      <xdr:colOff>245261</xdr:colOff>
      <xdr:row>27</xdr:row>
      <xdr:rowOff>156622</xdr:rowOff>
    </xdr:to>
    <xdr:pic>
      <xdr:nvPicPr>
        <xdr:cNvPr id="55" name="Picture 54">
          <a:extLst>
            <a:ext uri="{FF2B5EF4-FFF2-40B4-BE49-F238E27FC236}">
              <a16:creationId xmlns:a16="http://schemas.microsoft.com/office/drawing/2014/main" id="{EC59374C-A5A7-48EB-8B36-E7023BA8CA39}"/>
            </a:ext>
          </a:extLst>
        </xdr:cNvPr>
        <xdr:cNvPicPr>
          <a:picLocks noChangeAspect="1"/>
        </xdr:cNvPicPr>
      </xdr:nvPicPr>
      <xdr:blipFill>
        <a:blip xmlns:r="http://schemas.openxmlformats.org/officeDocument/2006/relationships" r:embed="rId5"/>
        <a:stretch>
          <a:fillRect/>
        </a:stretch>
      </xdr:blipFill>
      <xdr:spPr>
        <a:xfrm rot="16200000">
          <a:off x="5380771" y="7225706"/>
          <a:ext cx="124918" cy="176813"/>
        </a:xfrm>
        <a:prstGeom prst="rect">
          <a:avLst/>
        </a:prstGeom>
      </xdr:spPr>
    </xdr:pic>
    <xdr:clientData/>
  </xdr:twoCellAnchor>
  <xdr:twoCellAnchor>
    <xdr:from>
      <xdr:col>10</xdr:col>
      <xdr:colOff>28575</xdr:colOff>
      <xdr:row>27</xdr:row>
      <xdr:rowOff>9525</xdr:rowOff>
    </xdr:from>
    <xdr:to>
      <xdr:col>10</xdr:col>
      <xdr:colOff>281499</xdr:colOff>
      <xdr:row>27</xdr:row>
      <xdr:rowOff>306186</xdr:rowOff>
    </xdr:to>
    <xdr:pic>
      <xdr:nvPicPr>
        <xdr:cNvPr id="56" name="Picture 55">
          <a:extLst>
            <a:ext uri="{FF2B5EF4-FFF2-40B4-BE49-F238E27FC236}">
              <a16:creationId xmlns:a16="http://schemas.microsoft.com/office/drawing/2014/main" id="{40E77645-4346-46D2-9003-3B8653BF923E}"/>
            </a:ext>
          </a:extLst>
        </xdr:cNvPr>
        <xdr:cNvPicPr>
          <a:picLocks noChangeAspect="1"/>
        </xdr:cNvPicPr>
      </xdr:nvPicPr>
      <xdr:blipFill>
        <a:blip xmlns:r="http://schemas.openxmlformats.org/officeDocument/2006/relationships" r:embed="rId1"/>
        <a:stretch>
          <a:fillRect/>
        </a:stretch>
      </xdr:blipFill>
      <xdr:spPr>
        <a:xfrm rot="5400000" flipH="1" flipV="1">
          <a:off x="4959706" y="7251344"/>
          <a:ext cx="296661" cy="252924"/>
        </a:xfrm>
        <a:prstGeom prst="rect">
          <a:avLst/>
        </a:prstGeom>
      </xdr:spPr>
    </xdr:pic>
    <xdr:clientData/>
  </xdr:twoCellAnchor>
  <xdr:twoCellAnchor>
    <xdr:from>
      <xdr:col>18</xdr:col>
      <xdr:colOff>21181</xdr:colOff>
      <xdr:row>27</xdr:row>
      <xdr:rowOff>45494</xdr:rowOff>
    </xdr:from>
    <xdr:to>
      <xdr:col>18</xdr:col>
      <xdr:colOff>168182</xdr:colOff>
      <xdr:row>27</xdr:row>
      <xdr:rowOff>234857</xdr:rowOff>
    </xdr:to>
    <xdr:pic>
      <xdr:nvPicPr>
        <xdr:cNvPr id="57" name="Picture 56">
          <a:extLst>
            <a:ext uri="{FF2B5EF4-FFF2-40B4-BE49-F238E27FC236}">
              <a16:creationId xmlns:a16="http://schemas.microsoft.com/office/drawing/2014/main" id="{4397621A-B289-4EBE-AD6F-562F56EEF58E}"/>
            </a:ext>
          </a:extLst>
        </xdr:cNvPr>
        <xdr:cNvPicPr>
          <a:picLocks noChangeAspect="1"/>
        </xdr:cNvPicPr>
      </xdr:nvPicPr>
      <xdr:blipFill>
        <a:blip xmlns:r="http://schemas.openxmlformats.org/officeDocument/2006/relationships" r:embed="rId4"/>
        <a:stretch>
          <a:fillRect/>
        </a:stretch>
      </xdr:blipFill>
      <xdr:spPr>
        <a:xfrm>
          <a:off x="7641181" y="7265444"/>
          <a:ext cx="147001" cy="189363"/>
        </a:xfrm>
        <a:prstGeom prst="rect">
          <a:avLst/>
        </a:prstGeom>
      </xdr:spPr>
    </xdr:pic>
    <xdr:clientData/>
  </xdr:twoCellAnchor>
  <xdr:twoCellAnchor>
    <xdr:from>
      <xdr:col>19</xdr:col>
      <xdr:colOff>263881</xdr:colOff>
      <xdr:row>27</xdr:row>
      <xdr:rowOff>21869</xdr:rowOff>
    </xdr:from>
    <xdr:to>
      <xdr:col>20</xdr:col>
      <xdr:colOff>246217</xdr:colOff>
      <xdr:row>27</xdr:row>
      <xdr:rowOff>274793</xdr:rowOff>
    </xdr:to>
    <xdr:pic>
      <xdr:nvPicPr>
        <xdr:cNvPr id="58" name="Picture 57">
          <a:extLst>
            <a:ext uri="{FF2B5EF4-FFF2-40B4-BE49-F238E27FC236}">
              <a16:creationId xmlns:a16="http://schemas.microsoft.com/office/drawing/2014/main" id="{D9B8AC58-CEC9-4D6E-92F2-6752C16398B8}"/>
            </a:ext>
          </a:extLst>
        </xdr:cNvPr>
        <xdr:cNvPicPr>
          <a:picLocks noChangeAspect="1"/>
        </xdr:cNvPicPr>
      </xdr:nvPicPr>
      <xdr:blipFill>
        <a:blip xmlns:r="http://schemas.openxmlformats.org/officeDocument/2006/relationships" r:embed="rId1"/>
        <a:stretch>
          <a:fillRect/>
        </a:stretch>
      </xdr:blipFill>
      <xdr:spPr>
        <a:xfrm>
          <a:off x="8217256" y="7241819"/>
          <a:ext cx="315711" cy="252924"/>
        </a:xfrm>
        <a:prstGeom prst="rect">
          <a:avLst/>
        </a:prstGeom>
      </xdr:spPr>
    </xdr:pic>
    <xdr:clientData/>
  </xdr:twoCellAnchor>
  <xdr:twoCellAnchor>
    <xdr:from>
      <xdr:col>20</xdr:col>
      <xdr:colOff>309517</xdr:colOff>
      <xdr:row>27</xdr:row>
      <xdr:rowOff>23858</xdr:rowOff>
    </xdr:from>
    <xdr:to>
      <xdr:col>21</xdr:col>
      <xdr:colOff>0</xdr:colOff>
      <xdr:row>27</xdr:row>
      <xdr:rowOff>249727</xdr:rowOff>
    </xdr:to>
    <xdr:pic>
      <xdr:nvPicPr>
        <xdr:cNvPr id="59" name="Picture 58">
          <a:extLst>
            <a:ext uri="{FF2B5EF4-FFF2-40B4-BE49-F238E27FC236}">
              <a16:creationId xmlns:a16="http://schemas.microsoft.com/office/drawing/2014/main" id="{57FE0838-2A80-4523-8413-4504AF416090}"/>
            </a:ext>
          </a:extLst>
        </xdr:cNvPr>
        <xdr:cNvPicPr>
          <a:picLocks noChangeAspect="1"/>
        </xdr:cNvPicPr>
      </xdr:nvPicPr>
      <xdr:blipFill>
        <a:blip xmlns:r="http://schemas.openxmlformats.org/officeDocument/2006/relationships" r:embed="rId2"/>
        <a:stretch>
          <a:fillRect/>
        </a:stretch>
      </xdr:blipFill>
      <xdr:spPr>
        <a:xfrm>
          <a:off x="8596267" y="7243808"/>
          <a:ext cx="23858" cy="225869"/>
        </a:xfrm>
        <a:prstGeom prst="rect">
          <a:avLst/>
        </a:prstGeom>
      </xdr:spPr>
    </xdr:pic>
    <xdr:clientData/>
  </xdr:twoCellAnchor>
  <xdr:twoCellAnchor>
    <xdr:from>
      <xdr:col>21</xdr:col>
      <xdr:colOff>170594</xdr:colOff>
      <xdr:row>27</xdr:row>
      <xdr:rowOff>81956</xdr:rowOff>
    </xdr:from>
    <xdr:to>
      <xdr:col>21</xdr:col>
      <xdr:colOff>295512</xdr:colOff>
      <xdr:row>27</xdr:row>
      <xdr:rowOff>258769</xdr:rowOff>
    </xdr:to>
    <xdr:pic>
      <xdr:nvPicPr>
        <xdr:cNvPr id="60" name="Picture 59">
          <a:extLst>
            <a:ext uri="{FF2B5EF4-FFF2-40B4-BE49-F238E27FC236}">
              <a16:creationId xmlns:a16="http://schemas.microsoft.com/office/drawing/2014/main" id="{B7F215D8-7842-46F2-95FD-153966A607D2}"/>
            </a:ext>
          </a:extLst>
        </xdr:cNvPr>
        <xdr:cNvPicPr>
          <a:picLocks noChangeAspect="1"/>
        </xdr:cNvPicPr>
      </xdr:nvPicPr>
      <xdr:blipFill>
        <a:blip xmlns:r="http://schemas.openxmlformats.org/officeDocument/2006/relationships" r:embed="rId5"/>
        <a:stretch>
          <a:fillRect/>
        </a:stretch>
      </xdr:blipFill>
      <xdr:spPr>
        <a:xfrm>
          <a:off x="8790719" y="7301906"/>
          <a:ext cx="124918" cy="176813"/>
        </a:xfrm>
        <a:prstGeom prst="rect">
          <a:avLst/>
        </a:prstGeom>
      </xdr:spPr>
    </xdr:pic>
    <xdr:clientData/>
  </xdr:twoCellAnchor>
  <xdr:twoCellAnchor>
    <xdr:from>
      <xdr:col>22</xdr:col>
      <xdr:colOff>145006</xdr:colOff>
      <xdr:row>27</xdr:row>
      <xdr:rowOff>64544</xdr:rowOff>
    </xdr:from>
    <xdr:to>
      <xdr:col>22</xdr:col>
      <xdr:colOff>292007</xdr:colOff>
      <xdr:row>27</xdr:row>
      <xdr:rowOff>253907</xdr:rowOff>
    </xdr:to>
    <xdr:pic>
      <xdr:nvPicPr>
        <xdr:cNvPr id="61" name="Picture 60">
          <a:extLst>
            <a:ext uri="{FF2B5EF4-FFF2-40B4-BE49-F238E27FC236}">
              <a16:creationId xmlns:a16="http://schemas.microsoft.com/office/drawing/2014/main" id="{A1E06743-965A-4EE4-B492-3AC9A1A5EB50}"/>
            </a:ext>
          </a:extLst>
        </xdr:cNvPr>
        <xdr:cNvPicPr>
          <a:picLocks noChangeAspect="1"/>
        </xdr:cNvPicPr>
      </xdr:nvPicPr>
      <xdr:blipFill>
        <a:blip xmlns:r="http://schemas.openxmlformats.org/officeDocument/2006/relationships" r:embed="rId4"/>
        <a:stretch>
          <a:fillRect/>
        </a:stretch>
      </xdr:blipFill>
      <xdr:spPr>
        <a:xfrm rot="10800000">
          <a:off x="9098506" y="7284494"/>
          <a:ext cx="147001" cy="189363"/>
        </a:xfrm>
        <a:prstGeom prst="rect">
          <a:avLst/>
        </a:prstGeom>
      </xdr:spPr>
    </xdr:pic>
    <xdr:clientData/>
  </xdr:twoCellAnchor>
  <xdr:twoCellAnchor>
    <xdr:from>
      <xdr:col>25</xdr:col>
      <xdr:colOff>18194</xdr:colOff>
      <xdr:row>27</xdr:row>
      <xdr:rowOff>81956</xdr:rowOff>
    </xdr:from>
    <xdr:to>
      <xdr:col>25</xdr:col>
      <xdr:colOff>143112</xdr:colOff>
      <xdr:row>27</xdr:row>
      <xdr:rowOff>258769</xdr:rowOff>
    </xdr:to>
    <xdr:pic>
      <xdr:nvPicPr>
        <xdr:cNvPr id="62" name="Picture 61">
          <a:extLst>
            <a:ext uri="{FF2B5EF4-FFF2-40B4-BE49-F238E27FC236}">
              <a16:creationId xmlns:a16="http://schemas.microsoft.com/office/drawing/2014/main" id="{E88AE982-B7B9-4238-8201-B11EE8CBE6B7}"/>
            </a:ext>
          </a:extLst>
        </xdr:cNvPr>
        <xdr:cNvPicPr>
          <a:picLocks noChangeAspect="1"/>
        </xdr:cNvPicPr>
      </xdr:nvPicPr>
      <xdr:blipFill>
        <a:blip xmlns:r="http://schemas.openxmlformats.org/officeDocument/2006/relationships" r:embed="rId5"/>
        <a:stretch>
          <a:fillRect/>
        </a:stretch>
      </xdr:blipFill>
      <xdr:spPr>
        <a:xfrm rot="10800000">
          <a:off x="9971819" y="7301906"/>
          <a:ext cx="124918" cy="176813"/>
        </a:xfrm>
        <a:prstGeom prst="rect">
          <a:avLst/>
        </a:prstGeom>
      </xdr:spPr>
    </xdr:pic>
    <xdr:clientData/>
  </xdr:twoCellAnchor>
  <xdr:twoCellAnchor>
    <xdr:from>
      <xdr:col>24</xdr:col>
      <xdr:colOff>6706</xdr:colOff>
      <xdr:row>27</xdr:row>
      <xdr:rowOff>40919</xdr:rowOff>
    </xdr:from>
    <xdr:to>
      <xdr:col>24</xdr:col>
      <xdr:colOff>303367</xdr:colOff>
      <xdr:row>27</xdr:row>
      <xdr:rowOff>293843</xdr:rowOff>
    </xdr:to>
    <xdr:pic>
      <xdr:nvPicPr>
        <xdr:cNvPr id="63" name="Picture 62">
          <a:extLst>
            <a:ext uri="{FF2B5EF4-FFF2-40B4-BE49-F238E27FC236}">
              <a16:creationId xmlns:a16="http://schemas.microsoft.com/office/drawing/2014/main" id="{FAAE6CB4-1850-4994-A8DA-09E524818B03}"/>
            </a:ext>
          </a:extLst>
        </xdr:cNvPr>
        <xdr:cNvPicPr>
          <a:picLocks noChangeAspect="1"/>
        </xdr:cNvPicPr>
      </xdr:nvPicPr>
      <xdr:blipFill>
        <a:blip xmlns:r="http://schemas.openxmlformats.org/officeDocument/2006/relationships" r:embed="rId1"/>
        <a:stretch>
          <a:fillRect/>
        </a:stretch>
      </xdr:blipFill>
      <xdr:spPr>
        <a:xfrm flipH="1" flipV="1">
          <a:off x="9626956" y="7260869"/>
          <a:ext cx="296661" cy="252924"/>
        </a:xfrm>
        <a:prstGeom prst="rect">
          <a:avLst/>
        </a:prstGeom>
      </xdr:spPr>
    </xdr:pic>
    <xdr:clientData/>
  </xdr:twoCellAnchor>
  <xdr:twoCellAnchor>
    <xdr:from>
      <xdr:col>5</xdr:col>
      <xdr:colOff>57150</xdr:colOff>
      <xdr:row>27</xdr:row>
      <xdr:rowOff>38100</xdr:rowOff>
    </xdr:from>
    <xdr:to>
      <xdr:col>5</xdr:col>
      <xdr:colOff>288132</xdr:colOff>
      <xdr:row>27</xdr:row>
      <xdr:rowOff>168681</xdr:rowOff>
    </xdr:to>
    <xdr:pic>
      <xdr:nvPicPr>
        <xdr:cNvPr id="64" name="Picture 63">
          <a:extLst>
            <a:ext uri="{FF2B5EF4-FFF2-40B4-BE49-F238E27FC236}">
              <a16:creationId xmlns:a16="http://schemas.microsoft.com/office/drawing/2014/main" id="{4285C9DB-A922-4DDE-9E7A-4B9E18E7A07F}"/>
            </a:ext>
          </a:extLst>
        </xdr:cNvPr>
        <xdr:cNvPicPr>
          <a:picLocks noChangeAspect="1"/>
        </xdr:cNvPicPr>
      </xdr:nvPicPr>
      <xdr:blipFill rotWithShape="1">
        <a:blip xmlns:r="http://schemas.openxmlformats.org/officeDocument/2006/relationships" r:embed="rId3"/>
        <a:srcRect r="37332"/>
        <a:stretch/>
      </xdr:blipFill>
      <xdr:spPr>
        <a:xfrm rot="5400000">
          <a:off x="3393475" y="7207850"/>
          <a:ext cx="130581" cy="230982"/>
        </a:xfrm>
        <a:prstGeom prst="rect">
          <a:avLst/>
        </a:prstGeom>
      </xdr:spPr>
    </xdr:pic>
    <xdr:clientData/>
  </xdr:twoCellAnchor>
  <xdr:twoCellAnchor>
    <xdr:from>
      <xdr:col>9</xdr:col>
      <xdr:colOff>38100</xdr:colOff>
      <xdr:row>27</xdr:row>
      <xdr:rowOff>161925</xdr:rowOff>
    </xdr:from>
    <xdr:to>
      <xdr:col>9</xdr:col>
      <xdr:colOff>269082</xdr:colOff>
      <xdr:row>27</xdr:row>
      <xdr:rowOff>286410</xdr:rowOff>
    </xdr:to>
    <xdr:pic>
      <xdr:nvPicPr>
        <xdr:cNvPr id="65" name="Picture 64">
          <a:extLst>
            <a:ext uri="{FF2B5EF4-FFF2-40B4-BE49-F238E27FC236}">
              <a16:creationId xmlns:a16="http://schemas.microsoft.com/office/drawing/2014/main" id="{3489622B-2E4F-4959-A940-4731421FDBF5}"/>
            </a:ext>
          </a:extLst>
        </xdr:cNvPr>
        <xdr:cNvPicPr>
          <a:picLocks noChangeAspect="1"/>
        </xdr:cNvPicPr>
      </xdr:nvPicPr>
      <xdr:blipFill rotWithShape="1">
        <a:blip xmlns:r="http://schemas.openxmlformats.org/officeDocument/2006/relationships" r:embed="rId3"/>
        <a:srcRect r="40257"/>
        <a:stretch/>
      </xdr:blipFill>
      <xdr:spPr>
        <a:xfrm rot="16200000">
          <a:off x="4710973" y="7328627"/>
          <a:ext cx="124485" cy="230982"/>
        </a:xfrm>
        <a:prstGeom prst="rect">
          <a:avLst/>
        </a:prstGeom>
      </xdr:spPr>
    </xdr:pic>
    <xdr:clientData/>
  </xdr:twoCellAnchor>
  <xdr:twoCellAnchor>
    <xdr:from>
      <xdr:col>19</xdr:col>
      <xdr:colOff>19050</xdr:colOff>
      <xdr:row>27</xdr:row>
      <xdr:rowOff>28575</xdr:rowOff>
    </xdr:from>
    <xdr:to>
      <xdr:col>19</xdr:col>
      <xdr:colOff>153812</xdr:colOff>
      <xdr:row>27</xdr:row>
      <xdr:rowOff>259557</xdr:rowOff>
    </xdr:to>
    <xdr:pic>
      <xdr:nvPicPr>
        <xdr:cNvPr id="66" name="Picture 65">
          <a:extLst>
            <a:ext uri="{FF2B5EF4-FFF2-40B4-BE49-F238E27FC236}">
              <a16:creationId xmlns:a16="http://schemas.microsoft.com/office/drawing/2014/main" id="{0CBF4C1C-44DD-4EEC-9E11-5DAFEB4BF8A4}"/>
            </a:ext>
          </a:extLst>
        </xdr:cNvPr>
        <xdr:cNvPicPr>
          <a:picLocks noChangeAspect="1"/>
        </xdr:cNvPicPr>
      </xdr:nvPicPr>
      <xdr:blipFill rotWithShape="1">
        <a:blip xmlns:r="http://schemas.openxmlformats.org/officeDocument/2006/relationships" r:embed="rId3"/>
        <a:srcRect r="35326"/>
        <a:stretch/>
      </xdr:blipFill>
      <xdr:spPr>
        <a:xfrm>
          <a:off x="7972425" y="7248525"/>
          <a:ext cx="134762" cy="230982"/>
        </a:xfrm>
        <a:prstGeom prst="rect">
          <a:avLst/>
        </a:prstGeom>
      </xdr:spPr>
    </xdr:pic>
    <xdr:clientData/>
  </xdr:twoCellAnchor>
  <xdr:twoCellAnchor>
    <xdr:from>
      <xdr:col>23</xdr:col>
      <xdr:colOff>142875</xdr:colOff>
      <xdr:row>27</xdr:row>
      <xdr:rowOff>47625</xdr:rowOff>
    </xdr:from>
    <xdr:to>
      <xdr:col>23</xdr:col>
      <xdr:colOff>273130</xdr:colOff>
      <xdr:row>27</xdr:row>
      <xdr:rowOff>278607</xdr:rowOff>
    </xdr:to>
    <xdr:pic>
      <xdr:nvPicPr>
        <xdr:cNvPr id="67" name="Picture 66">
          <a:extLst>
            <a:ext uri="{FF2B5EF4-FFF2-40B4-BE49-F238E27FC236}">
              <a16:creationId xmlns:a16="http://schemas.microsoft.com/office/drawing/2014/main" id="{CBBF6AD7-B7DD-4531-9ADC-8EA96F47DD9E}"/>
            </a:ext>
          </a:extLst>
        </xdr:cNvPr>
        <xdr:cNvPicPr>
          <a:picLocks noChangeAspect="1"/>
        </xdr:cNvPicPr>
      </xdr:nvPicPr>
      <xdr:blipFill rotWithShape="1">
        <a:blip xmlns:r="http://schemas.openxmlformats.org/officeDocument/2006/relationships" r:embed="rId3"/>
        <a:srcRect l="1" r="37487"/>
        <a:stretch/>
      </xdr:blipFill>
      <xdr:spPr>
        <a:xfrm rot="10800000">
          <a:off x="9429750" y="7267575"/>
          <a:ext cx="130255" cy="230982"/>
        </a:xfrm>
        <a:prstGeom prst="rect">
          <a:avLst/>
        </a:prstGeom>
      </xdr:spPr>
    </xdr:pic>
    <xdr:clientData/>
  </xdr:twoCellAnchor>
  <xdr:twoCellAnchor>
    <xdr:from>
      <xdr:col>31</xdr:col>
      <xdr:colOff>56028</xdr:colOff>
      <xdr:row>6</xdr:row>
      <xdr:rowOff>0</xdr:rowOff>
    </xdr:from>
    <xdr:to>
      <xdr:col>31</xdr:col>
      <xdr:colOff>5980578</xdr:colOff>
      <xdr:row>42</xdr:row>
      <xdr:rowOff>41462</xdr:rowOff>
    </xdr:to>
    <xdr:pic>
      <xdr:nvPicPr>
        <xdr:cNvPr id="73" name="Picture 72">
          <a:extLst>
            <a:ext uri="{FF2B5EF4-FFF2-40B4-BE49-F238E27FC236}">
              <a16:creationId xmlns:a16="http://schemas.microsoft.com/office/drawing/2014/main" id="{55890CD1-D224-9EB7-E046-09A82FF3A0BE}"/>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64999" y="1251324"/>
          <a:ext cx="5924550" cy="6877050"/>
        </a:xfrm>
        <a:prstGeom prst="rect">
          <a:avLst/>
        </a:prstGeom>
      </xdr:spPr>
    </xdr:pic>
    <xdr:clientData/>
  </xdr:twoCellAnchor>
  <xdr:twoCellAnchor>
    <xdr:from>
      <xdr:col>32</xdr:col>
      <xdr:colOff>56030</xdr:colOff>
      <xdr:row>14</xdr:row>
      <xdr:rowOff>0</xdr:rowOff>
    </xdr:from>
    <xdr:to>
      <xdr:col>32</xdr:col>
      <xdr:colOff>6028205</xdr:colOff>
      <xdr:row>50</xdr:row>
      <xdr:rowOff>374</xdr:rowOff>
    </xdr:to>
    <xdr:pic>
      <xdr:nvPicPr>
        <xdr:cNvPr id="75" name="Picture 74">
          <a:extLst>
            <a:ext uri="{FF2B5EF4-FFF2-40B4-BE49-F238E27FC236}">
              <a16:creationId xmlns:a16="http://schemas.microsoft.com/office/drawing/2014/main" id="{F72DA5FB-76D0-59C6-33E3-D25E32C37FC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788530" y="2894853"/>
          <a:ext cx="5972175" cy="6686550"/>
        </a:xfrm>
        <a:prstGeom prst="rect">
          <a:avLst/>
        </a:prstGeom>
      </xdr:spPr>
    </xdr:pic>
    <xdr:clientData/>
  </xdr:twoCellAnchor>
  <xdr:twoCellAnchor>
    <xdr:from>
      <xdr:col>31</xdr:col>
      <xdr:colOff>19264</xdr:colOff>
      <xdr:row>1</xdr:row>
      <xdr:rowOff>56618</xdr:rowOff>
    </xdr:from>
    <xdr:to>
      <xdr:col>31</xdr:col>
      <xdr:colOff>6715339</xdr:colOff>
      <xdr:row>5</xdr:row>
      <xdr:rowOff>140849</xdr:rowOff>
    </xdr:to>
    <xdr:pic>
      <xdr:nvPicPr>
        <xdr:cNvPr id="77" name="Picture 76">
          <a:extLst>
            <a:ext uri="{FF2B5EF4-FFF2-40B4-BE49-F238E27FC236}">
              <a16:creationId xmlns:a16="http://schemas.microsoft.com/office/drawing/2014/main" id="{D6CE74BD-ED1D-3194-90BB-E42DFDA8FC2A}"/>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28235" y="243383"/>
          <a:ext cx="6696075" cy="962025"/>
        </a:xfrm>
        <a:prstGeom prst="rect">
          <a:avLst/>
        </a:prstGeom>
      </xdr:spPr>
    </xdr:pic>
    <xdr:clientData/>
  </xdr:twoCellAnchor>
  <xdr:twoCellAnchor>
    <xdr:from>
      <xdr:col>32</xdr:col>
      <xdr:colOff>38529</xdr:colOff>
      <xdr:row>2</xdr:row>
      <xdr:rowOff>1177</xdr:rowOff>
    </xdr:from>
    <xdr:to>
      <xdr:col>32</xdr:col>
      <xdr:colOff>4010454</xdr:colOff>
      <xdr:row>13</xdr:row>
      <xdr:rowOff>85968</xdr:rowOff>
    </xdr:to>
    <xdr:pic>
      <xdr:nvPicPr>
        <xdr:cNvPr id="79" name="Picture 78">
          <a:extLst>
            <a:ext uri="{FF2B5EF4-FFF2-40B4-BE49-F238E27FC236}">
              <a16:creationId xmlns:a16="http://schemas.microsoft.com/office/drawing/2014/main" id="{FEA176EE-A784-A0B5-EC17-5E6121DFA63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8771029" y="374706"/>
          <a:ext cx="3971925" cy="2419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18</xdr:col>
      <xdr:colOff>14007</xdr:colOff>
      <xdr:row>4</xdr:row>
      <xdr:rowOff>37970</xdr:rowOff>
    </xdr:from>
    <xdr:to>
      <xdr:col>18</xdr:col>
      <xdr:colOff>310668</xdr:colOff>
      <xdr:row>4</xdr:row>
      <xdr:rowOff>290894</xdr:rowOff>
    </xdr:to>
    <xdr:pic>
      <xdr:nvPicPr>
        <xdr:cNvPr id="2" name="Picture 1">
          <a:extLst>
            <a:ext uri="{FF2B5EF4-FFF2-40B4-BE49-F238E27FC236}">
              <a16:creationId xmlns:a16="http://schemas.microsoft.com/office/drawing/2014/main" id="{DE809E65-92DD-4EE2-B423-012C409D103D}"/>
            </a:ext>
          </a:extLst>
        </xdr:cNvPr>
        <xdr:cNvPicPr>
          <a:picLocks noChangeAspect="1"/>
        </xdr:cNvPicPr>
      </xdr:nvPicPr>
      <xdr:blipFill>
        <a:blip xmlns:r="http://schemas.openxmlformats.org/officeDocument/2006/relationships" r:embed="rId1"/>
        <a:stretch>
          <a:fillRect/>
        </a:stretch>
      </xdr:blipFill>
      <xdr:spPr>
        <a:xfrm>
          <a:off x="7634007" y="799970"/>
          <a:ext cx="296661" cy="252924"/>
        </a:xfrm>
        <a:prstGeom prst="rect">
          <a:avLst/>
        </a:prstGeom>
      </xdr:spPr>
    </xdr:pic>
    <xdr:clientData/>
  </xdr:twoCellAnchor>
  <xdr:twoCellAnchor>
    <xdr:from>
      <xdr:col>11</xdr:col>
      <xdr:colOff>31393</xdr:colOff>
      <xdr:row>4</xdr:row>
      <xdr:rowOff>17222</xdr:rowOff>
    </xdr:from>
    <xdr:to>
      <xdr:col>11</xdr:col>
      <xdr:colOff>284317</xdr:colOff>
      <xdr:row>4</xdr:row>
      <xdr:rowOff>313883</xdr:rowOff>
    </xdr:to>
    <xdr:pic>
      <xdr:nvPicPr>
        <xdr:cNvPr id="3" name="Picture 2">
          <a:extLst>
            <a:ext uri="{FF2B5EF4-FFF2-40B4-BE49-F238E27FC236}">
              <a16:creationId xmlns:a16="http://schemas.microsoft.com/office/drawing/2014/main" id="{522700E6-925D-427F-B779-342440424735}"/>
            </a:ext>
          </a:extLst>
        </xdr:cNvPr>
        <xdr:cNvPicPr>
          <a:picLocks noChangeAspect="1"/>
        </xdr:cNvPicPr>
      </xdr:nvPicPr>
      <xdr:blipFill>
        <a:blip xmlns:r="http://schemas.openxmlformats.org/officeDocument/2006/relationships" r:embed="rId1"/>
        <a:stretch>
          <a:fillRect/>
        </a:stretch>
      </xdr:blipFill>
      <xdr:spPr>
        <a:xfrm rot="5400000" flipH="1" flipV="1">
          <a:off x="5295899" y="801091"/>
          <a:ext cx="296661" cy="252924"/>
        </a:xfrm>
        <a:prstGeom prst="rect">
          <a:avLst/>
        </a:prstGeom>
      </xdr:spPr>
    </xdr:pic>
    <xdr:clientData/>
  </xdr:twoCellAnchor>
  <xdr:twoCellAnchor>
    <xdr:from>
      <xdr:col>4</xdr:col>
      <xdr:colOff>39220</xdr:colOff>
      <xdr:row>4</xdr:row>
      <xdr:rowOff>11207</xdr:rowOff>
    </xdr:from>
    <xdr:to>
      <xdr:col>4</xdr:col>
      <xdr:colOff>292144</xdr:colOff>
      <xdr:row>4</xdr:row>
      <xdr:rowOff>307868</xdr:rowOff>
    </xdr:to>
    <xdr:pic>
      <xdr:nvPicPr>
        <xdr:cNvPr id="4" name="Picture 3">
          <a:extLst>
            <a:ext uri="{FF2B5EF4-FFF2-40B4-BE49-F238E27FC236}">
              <a16:creationId xmlns:a16="http://schemas.microsoft.com/office/drawing/2014/main" id="{4174BAC4-FA60-4BCD-A31B-81793510F224}"/>
            </a:ext>
          </a:extLst>
        </xdr:cNvPr>
        <xdr:cNvPicPr>
          <a:picLocks noChangeAspect="1"/>
        </xdr:cNvPicPr>
      </xdr:nvPicPr>
      <xdr:blipFill>
        <a:blip xmlns:r="http://schemas.openxmlformats.org/officeDocument/2006/relationships" r:embed="rId1"/>
        <a:stretch>
          <a:fillRect/>
        </a:stretch>
      </xdr:blipFill>
      <xdr:spPr>
        <a:xfrm rot="5400000">
          <a:off x="2970101" y="795076"/>
          <a:ext cx="296661" cy="252924"/>
        </a:xfrm>
        <a:prstGeom prst="rect">
          <a:avLst/>
        </a:prstGeom>
      </xdr:spPr>
    </xdr:pic>
    <xdr:clientData/>
  </xdr:twoCellAnchor>
  <xdr:twoCellAnchor>
    <xdr:from>
      <xdr:col>25</xdr:col>
      <xdr:colOff>11749</xdr:colOff>
      <xdr:row>4</xdr:row>
      <xdr:rowOff>38678</xdr:rowOff>
    </xdr:from>
    <xdr:to>
      <xdr:col>25</xdr:col>
      <xdr:colOff>308410</xdr:colOff>
      <xdr:row>4</xdr:row>
      <xdr:rowOff>291602</xdr:rowOff>
    </xdr:to>
    <xdr:pic>
      <xdr:nvPicPr>
        <xdr:cNvPr id="5" name="Picture 4">
          <a:extLst>
            <a:ext uri="{FF2B5EF4-FFF2-40B4-BE49-F238E27FC236}">
              <a16:creationId xmlns:a16="http://schemas.microsoft.com/office/drawing/2014/main" id="{CEC6CC1D-C388-4362-977F-FC297CEA78AB}"/>
            </a:ext>
          </a:extLst>
        </xdr:cNvPr>
        <xdr:cNvPicPr>
          <a:picLocks noChangeAspect="1"/>
        </xdr:cNvPicPr>
      </xdr:nvPicPr>
      <xdr:blipFill>
        <a:blip xmlns:r="http://schemas.openxmlformats.org/officeDocument/2006/relationships" r:embed="rId1"/>
        <a:stretch>
          <a:fillRect/>
        </a:stretch>
      </xdr:blipFill>
      <xdr:spPr>
        <a:xfrm rot="10800000">
          <a:off x="9965374" y="800678"/>
          <a:ext cx="296661" cy="252924"/>
        </a:xfrm>
        <a:prstGeom prst="rect">
          <a:avLst/>
        </a:prstGeom>
      </xdr:spPr>
    </xdr:pic>
    <xdr:clientData/>
  </xdr:twoCellAnchor>
  <xdr:twoCellAnchor>
    <xdr:from>
      <xdr:col>19</xdr:col>
      <xdr:colOff>106430</xdr:colOff>
      <xdr:row>4</xdr:row>
      <xdr:rowOff>44014</xdr:rowOff>
    </xdr:from>
    <xdr:to>
      <xdr:col>19</xdr:col>
      <xdr:colOff>303816</xdr:colOff>
      <xdr:row>4</xdr:row>
      <xdr:rowOff>269883</xdr:rowOff>
    </xdr:to>
    <xdr:pic>
      <xdr:nvPicPr>
        <xdr:cNvPr id="6" name="Picture 5">
          <a:extLst>
            <a:ext uri="{FF2B5EF4-FFF2-40B4-BE49-F238E27FC236}">
              <a16:creationId xmlns:a16="http://schemas.microsoft.com/office/drawing/2014/main" id="{DBA58955-5FB4-4E93-A0C9-389C94FBF8CF}"/>
            </a:ext>
          </a:extLst>
        </xdr:cNvPr>
        <xdr:cNvPicPr>
          <a:picLocks noChangeAspect="1"/>
        </xdr:cNvPicPr>
      </xdr:nvPicPr>
      <xdr:blipFill>
        <a:blip xmlns:r="http://schemas.openxmlformats.org/officeDocument/2006/relationships" r:embed="rId2"/>
        <a:stretch>
          <a:fillRect/>
        </a:stretch>
      </xdr:blipFill>
      <xdr:spPr>
        <a:xfrm>
          <a:off x="8059805" y="806014"/>
          <a:ext cx="197386" cy="225869"/>
        </a:xfrm>
        <a:prstGeom prst="rect">
          <a:avLst/>
        </a:prstGeom>
      </xdr:spPr>
    </xdr:pic>
    <xdr:clientData/>
  </xdr:twoCellAnchor>
  <xdr:twoCellAnchor>
    <xdr:from>
      <xdr:col>26</xdr:col>
      <xdr:colOff>21105</xdr:colOff>
      <xdr:row>4</xdr:row>
      <xdr:rowOff>57461</xdr:rowOff>
    </xdr:from>
    <xdr:to>
      <xdr:col>26</xdr:col>
      <xdr:colOff>218491</xdr:colOff>
      <xdr:row>4</xdr:row>
      <xdr:rowOff>283330</xdr:rowOff>
    </xdr:to>
    <xdr:pic>
      <xdr:nvPicPr>
        <xdr:cNvPr id="7" name="Picture 6">
          <a:extLst>
            <a:ext uri="{FF2B5EF4-FFF2-40B4-BE49-F238E27FC236}">
              <a16:creationId xmlns:a16="http://schemas.microsoft.com/office/drawing/2014/main" id="{0602956A-F6E0-4BBD-B62B-016458821765}"/>
            </a:ext>
          </a:extLst>
        </xdr:cNvPr>
        <xdr:cNvPicPr>
          <a:picLocks noChangeAspect="1"/>
        </xdr:cNvPicPr>
      </xdr:nvPicPr>
      <xdr:blipFill>
        <a:blip xmlns:r="http://schemas.openxmlformats.org/officeDocument/2006/relationships" r:embed="rId2"/>
        <a:stretch>
          <a:fillRect/>
        </a:stretch>
      </xdr:blipFill>
      <xdr:spPr>
        <a:xfrm rot="10800000">
          <a:off x="10308105" y="819461"/>
          <a:ext cx="197386" cy="225869"/>
        </a:xfrm>
        <a:prstGeom prst="rect">
          <a:avLst/>
        </a:prstGeom>
      </xdr:spPr>
    </xdr:pic>
    <xdr:clientData/>
  </xdr:twoCellAnchor>
  <xdr:twoCellAnchor>
    <xdr:from>
      <xdr:col>5</xdr:col>
      <xdr:colOff>48512</xdr:colOff>
      <xdr:row>4</xdr:row>
      <xdr:rowOff>116219</xdr:rowOff>
    </xdr:from>
    <xdr:to>
      <xdr:col>5</xdr:col>
      <xdr:colOff>274381</xdr:colOff>
      <xdr:row>4</xdr:row>
      <xdr:rowOff>313605</xdr:rowOff>
    </xdr:to>
    <xdr:pic>
      <xdr:nvPicPr>
        <xdr:cNvPr id="8" name="Picture 7">
          <a:extLst>
            <a:ext uri="{FF2B5EF4-FFF2-40B4-BE49-F238E27FC236}">
              <a16:creationId xmlns:a16="http://schemas.microsoft.com/office/drawing/2014/main" id="{64216F74-A95E-47C2-A630-DF5629E61D4A}"/>
            </a:ext>
          </a:extLst>
        </xdr:cNvPr>
        <xdr:cNvPicPr>
          <a:picLocks noChangeAspect="1"/>
        </xdr:cNvPicPr>
      </xdr:nvPicPr>
      <xdr:blipFill>
        <a:blip xmlns:r="http://schemas.openxmlformats.org/officeDocument/2006/relationships" r:embed="rId2"/>
        <a:stretch>
          <a:fillRect/>
        </a:stretch>
      </xdr:blipFill>
      <xdr:spPr>
        <a:xfrm rot="5400000">
          <a:off x="3348879" y="863977"/>
          <a:ext cx="197386" cy="225869"/>
        </a:xfrm>
        <a:prstGeom prst="rect">
          <a:avLst/>
        </a:prstGeom>
      </xdr:spPr>
    </xdr:pic>
    <xdr:clientData/>
  </xdr:twoCellAnchor>
  <xdr:twoCellAnchor>
    <xdr:from>
      <xdr:col>12</xdr:col>
      <xdr:colOff>56030</xdr:colOff>
      <xdr:row>4</xdr:row>
      <xdr:rowOff>22412</xdr:rowOff>
    </xdr:from>
    <xdr:to>
      <xdr:col>12</xdr:col>
      <xdr:colOff>281899</xdr:colOff>
      <xdr:row>4</xdr:row>
      <xdr:rowOff>219798</xdr:rowOff>
    </xdr:to>
    <xdr:pic>
      <xdr:nvPicPr>
        <xdr:cNvPr id="9" name="Picture 8">
          <a:extLst>
            <a:ext uri="{FF2B5EF4-FFF2-40B4-BE49-F238E27FC236}">
              <a16:creationId xmlns:a16="http://schemas.microsoft.com/office/drawing/2014/main" id="{750571F0-3BC5-4A9F-9F30-92BA926DC12F}"/>
            </a:ext>
          </a:extLst>
        </xdr:cNvPr>
        <xdr:cNvPicPr>
          <a:picLocks noChangeAspect="1"/>
        </xdr:cNvPicPr>
      </xdr:nvPicPr>
      <xdr:blipFill>
        <a:blip xmlns:r="http://schemas.openxmlformats.org/officeDocument/2006/relationships" r:embed="rId2"/>
        <a:stretch>
          <a:fillRect/>
        </a:stretch>
      </xdr:blipFill>
      <xdr:spPr>
        <a:xfrm rot="16200000">
          <a:off x="5690022" y="770170"/>
          <a:ext cx="197386" cy="225869"/>
        </a:xfrm>
        <a:prstGeom prst="rect">
          <a:avLst/>
        </a:prstGeom>
      </xdr:spPr>
    </xdr:pic>
    <xdr:clientData/>
  </xdr:twoCellAnchor>
  <xdr:twoCellAnchor>
    <xdr:from>
      <xdr:col>17</xdr:col>
      <xdr:colOff>16808</xdr:colOff>
      <xdr:row>4</xdr:row>
      <xdr:rowOff>39221</xdr:rowOff>
    </xdr:from>
    <xdr:to>
      <xdr:col>17</xdr:col>
      <xdr:colOff>225177</xdr:colOff>
      <xdr:row>4</xdr:row>
      <xdr:rowOff>270203</xdr:rowOff>
    </xdr:to>
    <xdr:pic>
      <xdr:nvPicPr>
        <xdr:cNvPr id="10" name="Picture 9">
          <a:extLst>
            <a:ext uri="{FF2B5EF4-FFF2-40B4-BE49-F238E27FC236}">
              <a16:creationId xmlns:a16="http://schemas.microsoft.com/office/drawing/2014/main" id="{A213899F-8FCB-4F9C-B991-79B53DC2F798}"/>
            </a:ext>
          </a:extLst>
        </xdr:cNvPr>
        <xdr:cNvPicPr>
          <a:picLocks noChangeAspect="1"/>
        </xdr:cNvPicPr>
      </xdr:nvPicPr>
      <xdr:blipFill>
        <a:blip xmlns:r="http://schemas.openxmlformats.org/officeDocument/2006/relationships" r:embed="rId3"/>
        <a:stretch>
          <a:fillRect/>
        </a:stretch>
      </xdr:blipFill>
      <xdr:spPr>
        <a:xfrm>
          <a:off x="7303433" y="801221"/>
          <a:ext cx="208369" cy="230982"/>
        </a:xfrm>
        <a:prstGeom prst="rect">
          <a:avLst/>
        </a:prstGeom>
      </xdr:spPr>
    </xdr:pic>
    <xdr:clientData/>
  </xdr:twoCellAnchor>
  <xdr:twoCellAnchor>
    <xdr:from>
      <xdr:col>16</xdr:col>
      <xdr:colOff>17930</xdr:colOff>
      <xdr:row>4</xdr:row>
      <xdr:rowOff>40341</xdr:rowOff>
    </xdr:from>
    <xdr:to>
      <xdr:col>16</xdr:col>
      <xdr:colOff>152692</xdr:colOff>
      <xdr:row>4</xdr:row>
      <xdr:rowOff>271323</xdr:rowOff>
    </xdr:to>
    <xdr:pic>
      <xdr:nvPicPr>
        <xdr:cNvPr id="11" name="Picture 10">
          <a:extLst>
            <a:ext uri="{FF2B5EF4-FFF2-40B4-BE49-F238E27FC236}">
              <a16:creationId xmlns:a16="http://schemas.microsoft.com/office/drawing/2014/main" id="{9AC0D4FF-FF13-4304-846D-D86353C52723}"/>
            </a:ext>
          </a:extLst>
        </xdr:cNvPr>
        <xdr:cNvPicPr>
          <a:picLocks noChangeAspect="1"/>
        </xdr:cNvPicPr>
      </xdr:nvPicPr>
      <xdr:blipFill rotWithShape="1">
        <a:blip xmlns:r="http://schemas.openxmlformats.org/officeDocument/2006/relationships" r:embed="rId3"/>
        <a:srcRect r="35326"/>
        <a:stretch/>
      </xdr:blipFill>
      <xdr:spPr>
        <a:xfrm>
          <a:off x="6971180" y="802341"/>
          <a:ext cx="134762" cy="230982"/>
        </a:xfrm>
        <a:prstGeom prst="rect">
          <a:avLst/>
        </a:prstGeom>
      </xdr:spPr>
    </xdr:pic>
    <xdr:clientData/>
  </xdr:twoCellAnchor>
  <xdr:twoCellAnchor>
    <xdr:from>
      <xdr:col>9</xdr:col>
      <xdr:colOff>30154</xdr:colOff>
      <xdr:row>4</xdr:row>
      <xdr:rowOff>192681</xdr:rowOff>
    </xdr:from>
    <xdr:to>
      <xdr:col>9</xdr:col>
      <xdr:colOff>261136</xdr:colOff>
      <xdr:row>4</xdr:row>
      <xdr:rowOff>317166</xdr:rowOff>
    </xdr:to>
    <xdr:pic>
      <xdr:nvPicPr>
        <xdr:cNvPr id="12" name="Picture 11">
          <a:extLst>
            <a:ext uri="{FF2B5EF4-FFF2-40B4-BE49-F238E27FC236}">
              <a16:creationId xmlns:a16="http://schemas.microsoft.com/office/drawing/2014/main" id="{B436EB04-D402-4F31-A377-18D2A8E221A2}"/>
            </a:ext>
          </a:extLst>
        </xdr:cNvPr>
        <xdr:cNvPicPr>
          <a:picLocks noChangeAspect="1"/>
        </xdr:cNvPicPr>
      </xdr:nvPicPr>
      <xdr:blipFill rotWithShape="1">
        <a:blip xmlns:r="http://schemas.openxmlformats.org/officeDocument/2006/relationships" r:embed="rId3"/>
        <a:srcRect r="40257"/>
        <a:stretch/>
      </xdr:blipFill>
      <xdr:spPr>
        <a:xfrm rot="16200000">
          <a:off x="4703027" y="901433"/>
          <a:ext cx="124485" cy="230982"/>
        </a:xfrm>
        <a:prstGeom prst="rect">
          <a:avLst/>
        </a:prstGeom>
      </xdr:spPr>
    </xdr:pic>
    <xdr:clientData/>
  </xdr:twoCellAnchor>
  <xdr:twoCellAnchor>
    <xdr:from>
      <xdr:col>10</xdr:col>
      <xdr:colOff>36878</xdr:colOff>
      <xdr:row>4</xdr:row>
      <xdr:rowOff>109917</xdr:rowOff>
    </xdr:from>
    <xdr:to>
      <xdr:col>10</xdr:col>
      <xdr:colOff>267860</xdr:colOff>
      <xdr:row>4</xdr:row>
      <xdr:rowOff>318286</xdr:rowOff>
    </xdr:to>
    <xdr:pic>
      <xdr:nvPicPr>
        <xdr:cNvPr id="13" name="Picture 12">
          <a:extLst>
            <a:ext uri="{FF2B5EF4-FFF2-40B4-BE49-F238E27FC236}">
              <a16:creationId xmlns:a16="http://schemas.microsoft.com/office/drawing/2014/main" id="{8D70FCA9-58E7-4257-8852-118963A0C9FA}"/>
            </a:ext>
          </a:extLst>
        </xdr:cNvPr>
        <xdr:cNvPicPr>
          <a:picLocks noChangeAspect="1"/>
        </xdr:cNvPicPr>
      </xdr:nvPicPr>
      <xdr:blipFill>
        <a:blip xmlns:r="http://schemas.openxmlformats.org/officeDocument/2006/relationships" r:embed="rId3"/>
        <a:stretch>
          <a:fillRect/>
        </a:stretch>
      </xdr:blipFill>
      <xdr:spPr>
        <a:xfrm rot="16200000">
          <a:off x="5001184" y="860611"/>
          <a:ext cx="208369" cy="230982"/>
        </a:xfrm>
        <a:prstGeom prst="rect">
          <a:avLst/>
        </a:prstGeom>
      </xdr:spPr>
    </xdr:pic>
    <xdr:clientData/>
  </xdr:twoCellAnchor>
  <xdr:twoCellAnchor>
    <xdr:from>
      <xdr:col>3</xdr:col>
      <xdr:colOff>50426</xdr:colOff>
      <xdr:row>4</xdr:row>
      <xdr:rowOff>11207</xdr:rowOff>
    </xdr:from>
    <xdr:to>
      <xdr:col>3</xdr:col>
      <xdr:colOff>281408</xdr:colOff>
      <xdr:row>4</xdr:row>
      <xdr:rowOff>219576</xdr:rowOff>
    </xdr:to>
    <xdr:pic>
      <xdr:nvPicPr>
        <xdr:cNvPr id="14" name="Picture 13">
          <a:extLst>
            <a:ext uri="{FF2B5EF4-FFF2-40B4-BE49-F238E27FC236}">
              <a16:creationId xmlns:a16="http://schemas.microsoft.com/office/drawing/2014/main" id="{464DAC8B-F720-48E7-826C-DE6C78295A7A}"/>
            </a:ext>
          </a:extLst>
        </xdr:cNvPr>
        <xdr:cNvPicPr>
          <a:picLocks noChangeAspect="1"/>
        </xdr:cNvPicPr>
      </xdr:nvPicPr>
      <xdr:blipFill>
        <a:blip xmlns:r="http://schemas.openxmlformats.org/officeDocument/2006/relationships" r:embed="rId3"/>
        <a:stretch>
          <a:fillRect/>
        </a:stretch>
      </xdr:blipFill>
      <xdr:spPr>
        <a:xfrm rot="5400000">
          <a:off x="2681107" y="761901"/>
          <a:ext cx="208369" cy="230982"/>
        </a:xfrm>
        <a:prstGeom prst="rect">
          <a:avLst/>
        </a:prstGeom>
      </xdr:spPr>
    </xdr:pic>
    <xdr:clientData/>
  </xdr:twoCellAnchor>
  <xdr:twoCellAnchor>
    <xdr:from>
      <xdr:col>2</xdr:col>
      <xdr:colOff>44824</xdr:colOff>
      <xdr:row>4</xdr:row>
      <xdr:rowOff>11207</xdr:rowOff>
    </xdr:from>
    <xdr:to>
      <xdr:col>2</xdr:col>
      <xdr:colOff>275806</xdr:colOff>
      <xdr:row>4</xdr:row>
      <xdr:rowOff>141788</xdr:rowOff>
    </xdr:to>
    <xdr:pic>
      <xdr:nvPicPr>
        <xdr:cNvPr id="15" name="Picture 14">
          <a:extLst>
            <a:ext uri="{FF2B5EF4-FFF2-40B4-BE49-F238E27FC236}">
              <a16:creationId xmlns:a16="http://schemas.microsoft.com/office/drawing/2014/main" id="{F49341C0-B398-405C-B0B1-6080B50C247E}"/>
            </a:ext>
          </a:extLst>
        </xdr:cNvPr>
        <xdr:cNvPicPr>
          <a:picLocks noChangeAspect="1"/>
        </xdr:cNvPicPr>
      </xdr:nvPicPr>
      <xdr:blipFill rotWithShape="1">
        <a:blip xmlns:r="http://schemas.openxmlformats.org/officeDocument/2006/relationships" r:embed="rId3"/>
        <a:srcRect r="37332"/>
        <a:stretch/>
      </xdr:blipFill>
      <xdr:spPr>
        <a:xfrm rot="5400000">
          <a:off x="2381024" y="723007"/>
          <a:ext cx="130581" cy="230982"/>
        </a:xfrm>
        <a:prstGeom prst="rect">
          <a:avLst/>
        </a:prstGeom>
      </xdr:spPr>
    </xdr:pic>
    <xdr:clientData/>
  </xdr:twoCellAnchor>
  <xdr:twoCellAnchor>
    <xdr:from>
      <xdr:col>23</xdr:col>
      <xdr:colOff>174503</xdr:colOff>
      <xdr:row>4</xdr:row>
      <xdr:rowOff>43659</xdr:rowOff>
    </xdr:from>
    <xdr:to>
      <xdr:col>23</xdr:col>
      <xdr:colOff>304758</xdr:colOff>
      <xdr:row>4</xdr:row>
      <xdr:rowOff>274641</xdr:rowOff>
    </xdr:to>
    <xdr:pic>
      <xdr:nvPicPr>
        <xdr:cNvPr id="16" name="Picture 15">
          <a:extLst>
            <a:ext uri="{FF2B5EF4-FFF2-40B4-BE49-F238E27FC236}">
              <a16:creationId xmlns:a16="http://schemas.microsoft.com/office/drawing/2014/main" id="{7D0F196B-EAB9-4C24-ABFC-820E1310BFE0}"/>
            </a:ext>
          </a:extLst>
        </xdr:cNvPr>
        <xdr:cNvPicPr>
          <a:picLocks noChangeAspect="1"/>
        </xdr:cNvPicPr>
      </xdr:nvPicPr>
      <xdr:blipFill rotWithShape="1">
        <a:blip xmlns:r="http://schemas.openxmlformats.org/officeDocument/2006/relationships" r:embed="rId3"/>
        <a:srcRect l="1" r="37487"/>
        <a:stretch/>
      </xdr:blipFill>
      <xdr:spPr>
        <a:xfrm rot="10800000">
          <a:off x="9461378" y="805659"/>
          <a:ext cx="130255" cy="230982"/>
        </a:xfrm>
        <a:prstGeom prst="rect">
          <a:avLst/>
        </a:prstGeom>
      </xdr:spPr>
    </xdr:pic>
    <xdr:clientData/>
  </xdr:twoCellAnchor>
  <xdr:twoCellAnchor>
    <xdr:from>
      <xdr:col>24</xdr:col>
      <xdr:colOff>97510</xdr:colOff>
      <xdr:row>4</xdr:row>
      <xdr:rowOff>44780</xdr:rowOff>
    </xdr:from>
    <xdr:to>
      <xdr:col>24</xdr:col>
      <xdr:colOff>305879</xdr:colOff>
      <xdr:row>4</xdr:row>
      <xdr:rowOff>275762</xdr:rowOff>
    </xdr:to>
    <xdr:pic>
      <xdr:nvPicPr>
        <xdr:cNvPr id="17" name="Picture 16">
          <a:extLst>
            <a:ext uri="{FF2B5EF4-FFF2-40B4-BE49-F238E27FC236}">
              <a16:creationId xmlns:a16="http://schemas.microsoft.com/office/drawing/2014/main" id="{BDBDF3DC-21B5-4AC0-9AD4-B381A857142B}"/>
            </a:ext>
          </a:extLst>
        </xdr:cNvPr>
        <xdr:cNvPicPr>
          <a:picLocks noChangeAspect="1"/>
        </xdr:cNvPicPr>
      </xdr:nvPicPr>
      <xdr:blipFill>
        <a:blip xmlns:r="http://schemas.openxmlformats.org/officeDocument/2006/relationships" r:embed="rId3"/>
        <a:stretch>
          <a:fillRect/>
        </a:stretch>
      </xdr:blipFill>
      <xdr:spPr>
        <a:xfrm rot="10800000">
          <a:off x="9717760" y="806780"/>
          <a:ext cx="208369" cy="230982"/>
        </a:xfrm>
        <a:prstGeom prst="rect">
          <a:avLst/>
        </a:prstGeom>
      </xdr:spPr>
    </xdr:pic>
    <xdr:clientData/>
  </xdr:twoCellAnchor>
  <xdr:twoCellAnchor>
    <xdr:from>
      <xdr:col>15</xdr:col>
      <xdr:colOff>27812</xdr:colOff>
      <xdr:row>4</xdr:row>
      <xdr:rowOff>82174</xdr:rowOff>
    </xdr:from>
    <xdr:to>
      <xdr:col>15</xdr:col>
      <xdr:colOff>174813</xdr:colOff>
      <xdr:row>4</xdr:row>
      <xdr:rowOff>268589</xdr:rowOff>
    </xdr:to>
    <xdr:pic>
      <xdr:nvPicPr>
        <xdr:cNvPr id="18" name="Picture 17">
          <a:extLst>
            <a:ext uri="{FF2B5EF4-FFF2-40B4-BE49-F238E27FC236}">
              <a16:creationId xmlns:a16="http://schemas.microsoft.com/office/drawing/2014/main" id="{C7BC88DF-89BE-4F48-8510-BEFCE342E338}"/>
            </a:ext>
          </a:extLst>
        </xdr:cNvPr>
        <xdr:cNvPicPr>
          <a:picLocks noChangeAspect="1"/>
        </xdr:cNvPicPr>
      </xdr:nvPicPr>
      <xdr:blipFill>
        <a:blip xmlns:r="http://schemas.openxmlformats.org/officeDocument/2006/relationships" r:embed="rId4"/>
        <a:stretch>
          <a:fillRect/>
        </a:stretch>
      </xdr:blipFill>
      <xdr:spPr>
        <a:xfrm>
          <a:off x="6647687" y="844174"/>
          <a:ext cx="147001" cy="186415"/>
        </a:xfrm>
        <a:prstGeom prst="rect">
          <a:avLst/>
        </a:prstGeom>
      </xdr:spPr>
    </xdr:pic>
    <xdr:clientData/>
  </xdr:twoCellAnchor>
  <xdr:twoCellAnchor>
    <xdr:from>
      <xdr:col>8</xdr:col>
      <xdr:colOff>55786</xdr:colOff>
      <xdr:row>4</xdr:row>
      <xdr:rowOff>165384</xdr:rowOff>
    </xdr:from>
    <xdr:to>
      <xdr:col>8</xdr:col>
      <xdr:colOff>245149</xdr:colOff>
      <xdr:row>4</xdr:row>
      <xdr:rowOff>312385</xdr:rowOff>
    </xdr:to>
    <xdr:pic>
      <xdr:nvPicPr>
        <xdr:cNvPr id="19" name="Picture 18">
          <a:extLst>
            <a:ext uri="{FF2B5EF4-FFF2-40B4-BE49-F238E27FC236}">
              <a16:creationId xmlns:a16="http://schemas.microsoft.com/office/drawing/2014/main" id="{8FB3665E-1898-4C4D-B6C1-D1F218DB6688}"/>
            </a:ext>
          </a:extLst>
        </xdr:cNvPr>
        <xdr:cNvPicPr>
          <a:picLocks noChangeAspect="1"/>
        </xdr:cNvPicPr>
      </xdr:nvPicPr>
      <xdr:blipFill>
        <a:blip xmlns:r="http://schemas.openxmlformats.org/officeDocument/2006/relationships" r:embed="rId4"/>
        <a:stretch>
          <a:fillRect/>
        </a:stretch>
      </xdr:blipFill>
      <xdr:spPr>
        <a:xfrm rot="16200000">
          <a:off x="4363217" y="906203"/>
          <a:ext cx="147001" cy="189363"/>
        </a:xfrm>
        <a:prstGeom prst="rect">
          <a:avLst/>
        </a:prstGeom>
      </xdr:spPr>
    </xdr:pic>
    <xdr:clientData/>
  </xdr:twoCellAnchor>
  <xdr:twoCellAnchor>
    <xdr:from>
      <xdr:col>1</xdr:col>
      <xdr:colOff>106536</xdr:colOff>
      <xdr:row>4</xdr:row>
      <xdr:rowOff>26333</xdr:rowOff>
    </xdr:from>
    <xdr:to>
      <xdr:col>1</xdr:col>
      <xdr:colOff>295899</xdr:colOff>
      <xdr:row>4</xdr:row>
      <xdr:rowOff>173334</xdr:rowOff>
    </xdr:to>
    <xdr:pic>
      <xdr:nvPicPr>
        <xdr:cNvPr id="20" name="Picture 19">
          <a:extLst>
            <a:ext uri="{FF2B5EF4-FFF2-40B4-BE49-F238E27FC236}">
              <a16:creationId xmlns:a16="http://schemas.microsoft.com/office/drawing/2014/main" id="{2224FABF-C378-451A-A0BE-A463A03A0039}"/>
            </a:ext>
          </a:extLst>
        </xdr:cNvPr>
        <xdr:cNvPicPr>
          <a:picLocks noChangeAspect="1"/>
        </xdr:cNvPicPr>
      </xdr:nvPicPr>
      <xdr:blipFill>
        <a:blip xmlns:r="http://schemas.openxmlformats.org/officeDocument/2006/relationships" r:embed="rId4"/>
        <a:stretch>
          <a:fillRect/>
        </a:stretch>
      </xdr:blipFill>
      <xdr:spPr>
        <a:xfrm rot="5400000">
          <a:off x="2080342" y="767152"/>
          <a:ext cx="147001" cy="189363"/>
        </a:xfrm>
        <a:prstGeom prst="rect">
          <a:avLst/>
        </a:prstGeom>
      </xdr:spPr>
    </xdr:pic>
    <xdr:clientData/>
  </xdr:twoCellAnchor>
  <xdr:twoCellAnchor>
    <xdr:from>
      <xdr:col>21</xdr:col>
      <xdr:colOff>175124</xdr:colOff>
      <xdr:row>4</xdr:row>
      <xdr:rowOff>84292</xdr:rowOff>
    </xdr:from>
    <xdr:to>
      <xdr:col>21</xdr:col>
      <xdr:colOff>300042</xdr:colOff>
      <xdr:row>4</xdr:row>
      <xdr:rowOff>261105</xdr:rowOff>
    </xdr:to>
    <xdr:pic>
      <xdr:nvPicPr>
        <xdr:cNvPr id="21" name="Picture 20">
          <a:extLst>
            <a:ext uri="{FF2B5EF4-FFF2-40B4-BE49-F238E27FC236}">
              <a16:creationId xmlns:a16="http://schemas.microsoft.com/office/drawing/2014/main" id="{A7784709-EA9C-48A1-8039-F82C00B849B2}"/>
            </a:ext>
          </a:extLst>
        </xdr:cNvPr>
        <xdr:cNvPicPr>
          <a:picLocks noChangeAspect="1"/>
        </xdr:cNvPicPr>
      </xdr:nvPicPr>
      <xdr:blipFill>
        <a:blip xmlns:r="http://schemas.openxmlformats.org/officeDocument/2006/relationships" r:embed="rId5"/>
        <a:stretch>
          <a:fillRect/>
        </a:stretch>
      </xdr:blipFill>
      <xdr:spPr>
        <a:xfrm>
          <a:off x="8795249" y="846292"/>
          <a:ext cx="124918" cy="176813"/>
        </a:xfrm>
        <a:prstGeom prst="rect">
          <a:avLst/>
        </a:prstGeom>
      </xdr:spPr>
    </xdr:pic>
    <xdr:clientData/>
  </xdr:twoCellAnchor>
  <xdr:twoCellAnchor>
    <xdr:from>
      <xdr:col>14</xdr:col>
      <xdr:colOff>70595</xdr:colOff>
      <xdr:row>4</xdr:row>
      <xdr:rowOff>19753</xdr:rowOff>
    </xdr:from>
    <xdr:to>
      <xdr:col>14</xdr:col>
      <xdr:colOff>247408</xdr:colOff>
      <xdr:row>4</xdr:row>
      <xdr:rowOff>144671</xdr:rowOff>
    </xdr:to>
    <xdr:pic>
      <xdr:nvPicPr>
        <xdr:cNvPr id="22" name="Picture 21">
          <a:extLst>
            <a:ext uri="{FF2B5EF4-FFF2-40B4-BE49-F238E27FC236}">
              <a16:creationId xmlns:a16="http://schemas.microsoft.com/office/drawing/2014/main" id="{B2242C98-5D04-421E-86FC-E4D0A2F6F8EA}"/>
            </a:ext>
          </a:extLst>
        </xdr:cNvPr>
        <xdr:cNvPicPr>
          <a:picLocks noChangeAspect="1"/>
        </xdr:cNvPicPr>
      </xdr:nvPicPr>
      <xdr:blipFill>
        <a:blip xmlns:r="http://schemas.openxmlformats.org/officeDocument/2006/relationships" r:embed="rId5"/>
        <a:stretch>
          <a:fillRect/>
        </a:stretch>
      </xdr:blipFill>
      <xdr:spPr>
        <a:xfrm rot="16200000">
          <a:off x="6383043" y="755805"/>
          <a:ext cx="124918" cy="176813"/>
        </a:xfrm>
        <a:prstGeom prst="rect">
          <a:avLst/>
        </a:prstGeom>
      </xdr:spPr>
    </xdr:pic>
    <xdr:clientData/>
  </xdr:twoCellAnchor>
  <xdr:twoCellAnchor>
    <xdr:from>
      <xdr:col>7</xdr:col>
      <xdr:colOff>68212</xdr:colOff>
      <xdr:row>4</xdr:row>
      <xdr:rowOff>181679</xdr:rowOff>
    </xdr:from>
    <xdr:to>
      <xdr:col>7</xdr:col>
      <xdr:colOff>245025</xdr:colOff>
      <xdr:row>4</xdr:row>
      <xdr:rowOff>306597</xdr:rowOff>
    </xdr:to>
    <xdr:pic>
      <xdr:nvPicPr>
        <xdr:cNvPr id="23" name="Picture 22">
          <a:extLst>
            <a:ext uri="{FF2B5EF4-FFF2-40B4-BE49-F238E27FC236}">
              <a16:creationId xmlns:a16="http://schemas.microsoft.com/office/drawing/2014/main" id="{32DCF03D-27A1-4788-BA65-CD0BE525D817}"/>
            </a:ext>
          </a:extLst>
        </xdr:cNvPr>
        <xdr:cNvPicPr>
          <a:picLocks noChangeAspect="1"/>
        </xdr:cNvPicPr>
      </xdr:nvPicPr>
      <xdr:blipFill>
        <a:blip xmlns:r="http://schemas.openxmlformats.org/officeDocument/2006/relationships" r:embed="rId5"/>
        <a:stretch>
          <a:fillRect/>
        </a:stretch>
      </xdr:blipFill>
      <xdr:spPr>
        <a:xfrm rot="5400000">
          <a:off x="4047035" y="917731"/>
          <a:ext cx="124918" cy="176813"/>
        </a:xfrm>
        <a:prstGeom prst="rect">
          <a:avLst/>
        </a:prstGeom>
      </xdr:spPr>
    </xdr:pic>
    <xdr:clientData/>
  </xdr:twoCellAnchor>
  <xdr:twoCellAnchor>
    <xdr:from>
      <xdr:col>28</xdr:col>
      <xdr:colOff>33092</xdr:colOff>
      <xdr:row>4</xdr:row>
      <xdr:rowOff>80669</xdr:rowOff>
    </xdr:from>
    <xdr:to>
      <xdr:col>28</xdr:col>
      <xdr:colOff>158010</xdr:colOff>
      <xdr:row>4</xdr:row>
      <xdr:rowOff>257482</xdr:rowOff>
    </xdr:to>
    <xdr:pic>
      <xdr:nvPicPr>
        <xdr:cNvPr id="24" name="Picture 23">
          <a:extLst>
            <a:ext uri="{FF2B5EF4-FFF2-40B4-BE49-F238E27FC236}">
              <a16:creationId xmlns:a16="http://schemas.microsoft.com/office/drawing/2014/main" id="{BF845D42-FF97-41D9-BB25-240296C91B8C}"/>
            </a:ext>
          </a:extLst>
        </xdr:cNvPr>
        <xdr:cNvPicPr>
          <a:picLocks noChangeAspect="1"/>
        </xdr:cNvPicPr>
      </xdr:nvPicPr>
      <xdr:blipFill>
        <a:blip xmlns:r="http://schemas.openxmlformats.org/officeDocument/2006/relationships" r:embed="rId5"/>
        <a:stretch>
          <a:fillRect/>
        </a:stretch>
      </xdr:blipFill>
      <xdr:spPr>
        <a:xfrm flipH="1" flipV="1">
          <a:off x="10986842" y="842669"/>
          <a:ext cx="124918" cy="176813"/>
        </a:xfrm>
        <a:prstGeom prst="rect">
          <a:avLst/>
        </a:prstGeom>
      </xdr:spPr>
    </xdr:pic>
    <xdr:clientData/>
  </xdr:twoCellAnchor>
  <xdr:twoCellAnchor>
    <xdr:from>
      <xdr:col>6</xdr:col>
      <xdr:colOff>50345</xdr:colOff>
      <xdr:row>4</xdr:row>
      <xdr:rowOff>90496</xdr:rowOff>
    </xdr:from>
    <xdr:to>
      <xdr:col>6</xdr:col>
      <xdr:colOff>293609</xdr:colOff>
      <xdr:row>4</xdr:row>
      <xdr:rowOff>241527</xdr:rowOff>
    </xdr:to>
    <xdr:pic>
      <xdr:nvPicPr>
        <xdr:cNvPr id="25" name="Picture 24">
          <a:extLst>
            <a:ext uri="{FF2B5EF4-FFF2-40B4-BE49-F238E27FC236}">
              <a16:creationId xmlns:a16="http://schemas.microsoft.com/office/drawing/2014/main" id="{F5F220FD-FCED-4157-8B1C-65884EDAEDE7}"/>
            </a:ext>
          </a:extLst>
        </xdr:cNvPr>
        <xdr:cNvPicPr>
          <a:picLocks noChangeAspect="1"/>
        </xdr:cNvPicPr>
      </xdr:nvPicPr>
      <xdr:blipFill>
        <a:blip xmlns:r="http://schemas.openxmlformats.org/officeDocument/2006/relationships" r:embed="rId6"/>
        <a:stretch>
          <a:fillRect/>
        </a:stretch>
      </xdr:blipFill>
      <xdr:spPr>
        <a:xfrm>
          <a:off x="3669845" y="852496"/>
          <a:ext cx="243264" cy="151031"/>
        </a:xfrm>
        <a:prstGeom prst="rect">
          <a:avLst/>
        </a:prstGeom>
      </xdr:spPr>
    </xdr:pic>
    <xdr:clientData/>
  </xdr:twoCellAnchor>
  <xdr:twoCellAnchor>
    <xdr:from>
      <xdr:col>13</xdr:col>
      <xdr:colOff>40820</xdr:colOff>
      <xdr:row>4</xdr:row>
      <xdr:rowOff>90496</xdr:rowOff>
    </xdr:from>
    <xdr:to>
      <xdr:col>13</xdr:col>
      <xdr:colOff>284084</xdr:colOff>
      <xdr:row>4</xdr:row>
      <xdr:rowOff>241527</xdr:rowOff>
    </xdr:to>
    <xdr:pic>
      <xdr:nvPicPr>
        <xdr:cNvPr id="26" name="Picture 25">
          <a:extLst>
            <a:ext uri="{FF2B5EF4-FFF2-40B4-BE49-F238E27FC236}">
              <a16:creationId xmlns:a16="http://schemas.microsoft.com/office/drawing/2014/main" id="{DC36A3E4-D161-4513-9D4B-AC41E2521C71}"/>
            </a:ext>
          </a:extLst>
        </xdr:cNvPr>
        <xdr:cNvPicPr>
          <a:picLocks noChangeAspect="1"/>
        </xdr:cNvPicPr>
      </xdr:nvPicPr>
      <xdr:blipFill>
        <a:blip xmlns:r="http://schemas.openxmlformats.org/officeDocument/2006/relationships" r:embed="rId6"/>
        <a:stretch>
          <a:fillRect/>
        </a:stretch>
      </xdr:blipFill>
      <xdr:spPr>
        <a:xfrm flipH="1">
          <a:off x="5993945" y="852496"/>
          <a:ext cx="243264" cy="151031"/>
        </a:xfrm>
        <a:prstGeom prst="rect">
          <a:avLst/>
        </a:prstGeom>
      </xdr:spPr>
    </xdr:pic>
    <xdr:clientData/>
  </xdr:twoCellAnchor>
  <xdr:twoCellAnchor>
    <xdr:from>
      <xdr:col>20</xdr:col>
      <xdr:colOff>86936</xdr:colOff>
      <xdr:row>4</xdr:row>
      <xdr:rowOff>34855</xdr:rowOff>
    </xdr:from>
    <xdr:to>
      <xdr:col>20</xdr:col>
      <xdr:colOff>237967</xdr:colOff>
      <xdr:row>4</xdr:row>
      <xdr:rowOff>278119</xdr:rowOff>
    </xdr:to>
    <xdr:pic>
      <xdr:nvPicPr>
        <xdr:cNvPr id="27" name="Picture 26">
          <a:extLst>
            <a:ext uri="{FF2B5EF4-FFF2-40B4-BE49-F238E27FC236}">
              <a16:creationId xmlns:a16="http://schemas.microsoft.com/office/drawing/2014/main" id="{E8D5ABE4-8917-4E0C-8556-79D2255C33B1}"/>
            </a:ext>
          </a:extLst>
        </xdr:cNvPr>
        <xdr:cNvPicPr>
          <a:picLocks noChangeAspect="1"/>
        </xdr:cNvPicPr>
      </xdr:nvPicPr>
      <xdr:blipFill>
        <a:blip xmlns:r="http://schemas.openxmlformats.org/officeDocument/2006/relationships" r:embed="rId6"/>
        <a:stretch>
          <a:fillRect/>
        </a:stretch>
      </xdr:blipFill>
      <xdr:spPr>
        <a:xfrm rot="16200000">
          <a:off x="8327570" y="842971"/>
          <a:ext cx="243264" cy="151031"/>
        </a:xfrm>
        <a:prstGeom prst="rect">
          <a:avLst/>
        </a:prstGeom>
      </xdr:spPr>
    </xdr:pic>
    <xdr:clientData/>
  </xdr:twoCellAnchor>
  <xdr:twoCellAnchor>
    <xdr:from>
      <xdr:col>27</xdr:col>
      <xdr:colOff>85725</xdr:colOff>
      <xdr:row>4</xdr:row>
      <xdr:rowOff>57150</xdr:rowOff>
    </xdr:from>
    <xdr:to>
      <xdr:col>27</xdr:col>
      <xdr:colOff>236756</xdr:colOff>
      <xdr:row>4</xdr:row>
      <xdr:rowOff>300414</xdr:rowOff>
    </xdr:to>
    <xdr:pic>
      <xdr:nvPicPr>
        <xdr:cNvPr id="28" name="Picture 27">
          <a:extLst>
            <a:ext uri="{FF2B5EF4-FFF2-40B4-BE49-F238E27FC236}">
              <a16:creationId xmlns:a16="http://schemas.microsoft.com/office/drawing/2014/main" id="{56CA9532-4B47-46C8-A760-5AD0A721CC8F}"/>
            </a:ext>
          </a:extLst>
        </xdr:cNvPr>
        <xdr:cNvPicPr>
          <a:picLocks noChangeAspect="1"/>
        </xdr:cNvPicPr>
      </xdr:nvPicPr>
      <xdr:blipFill>
        <a:blip xmlns:r="http://schemas.openxmlformats.org/officeDocument/2006/relationships" r:embed="rId6"/>
        <a:stretch>
          <a:fillRect/>
        </a:stretch>
      </xdr:blipFill>
      <xdr:spPr>
        <a:xfrm rot="5400000" flipV="1">
          <a:off x="10659984" y="865266"/>
          <a:ext cx="243264" cy="151031"/>
        </a:xfrm>
        <a:prstGeom prst="rect">
          <a:avLst/>
        </a:prstGeom>
      </xdr:spPr>
    </xdr:pic>
    <xdr:clientData/>
  </xdr:twoCellAnchor>
  <xdr:twoCellAnchor>
    <xdr:from>
      <xdr:col>4</xdr:col>
      <xdr:colOff>66675</xdr:colOff>
      <xdr:row>33</xdr:row>
      <xdr:rowOff>85725</xdr:rowOff>
    </xdr:from>
    <xdr:to>
      <xdr:col>4</xdr:col>
      <xdr:colOff>256038</xdr:colOff>
      <xdr:row>33</xdr:row>
      <xdr:rowOff>232726</xdr:rowOff>
    </xdr:to>
    <xdr:pic>
      <xdr:nvPicPr>
        <xdr:cNvPr id="29" name="Picture 28">
          <a:extLst>
            <a:ext uri="{FF2B5EF4-FFF2-40B4-BE49-F238E27FC236}">
              <a16:creationId xmlns:a16="http://schemas.microsoft.com/office/drawing/2014/main" id="{AD2A2E90-87F1-4FAC-BE04-0666043723DF}"/>
            </a:ext>
          </a:extLst>
        </xdr:cNvPr>
        <xdr:cNvPicPr>
          <a:picLocks noChangeAspect="1"/>
        </xdr:cNvPicPr>
      </xdr:nvPicPr>
      <xdr:blipFill>
        <a:blip xmlns:r="http://schemas.openxmlformats.org/officeDocument/2006/relationships" r:embed="rId4"/>
        <a:stretch>
          <a:fillRect/>
        </a:stretch>
      </xdr:blipFill>
      <xdr:spPr>
        <a:xfrm rot="5400000">
          <a:off x="3040606" y="9170444"/>
          <a:ext cx="147001" cy="189363"/>
        </a:xfrm>
        <a:prstGeom prst="rect">
          <a:avLst/>
        </a:prstGeom>
      </xdr:spPr>
    </xdr:pic>
    <xdr:clientData/>
  </xdr:twoCellAnchor>
  <xdr:twoCellAnchor>
    <xdr:from>
      <xdr:col>8</xdr:col>
      <xdr:colOff>66675</xdr:colOff>
      <xdr:row>33</xdr:row>
      <xdr:rowOff>85725</xdr:rowOff>
    </xdr:from>
    <xdr:to>
      <xdr:col>8</xdr:col>
      <xdr:colOff>256038</xdr:colOff>
      <xdr:row>33</xdr:row>
      <xdr:rowOff>232726</xdr:rowOff>
    </xdr:to>
    <xdr:pic>
      <xdr:nvPicPr>
        <xdr:cNvPr id="30" name="Picture 29">
          <a:extLst>
            <a:ext uri="{FF2B5EF4-FFF2-40B4-BE49-F238E27FC236}">
              <a16:creationId xmlns:a16="http://schemas.microsoft.com/office/drawing/2014/main" id="{6695E187-755C-4DB7-8EE2-984B44F44800}"/>
            </a:ext>
          </a:extLst>
        </xdr:cNvPr>
        <xdr:cNvPicPr>
          <a:picLocks noChangeAspect="1"/>
        </xdr:cNvPicPr>
      </xdr:nvPicPr>
      <xdr:blipFill>
        <a:blip xmlns:r="http://schemas.openxmlformats.org/officeDocument/2006/relationships" r:embed="rId4"/>
        <a:stretch>
          <a:fillRect/>
        </a:stretch>
      </xdr:blipFill>
      <xdr:spPr>
        <a:xfrm rot="16200000">
          <a:off x="4374106" y="9170444"/>
          <a:ext cx="147001" cy="189363"/>
        </a:xfrm>
        <a:prstGeom prst="rect">
          <a:avLst/>
        </a:prstGeom>
      </xdr:spPr>
    </xdr:pic>
    <xdr:clientData/>
  </xdr:twoCellAnchor>
  <xdr:twoCellAnchor>
    <xdr:from>
      <xdr:col>8</xdr:col>
      <xdr:colOff>66675</xdr:colOff>
      <xdr:row>34</xdr:row>
      <xdr:rowOff>85725</xdr:rowOff>
    </xdr:from>
    <xdr:to>
      <xdr:col>8</xdr:col>
      <xdr:colOff>256038</xdr:colOff>
      <xdr:row>34</xdr:row>
      <xdr:rowOff>232726</xdr:rowOff>
    </xdr:to>
    <xdr:pic>
      <xdr:nvPicPr>
        <xdr:cNvPr id="31" name="Picture 30">
          <a:extLst>
            <a:ext uri="{FF2B5EF4-FFF2-40B4-BE49-F238E27FC236}">
              <a16:creationId xmlns:a16="http://schemas.microsoft.com/office/drawing/2014/main" id="{D570B2DF-9378-401A-B6FD-2196527776F9}"/>
            </a:ext>
          </a:extLst>
        </xdr:cNvPr>
        <xdr:cNvPicPr>
          <a:picLocks noChangeAspect="1"/>
        </xdr:cNvPicPr>
      </xdr:nvPicPr>
      <xdr:blipFill>
        <a:blip xmlns:r="http://schemas.openxmlformats.org/officeDocument/2006/relationships" r:embed="rId4"/>
        <a:stretch>
          <a:fillRect/>
        </a:stretch>
      </xdr:blipFill>
      <xdr:spPr>
        <a:xfrm rot="16200000">
          <a:off x="4374106" y="9484769"/>
          <a:ext cx="147001" cy="189363"/>
        </a:xfrm>
        <a:prstGeom prst="rect">
          <a:avLst/>
        </a:prstGeom>
      </xdr:spPr>
    </xdr:pic>
    <xdr:clientData/>
  </xdr:twoCellAnchor>
  <xdr:twoCellAnchor>
    <xdr:from>
      <xdr:col>4</xdr:col>
      <xdr:colOff>66675</xdr:colOff>
      <xdr:row>34</xdr:row>
      <xdr:rowOff>85725</xdr:rowOff>
    </xdr:from>
    <xdr:to>
      <xdr:col>4</xdr:col>
      <xdr:colOff>256038</xdr:colOff>
      <xdr:row>34</xdr:row>
      <xdr:rowOff>232726</xdr:rowOff>
    </xdr:to>
    <xdr:pic>
      <xdr:nvPicPr>
        <xdr:cNvPr id="32" name="Picture 31">
          <a:extLst>
            <a:ext uri="{FF2B5EF4-FFF2-40B4-BE49-F238E27FC236}">
              <a16:creationId xmlns:a16="http://schemas.microsoft.com/office/drawing/2014/main" id="{F55798C1-83E8-4165-B863-F998D4981962}"/>
            </a:ext>
          </a:extLst>
        </xdr:cNvPr>
        <xdr:cNvPicPr>
          <a:picLocks noChangeAspect="1"/>
        </xdr:cNvPicPr>
      </xdr:nvPicPr>
      <xdr:blipFill>
        <a:blip xmlns:r="http://schemas.openxmlformats.org/officeDocument/2006/relationships" r:embed="rId4"/>
        <a:stretch>
          <a:fillRect/>
        </a:stretch>
      </xdr:blipFill>
      <xdr:spPr>
        <a:xfrm rot="5400000">
          <a:off x="3040606" y="9484769"/>
          <a:ext cx="147001" cy="189363"/>
        </a:xfrm>
        <a:prstGeom prst="rect">
          <a:avLst/>
        </a:prstGeom>
      </xdr:spPr>
    </xdr:pic>
    <xdr:clientData/>
  </xdr:twoCellAnchor>
  <xdr:twoCellAnchor>
    <xdr:from>
      <xdr:col>4</xdr:col>
      <xdr:colOff>66675</xdr:colOff>
      <xdr:row>31</xdr:row>
      <xdr:rowOff>85725</xdr:rowOff>
    </xdr:from>
    <xdr:to>
      <xdr:col>4</xdr:col>
      <xdr:colOff>256038</xdr:colOff>
      <xdr:row>31</xdr:row>
      <xdr:rowOff>232726</xdr:rowOff>
    </xdr:to>
    <xdr:pic>
      <xdr:nvPicPr>
        <xdr:cNvPr id="33" name="Picture 32">
          <a:extLst>
            <a:ext uri="{FF2B5EF4-FFF2-40B4-BE49-F238E27FC236}">
              <a16:creationId xmlns:a16="http://schemas.microsoft.com/office/drawing/2014/main" id="{23CE20D4-CCF7-45F8-95B9-68884639DD81}"/>
            </a:ext>
          </a:extLst>
        </xdr:cNvPr>
        <xdr:cNvPicPr>
          <a:picLocks noChangeAspect="1"/>
        </xdr:cNvPicPr>
      </xdr:nvPicPr>
      <xdr:blipFill>
        <a:blip xmlns:r="http://schemas.openxmlformats.org/officeDocument/2006/relationships" r:embed="rId4"/>
        <a:stretch>
          <a:fillRect/>
        </a:stretch>
      </xdr:blipFill>
      <xdr:spPr>
        <a:xfrm rot="5400000">
          <a:off x="3040606" y="8541794"/>
          <a:ext cx="147001" cy="189363"/>
        </a:xfrm>
        <a:prstGeom prst="rect">
          <a:avLst/>
        </a:prstGeom>
      </xdr:spPr>
    </xdr:pic>
    <xdr:clientData/>
  </xdr:twoCellAnchor>
  <xdr:twoCellAnchor>
    <xdr:from>
      <xdr:col>8</xdr:col>
      <xdr:colOff>62902</xdr:colOff>
      <xdr:row>32</xdr:row>
      <xdr:rowOff>89860</xdr:rowOff>
    </xdr:from>
    <xdr:to>
      <xdr:col>8</xdr:col>
      <xdr:colOff>252265</xdr:colOff>
      <xdr:row>32</xdr:row>
      <xdr:rowOff>236861</xdr:rowOff>
    </xdr:to>
    <xdr:pic>
      <xdr:nvPicPr>
        <xdr:cNvPr id="34" name="Picture 33">
          <a:extLst>
            <a:ext uri="{FF2B5EF4-FFF2-40B4-BE49-F238E27FC236}">
              <a16:creationId xmlns:a16="http://schemas.microsoft.com/office/drawing/2014/main" id="{29DEA314-43F2-477D-8A6F-B2C0403E1C12}"/>
            </a:ext>
          </a:extLst>
        </xdr:cNvPr>
        <xdr:cNvPicPr>
          <a:picLocks noChangeAspect="1"/>
        </xdr:cNvPicPr>
      </xdr:nvPicPr>
      <xdr:blipFill>
        <a:blip xmlns:r="http://schemas.openxmlformats.org/officeDocument/2006/relationships" r:embed="rId4"/>
        <a:stretch>
          <a:fillRect/>
        </a:stretch>
      </xdr:blipFill>
      <xdr:spPr>
        <a:xfrm rot="16200000">
          <a:off x="4370333" y="8860254"/>
          <a:ext cx="147001" cy="189363"/>
        </a:xfrm>
        <a:prstGeom prst="rect">
          <a:avLst/>
        </a:prstGeom>
      </xdr:spPr>
    </xdr:pic>
    <xdr:clientData/>
  </xdr:twoCellAnchor>
  <xdr:twoCellAnchor>
    <xdr:from>
      <xdr:col>18</xdr:col>
      <xdr:colOff>87856</xdr:colOff>
      <xdr:row>33</xdr:row>
      <xdr:rowOff>64544</xdr:rowOff>
    </xdr:from>
    <xdr:to>
      <xdr:col>18</xdr:col>
      <xdr:colOff>234857</xdr:colOff>
      <xdr:row>33</xdr:row>
      <xdr:rowOff>253907</xdr:rowOff>
    </xdr:to>
    <xdr:pic>
      <xdr:nvPicPr>
        <xdr:cNvPr id="35" name="Picture 34">
          <a:extLst>
            <a:ext uri="{FF2B5EF4-FFF2-40B4-BE49-F238E27FC236}">
              <a16:creationId xmlns:a16="http://schemas.microsoft.com/office/drawing/2014/main" id="{EDA0677D-0BB4-4475-B184-20FEAEDDF47C}"/>
            </a:ext>
          </a:extLst>
        </xdr:cNvPr>
        <xdr:cNvPicPr>
          <a:picLocks noChangeAspect="1"/>
        </xdr:cNvPicPr>
      </xdr:nvPicPr>
      <xdr:blipFill>
        <a:blip xmlns:r="http://schemas.openxmlformats.org/officeDocument/2006/relationships" r:embed="rId4"/>
        <a:stretch>
          <a:fillRect/>
        </a:stretch>
      </xdr:blipFill>
      <xdr:spPr>
        <a:xfrm>
          <a:off x="7707856" y="9170444"/>
          <a:ext cx="147001" cy="189363"/>
        </a:xfrm>
        <a:prstGeom prst="rect">
          <a:avLst/>
        </a:prstGeom>
      </xdr:spPr>
    </xdr:pic>
    <xdr:clientData/>
  </xdr:twoCellAnchor>
  <xdr:twoCellAnchor>
    <xdr:from>
      <xdr:col>22</xdr:col>
      <xdr:colOff>87856</xdr:colOff>
      <xdr:row>33</xdr:row>
      <xdr:rowOff>64544</xdr:rowOff>
    </xdr:from>
    <xdr:to>
      <xdr:col>22</xdr:col>
      <xdr:colOff>234857</xdr:colOff>
      <xdr:row>33</xdr:row>
      <xdr:rowOff>253907</xdr:rowOff>
    </xdr:to>
    <xdr:pic>
      <xdr:nvPicPr>
        <xdr:cNvPr id="36" name="Picture 35">
          <a:extLst>
            <a:ext uri="{FF2B5EF4-FFF2-40B4-BE49-F238E27FC236}">
              <a16:creationId xmlns:a16="http://schemas.microsoft.com/office/drawing/2014/main" id="{F3ABF8D5-47A1-4D36-B72F-B68F80FA9C82}"/>
            </a:ext>
          </a:extLst>
        </xdr:cNvPr>
        <xdr:cNvPicPr>
          <a:picLocks noChangeAspect="1"/>
        </xdr:cNvPicPr>
      </xdr:nvPicPr>
      <xdr:blipFill>
        <a:blip xmlns:r="http://schemas.openxmlformats.org/officeDocument/2006/relationships" r:embed="rId4"/>
        <a:stretch>
          <a:fillRect/>
        </a:stretch>
      </xdr:blipFill>
      <xdr:spPr>
        <a:xfrm rot="10800000">
          <a:off x="9041356" y="9170444"/>
          <a:ext cx="147001" cy="189363"/>
        </a:xfrm>
        <a:prstGeom prst="rect">
          <a:avLst/>
        </a:prstGeom>
      </xdr:spPr>
    </xdr:pic>
    <xdr:clientData/>
  </xdr:twoCellAnchor>
  <xdr:twoCellAnchor>
    <xdr:from>
      <xdr:col>19</xdr:col>
      <xdr:colOff>58931</xdr:colOff>
      <xdr:row>33</xdr:row>
      <xdr:rowOff>45844</xdr:rowOff>
    </xdr:from>
    <xdr:to>
      <xdr:col>19</xdr:col>
      <xdr:colOff>267300</xdr:colOff>
      <xdr:row>33</xdr:row>
      <xdr:rowOff>276826</xdr:rowOff>
    </xdr:to>
    <xdr:pic>
      <xdr:nvPicPr>
        <xdr:cNvPr id="37" name="Picture 36">
          <a:extLst>
            <a:ext uri="{FF2B5EF4-FFF2-40B4-BE49-F238E27FC236}">
              <a16:creationId xmlns:a16="http://schemas.microsoft.com/office/drawing/2014/main" id="{AFA768D2-6666-4D09-A442-871A215B6184}"/>
            </a:ext>
          </a:extLst>
        </xdr:cNvPr>
        <xdr:cNvPicPr>
          <a:picLocks noChangeAspect="1"/>
        </xdr:cNvPicPr>
      </xdr:nvPicPr>
      <xdr:blipFill>
        <a:blip xmlns:r="http://schemas.openxmlformats.org/officeDocument/2006/relationships" r:embed="rId3"/>
        <a:stretch>
          <a:fillRect/>
        </a:stretch>
      </xdr:blipFill>
      <xdr:spPr>
        <a:xfrm>
          <a:off x="8012306" y="9151744"/>
          <a:ext cx="208369" cy="230982"/>
        </a:xfrm>
        <a:prstGeom prst="rect">
          <a:avLst/>
        </a:prstGeom>
      </xdr:spPr>
    </xdr:pic>
    <xdr:clientData/>
  </xdr:twoCellAnchor>
  <xdr:twoCellAnchor>
    <xdr:from>
      <xdr:col>22</xdr:col>
      <xdr:colOff>87856</xdr:colOff>
      <xdr:row>34</xdr:row>
      <xdr:rowOff>64544</xdr:rowOff>
    </xdr:from>
    <xdr:to>
      <xdr:col>22</xdr:col>
      <xdr:colOff>234857</xdr:colOff>
      <xdr:row>34</xdr:row>
      <xdr:rowOff>253907</xdr:rowOff>
    </xdr:to>
    <xdr:pic>
      <xdr:nvPicPr>
        <xdr:cNvPr id="38" name="Picture 37">
          <a:extLst>
            <a:ext uri="{FF2B5EF4-FFF2-40B4-BE49-F238E27FC236}">
              <a16:creationId xmlns:a16="http://schemas.microsoft.com/office/drawing/2014/main" id="{D9B65AC8-54F5-4E15-B27E-064219D5B00C}"/>
            </a:ext>
          </a:extLst>
        </xdr:cNvPr>
        <xdr:cNvPicPr>
          <a:picLocks noChangeAspect="1"/>
        </xdr:cNvPicPr>
      </xdr:nvPicPr>
      <xdr:blipFill>
        <a:blip xmlns:r="http://schemas.openxmlformats.org/officeDocument/2006/relationships" r:embed="rId4"/>
        <a:stretch>
          <a:fillRect/>
        </a:stretch>
      </xdr:blipFill>
      <xdr:spPr>
        <a:xfrm rot="10800000">
          <a:off x="9041356" y="9484769"/>
          <a:ext cx="147001" cy="189363"/>
        </a:xfrm>
        <a:prstGeom prst="rect">
          <a:avLst/>
        </a:prstGeom>
      </xdr:spPr>
    </xdr:pic>
    <xdr:clientData/>
  </xdr:twoCellAnchor>
  <xdr:twoCellAnchor>
    <xdr:from>
      <xdr:col>23</xdr:col>
      <xdr:colOff>58931</xdr:colOff>
      <xdr:row>34</xdr:row>
      <xdr:rowOff>45844</xdr:rowOff>
    </xdr:from>
    <xdr:to>
      <xdr:col>23</xdr:col>
      <xdr:colOff>267300</xdr:colOff>
      <xdr:row>34</xdr:row>
      <xdr:rowOff>276826</xdr:rowOff>
    </xdr:to>
    <xdr:pic>
      <xdr:nvPicPr>
        <xdr:cNvPr id="39" name="Picture 38">
          <a:extLst>
            <a:ext uri="{FF2B5EF4-FFF2-40B4-BE49-F238E27FC236}">
              <a16:creationId xmlns:a16="http://schemas.microsoft.com/office/drawing/2014/main" id="{A6F97110-19F2-4599-BD40-DD2BB59FA749}"/>
            </a:ext>
          </a:extLst>
        </xdr:cNvPr>
        <xdr:cNvPicPr>
          <a:picLocks noChangeAspect="1"/>
        </xdr:cNvPicPr>
      </xdr:nvPicPr>
      <xdr:blipFill>
        <a:blip xmlns:r="http://schemas.openxmlformats.org/officeDocument/2006/relationships" r:embed="rId3"/>
        <a:stretch>
          <a:fillRect/>
        </a:stretch>
      </xdr:blipFill>
      <xdr:spPr>
        <a:xfrm rot="10800000">
          <a:off x="9345806" y="9466069"/>
          <a:ext cx="208369" cy="230982"/>
        </a:xfrm>
        <a:prstGeom prst="rect">
          <a:avLst/>
        </a:prstGeom>
      </xdr:spPr>
    </xdr:pic>
    <xdr:clientData/>
  </xdr:twoCellAnchor>
  <xdr:twoCellAnchor>
    <xdr:from>
      <xdr:col>18</xdr:col>
      <xdr:colOff>87856</xdr:colOff>
      <xdr:row>34</xdr:row>
      <xdr:rowOff>64544</xdr:rowOff>
    </xdr:from>
    <xdr:to>
      <xdr:col>18</xdr:col>
      <xdr:colOff>234857</xdr:colOff>
      <xdr:row>34</xdr:row>
      <xdr:rowOff>253907</xdr:rowOff>
    </xdr:to>
    <xdr:pic>
      <xdr:nvPicPr>
        <xdr:cNvPr id="40" name="Picture 39">
          <a:extLst>
            <a:ext uri="{FF2B5EF4-FFF2-40B4-BE49-F238E27FC236}">
              <a16:creationId xmlns:a16="http://schemas.microsoft.com/office/drawing/2014/main" id="{AAA18B85-8417-4AAE-B4A2-F276EBA05A08}"/>
            </a:ext>
          </a:extLst>
        </xdr:cNvPr>
        <xdr:cNvPicPr>
          <a:picLocks noChangeAspect="1"/>
        </xdr:cNvPicPr>
      </xdr:nvPicPr>
      <xdr:blipFill>
        <a:blip xmlns:r="http://schemas.openxmlformats.org/officeDocument/2006/relationships" r:embed="rId4"/>
        <a:stretch>
          <a:fillRect/>
        </a:stretch>
      </xdr:blipFill>
      <xdr:spPr>
        <a:xfrm>
          <a:off x="7707856" y="9484769"/>
          <a:ext cx="147001" cy="189363"/>
        </a:xfrm>
        <a:prstGeom prst="rect">
          <a:avLst/>
        </a:prstGeom>
      </xdr:spPr>
    </xdr:pic>
    <xdr:clientData/>
  </xdr:twoCellAnchor>
  <xdr:twoCellAnchor>
    <xdr:from>
      <xdr:col>18</xdr:col>
      <xdr:colOff>87856</xdr:colOff>
      <xdr:row>31</xdr:row>
      <xdr:rowOff>64544</xdr:rowOff>
    </xdr:from>
    <xdr:to>
      <xdr:col>18</xdr:col>
      <xdr:colOff>234857</xdr:colOff>
      <xdr:row>31</xdr:row>
      <xdr:rowOff>253907</xdr:rowOff>
    </xdr:to>
    <xdr:pic>
      <xdr:nvPicPr>
        <xdr:cNvPr id="41" name="Picture 40">
          <a:extLst>
            <a:ext uri="{FF2B5EF4-FFF2-40B4-BE49-F238E27FC236}">
              <a16:creationId xmlns:a16="http://schemas.microsoft.com/office/drawing/2014/main" id="{42B69796-5528-44A4-A061-5AEDC143158D}"/>
            </a:ext>
          </a:extLst>
        </xdr:cNvPr>
        <xdr:cNvPicPr>
          <a:picLocks noChangeAspect="1"/>
        </xdr:cNvPicPr>
      </xdr:nvPicPr>
      <xdr:blipFill>
        <a:blip xmlns:r="http://schemas.openxmlformats.org/officeDocument/2006/relationships" r:embed="rId4"/>
        <a:stretch>
          <a:fillRect/>
        </a:stretch>
      </xdr:blipFill>
      <xdr:spPr>
        <a:xfrm>
          <a:off x="7707856" y="8541794"/>
          <a:ext cx="147001" cy="189363"/>
        </a:xfrm>
        <a:prstGeom prst="rect">
          <a:avLst/>
        </a:prstGeom>
      </xdr:spPr>
    </xdr:pic>
    <xdr:clientData/>
  </xdr:twoCellAnchor>
  <xdr:twoCellAnchor>
    <xdr:from>
      <xdr:col>19</xdr:col>
      <xdr:colOff>58931</xdr:colOff>
      <xdr:row>31</xdr:row>
      <xdr:rowOff>45844</xdr:rowOff>
    </xdr:from>
    <xdr:to>
      <xdr:col>19</xdr:col>
      <xdr:colOff>267300</xdr:colOff>
      <xdr:row>31</xdr:row>
      <xdr:rowOff>276826</xdr:rowOff>
    </xdr:to>
    <xdr:pic>
      <xdr:nvPicPr>
        <xdr:cNvPr id="42" name="Picture 41">
          <a:extLst>
            <a:ext uri="{FF2B5EF4-FFF2-40B4-BE49-F238E27FC236}">
              <a16:creationId xmlns:a16="http://schemas.microsoft.com/office/drawing/2014/main" id="{62A676D0-AF41-46DD-8AF1-83CDBA92AA0D}"/>
            </a:ext>
          </a:extLst>
        </xdr:cNvPr>
        <xdr:cNvPicPr>
          <a:picLocks noChangeAspect="1"/>
        </xdr:cNvPicPr>
      </xdr:nvPicPr>
      <xdr:blipFill>
        <a:blip xmlns:r="http://schemas.openxmlformats.org/officeDocument/2006/relationships" r:embed="rId3"/>
        <a:stretch>
          <a:fillRect/>
        </a:stretch>
      </xdr:blipFill>
      <xdr:spPr>
        <a:xfrm>
          <a:off x="8012306" y="8523094"/>
          <a:ext cx="208369" cy="230982"/>
        </a:xfrm>
        <a:prstGeom prst="rect">
          <a:avLst/>
        </a:prstGeom>
      </xdr:spPr>
    </xdr:pic>
    <xdr:clientData/>
  </xdr:twoCellAnchor>
  <xdr:twoCellAnchor>
    <xdr:from>
      <xdr:col>23</xdr:col>
      <xdr:colOff>58931</xdr:colOff>
      <xdr:row>32</xdr:row>
      <xdr:rowOff>45844</xdr:rowOff>
    </xdr:from>
    <xdr:to>
      <xdr:col>23</xdr:col>
      <xdr:colOff>267300</xdr:colOff>
      <xdr:row>32</xdr:row>
      <xdr:rowOff>276826</xdr:rowOff>
    </xdr:to>
    <xdr:pic>
      <xdr:nvPicPr>
        <xdr:cNvPr id="43" name="Picture 42">
          <a:extLst>
            <a:ext uri="{FF2B5EF4-FFF2-40B4-BE49-F238E27FC236}">
              <a16:creationId xmlns:a16="http://schemas.microsoft.com/office/drawing/2014/main" id="{912E93BA-A234-416C-ACD5-732D531F5FE7}"/>
            </a:ext>
          </a:extLst>
        </xdr:cNvPr>
        <xdr:cNvPicPr>
          <a:picLocks noChangeAspect="1"/>
        </xdr:cNvPicPr>
      </xdr:nvPicPr>
      <xdr:blipFill>
        <a:blip xmlns:r="http://schemas.openxmlformats.org/officeDocument/2006/relationships" r:embed="rId3"/>
        <a:stretch>
          <a:fillRect/>
        </a:stretch>
      </xdr:blipFill>
      <xdr:spPr>
        <a:xfrm rot="10800000">
          <a:off x="9345806" y="8837419"/>
          <a:ext cx="208369" cy="230982"/>
        </a:xfrm>
        <a:prstGeom prst="rect">
          <a:avLst/>
        </a:prstGeom>
      </xdr:spPr>
    </xdr:pic>
    <xdr:clientData/>
  </xdr:twoCellAnchor>
  <xdr:twoCellAnchor>
    <xdr:from>
      <xdr:col>22</xdr:col>
      <xdr:colOff>84083</xdr:colOff>
      <xdr:row>32</xdr:row>
      <xdr:rowOff>68679</xdr:rowOff>
    </xdr:from>
    <xdr:to>
      <xdr:col>22</xdr:col>
      <xdr:colOff>231084</xdr:colOff>
      <xdr:row>32</xdr:row>
      <xdr:rowOff>258042</xdr:rowOff>
    </xdr:to>
    <xdr:pic>
      <xdr:nvPicPr>
        <xdr:cNvPr id="44" name="Picture 43">
          <a:extLst>
            <a:ext uri="{FF2B5EF4-FFF2-40B4-BE49-F238E27FC236}">
              <a16:creationId xmlns:a16="http://schemas.microsoft.com/office/drawing/2014/main" id="{F1F85A9A-A6A6-43C7-BB7E-63B2B29C54A0}"/>
            </a:ext>
          </a:extLst>
        </xdr:cNvPr>
        <xdr:cNvPicPr>
          <a:picLocks noChangeAspect="1"/>
        </xdr:cNvPicPr>
      </xdr:nvPicPr>
      <xdr:blipFill>
        <a:blip xmlns:r="http://schemas.openxmlformats.org/officeDocument/2006/relationships" r:embed="rId4"/>
        <a:stretch>
          <a:fillRect/>
        </a:stretch>
      </xdr:blipFill>
      <xdr:spPr>
        <a:xfrm rot="10800000">
          <a:off x="9037583" y="8860254"/>
          <a:ext cx="147001" cy="189363"/>
        </a:xfrm>
        <a:prstGeom prst="rect">
          <a:avLst/>
        </a:prstGeom>
      </xdr:spPr>
    </xdr:pic>
    <xdr:clientData/>
  </xdr:twoCellAnchor>
  <xdr:twoCellAnchor>
    <xdr:from>
      <xdr:col>0</xdr:col>
      <xdr:colOff>1865282</xdr:colOff>
      <xdr:row>23</xdr:row>
      <xdr:rowOff>190320</xdr:rowOff>
    </xdr:from>
    <xdr:to>
      <xdr:col>29</xdr:col>
      <xdr:colOff>0</xdr:colOff>
      <xdr:row>24</xdr:row>
      <xdr:rowOff>0</xdr:rowOff>
    </xdr:to>
    <xdr:graphicFrame macro="">
      <xdr:nvGraphicFramePr>
        <xdr:cNvPr id="45" name="Chart 44">
          <a:extLst>
            <a:ext uri="{FF2B5EF4-FFF2-40B4-BE49-F238E27FC236}">
              <a16:creationId xmlns:a16="http://schemas.microsoft.com/office/drawing/2014/main" id="{F3052850-FAF2-4521-9172-875E0148D2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161925</xdr:colOff>
      <xdr:row>4</xdr:row>
      <xdr:rowOff>57150</xdr:rowOff>
    </xdr:from>
    <xdr:to>
      <xdr:col>22</xdr:col>
      <xdr:colOff>308926</xdr:colOff>
      <xdr:row>4</xdr:row>
      <xdr:rowOff>246513</xdr:rowOff>
    </xdr:to>
    <xdr:pic>
      <xdr:nvPicPr>
        <xdr:cNvPr id="46" name="Picture 45">
          <a:extLst>
            <a:ext uri="{FF2B5EF4-FFF2-40B4-BE49-F238E27FC236}">
              <a16:creationId xmlns:a16="http://schemas.microsoft.com/office/drawing/2014/main" id="{8CBCA596-C94E-4F3A-8031-5D67A79CDC5E}"/>
            </a:ext>
          </a:extLst>
        </xdr:cNvPr>
        <xdr:cNvPicPr>
          <a:picLocks noChangeAspect="1"/>
        </xdr:cNvPicPr>
      </xdr:nvPicPr>
      <xdr:blipFill>
        <a:blip xmlns:r="http://schemas.openxmlformats.org/officeDocument/2006/relationships" r:embed="rId4"/>
        <a:stretch>
          <a:fillRect/>
        </a:stretch>
      </xdr:blipFill>
      <xdr:spPr>
        <a:xfrm rot="10800000">
          <a:off x="9115425" y="819150"/>
          <a:ext cx="147001" cy="189363"/>
        </a:xfrm>
        <a:prstGeom prst="rect">
          <a:avLst/>
        </a:prstGeom>
      </xdr:spPr>
    </xdr:pic>
    <xdr:clientData/>
  </xdr:twoCellAnchor>
  <xdr:twoCellAnchor>
    <xdr:from>
      <xdr:col>5</xdr:col>
      <xdr:colOff>57150</xdr:colOff>
      <xdr:row>33</xdr:row>
      <xdr:rowOff>57150</xdr:rowOff>
    </xdr:from>
    <xdr:to>
      <xdr:col>5</xdr:col>
      <xdr:colOff>288132</xdr:colOff>
      <xdr:row>33</xdr:row>
      <xdr:rowOff>265519</xdr:rowOff>
    </xdr:to>
    <xdr:pic>
      <xdr:nvPicPr>
        <xdr:cNvPr id="47" name="Picture 46">
          <a:extLst>
            <a:ext uri="{FF2B5EF4-FFF2-40B4-BE49-F238E27FC236}">
              <a16:creationId xmlns:a16="http://schemas.microsoft.com/office/drawing/2014/main" id="{089A5561-AC6D-4BD3-813C-72462D181690}"/>
            </a:ext>
          </a:extLst>
        </xdr:cNvPr>
        <xdr:cNvPicPr>
          <a:picLocks noChangeAspect="1"/>
        </xdr:cNvPicPr>
      </xdr:nvPicPr>
      <xdr:blipFill>
        <a:blip xmlns:r="http://schemas.openxmlformats.org/officeDocument/2006/relationships" r:embed="rId3"/>
        <a:stretch>
          <a:fillRect/>
        </a:stretch>
      </xdr:blipFill>
      <xdr:spPr>
        <a:xfrm rot="5400000">
          <a:off x="3354581" y="9151744"/>
          <a:ext cx="208369" cy="230982"/>
        </a:xfrm>
        <a:prstGeom prst="rect">
          <a:avLst/>
        </a:prstGeom>
      </xdr:spPr>
    </xdr:pic>
    <xdr:clientData/>
  </xdr:twoCellAnchor>
  <xdr:twoCellAnchor>
    <xdr:from>
      <xdr:col>9</xdr:col>
      <xdr:colOff>57150</xdr:colOff>
      <xdr:row>34</xdr:row>
      <xdr:rowOff>47625</xdr:rowOff>
    </xdr:from>
    <xdr:to>
      <xdr:col>9</xdr:col>
      <xdr:colOff>288132</xdr:colOff>
      <xdr:row>34</xdr:row>
      <xdr:rowOff>255994</xdr:rowOff>
    </xdr:to>
    <xdr:pic>
      <xdr:nvPicPr>
        <xdr:cNvPr id="48" name="Picture 47">
          <a:extLst>
            <a:ext uri="{FF2B5EF4-FFF2-40B4-BE49-F238E27FC236}">
              <a16:creationId xmlns:a16="http://schemas.microsoft.com/office/drawing/2014/main" id="{620349B9-86AC-4086-AF15-0904E1697A5A}"/>
            </a:ext>
          </a:extLst>
        </xdr:cNvPr>
        <xdr:cNvPicPr>
          <a:picLocks noChangeAspect="1"/>
        </xdr:cNvPicPr>
      </xdr:nvPicPr>
      <xdr:blipFill>
        <a:blip xmlns:r="http://schemas.openxmlformats.org/officeDocument/2006/relationships" r:embed="rId3"/>
        <a:stretch>
          <a:fillRect/>
        </a:stretch>
      </xdr:blipFill>
      <xdr:spPr>
        <a:xfrm rot="16200000">
          <a:off x="4688081" y="9456544"/>
          <a:ext cx="208369" cy="230982"/>
        </a:xfrm>
        <a:prstGeom prst="rect">
          <a:avLst/>
        </a:prstGeom>
      </xdr:spPr>
    </xdr:pic>
    <xdr:clientData/>
  </xdr:twoCellAnchor>
  <xdr:twoCellAnchor>
    <xdr:from>
      <xdr:col>5</xdr:col>
      <xdr:colOff>57150</xdr:colOff>
      <xdr:row>31</xdr:row>
      <xdr:rowOff>57150</xdr:rowOff>
    </xdr:from>
    <xdr:to>
      <xdr:col>5</xdr:col>
      <xdr:colOff>288132</xdr:colOff>
      <xdr:row>31</xdr:row>
      <xdr:rowOff>265519</xdr:rowOff>
    </xdr:to>
    <xdr:pic>
      <xdr:nvPicPr>
        <xdr:cNvPr id="49" name="Picture 48">
          <a:extLst>
            <a:ext uri="{FF2B5EF4-FFF2-40B4-BE49-F238E27FC236}">
              <a16:creationId xmlns:a16="http://schemas.microsoft.com/office/drawing/2014/main" id="{C4F9C49B-D99C-4486-B966-92C5B1C3BDA8}"/>
            </a:ext>
          </a:extLst>
        </xdr:cNvPr>
        <xdr:cNvPicPr>
          <a:picLocks noChangeAspect="1"/>
        </xdr:cNvPicPr>
      </xdr:nvPicPr>
      <xdr:blipFill>
        <a:blip xmlns:r="http://schemas.openxmlformats.org/officeDocument/2006/relationships" r:embed="rId3"/>
        <a:stretch>
          <a:fillRect/>
        </a:stretch>
      </xdr:blipFill>
      <xdr:spPr>
        <a:xfrm rot="5400000">
          <a:off x="3354581" y="8523094"/>
          <a:ext cx="208369" cy="230982"/>
        </a:xfrm>
        <a:prstGeom prst="rect">
          <a:avLst/>
        </a:prstGeom>
      </xdr:spPr>
    </xdr:pic>
    <xdr:clientData/>
  </xdr:twoCellAnchor>
  <xdr:twoCellAnchor>
    <xdr:from>
      <xdr:col>9</xdr:col>
      <xdr:colOff>57150</xdr:colOff>
      <xdr:row>32</xdr:row>
      <xdr:rowOff>47625</xdr:rowOff>
    </xdr:from>
    <xdr:to>
      <xdr:col>9</xdr:col>
      <xdr:colOff>288132</xdr:colOff>
      <xdr:row>32</xdr:row>
      <xdr:rowOff>255994</xdr:rowOff>
    </xdr:to>
    <xdr:pic>
      <xdr:nvPicPr>
        <xdr:cNvPr id="50" name="Picture 49">
          <a:extLst>
            <a:ext uri="{FF2B5EF4-FFF2-40B4-BE49-F238E27FC236}">
              <a16:creationId xmlns:a16="http://schemas.microsoft.com/office/drawing/2014/main" id="{4F06969D-EDE8-4615-A16A-A3B67B7C30EF}"/>
            </a:ext>
          </a:extLst>
        </xdr:cNvPr>
        <xdr:cNvPicPr>
          <a:picLocks noChangeAspect="1"/>
        </xdr:cNvPicPr>
      </xdr:nvPicPr>
      <xdr:blipFill>
        <a:blip xmlns:r="http://schemas.openxmlformats.org/officeDocument/2006/relationships" r:embed="rId3"/>
        <a:stretch>
          <a:fillRect/>
        </a:stretch>
      </xdr:blipFill>
      <xdr:spPr>
        <a:xfrm rot="16200000">
          <a:off x="4688081" y="8827894"/>
          <a:ext cx="208369" cy="230982"/>
        </a:xfrm>
        <a:prstGeom prst="rect">
          <a:avLst/>
        </a:prstGeom>
      </xdr:spPr>
    </xdr:pic>
    <xdr:clientData/>
  </xdr:twoCellAnchor>
  <xdr:twoCellAnchor>
    <xdr:from>
      <xdr:col>4</xdr:col>
      <xdr:colOff>57150</xdr:colOff>
      <xdr:row>27</xdr:row>
      <xdr:rowOff>38100</xdr:rowOff>
    </xdr:from>
    <xdr:to>
      <xdr:col>4</xdr:col>
      <xdr:colOff>246513</xdr:colOff>
      <xdr:row>27</xdr:row>
      <xdr:rowOff>185101</xdr:rowOff>
    </xdr:to>
    <xdr:pic>
      <xdr:nvPicPr>
        <xdr:cNvPr id="51" name="Picture 50">
          <a:extLst>
            <a:ext uri="{FF2B5EF4-FFF2-40B4-BE49-F238E27FC236}">
              <a16:creationId xmlns:a16="http://schemas.microsoft.com/office/drawing/2014/main" id="{6D4E3BB7-9AE9-4480-B69D-D368DA59078D}"/>
            </a:ext>
          </a:extLst>
        </xdr:cNvPr>
        <xdr:cNvPicPr>
          <a:picLocks noChangeAspect="1"/>
        </xdr:cNvPicPr>
      </xdr:nvPicPr>
      <xdr:blipFill>
        <a:blip xmlns:r="http://schemas.openxmlformats.org/officeDocument/2006/relationships" r:embed="rId4"/>
        <a:stretch>
          <a:fillRect/>
        </a:stretch>
      </xdr:blipFill>
      <xdr:spPr>
        <a:xfrm rot="5400000">
          <a:off x="3031081" y="7236869"/>
          <a:ext cx="147001" cy="189363"/>
        </a:xfrm>
        <a:prstGeom prst="rect">
          <a:avLst/>
        </a:prstGeom>
      </xdr:spPr>
    </xdr:pic>
    <xdr:clientData/>
  </xdr:twoCellAnchor>
  <xdr:twoCellAnchor>
    <xdr:from>
      <xdr:col>6</xdr:col>
      <xdr:colOff>28575</xdr:colOff>
      <xdr:row>27</xdr:row>
      <xdr:rowOff>9525</xdr:rowOff>
    </xdr:from>
    <xdr:to>
      <xdr:col>6</xdr:col>
      <xdr:colOff>281499</xdr:colOff>
      <xdr:row>27</xdr:row>
      <xdr:rowOff>306186</xdr:rowOff>
    </xdr:to>
    <xdr:pic>
      <xdr:nvPicPr>
        <xdr:cNvPr id="52" name="Picture 51">
          <a:extLst>
            <a:ext uri="{FF2B5EF4-FFF2-40B4-BE49-F238E27FC236}">
              <a16:creationId xmlns:a16="http://schemas.microsoft.com/office/drawing/2014/main" id="{1453B465-8EE4-40F5-A42F-8B2F91C07CA1}"/>
            </a:ext>
          </a:extLst>
        </xdr:cNvPr>
        <xdr:cNvPicPr>
          <a:picLocks noChangeAspect="1"/>
        </xdr:cNvPicPr>
      </xdr:nvPicPr>
      <xdr:blipFill>
        <a:blip xmlns:r="http://schemas.openxmlformats.org/officeDocument/2006/relationships" r:embed="rId1"/>
        <a:stretch>
          <a:fillRect/>
        </a:stretch>
      </xdr:blipFill>
      <xdr:spPr>
        <a:xfrm rot="5400000">
          <a:off x="3626206" y="7251344"/>
          <a:ext cx="296661" cy="252924"/>
        </a:xfrm>
        <a:prstGeom prst="rect">
          <a:avLst/>
        </a:prstGeom>
      </xdr:spPr>
    </xdr:pic>
    <xdr:clientData/>
  </xdr:twoCellAnchor>
  <xdr:twoCellAnchor>
    <xdr:from>
      <xdr:col>7</xdr:col>
      <xdr:colOff>58921</xdr:colOff>
      <xdr:row>27</xdr:row>
      <xdr:rowOff>174581</xdr:rowOff>
    </xdr:from>
    <xdr:to>
      <xdr:col>7</xdr:col>
      <xdr:colOff>235734</xdr:colOff>
      <xdr:row>27</xdr:row>
      <xdr:rowOff>299499</xdr:rowOff>
    </xdr:to>
    <xdr:pic>
      <xdr:nvPicPr>
        <xdr:cNvPr id="53" name="Picture 52">
          <a:extLst>
            <a:ext uri="{FF2B5EF4-FFF2-40B4-BE49-F238E27FC236}">
              <a16:creationId xmlns:a16="http://schemas.microsoft.com/office/drawing/2014/main" id="{CDB68949-AE9E-43FB-BEFE-E453A43DB4B5}"/>
            </a:ext>
          </a:extLst>
        </xdr:cNvPr>
        <xdr:cNvPicPr>
          <a:picLocks noChangeAspect="1"/>
        </xdr:cNvPicPr>
      </xdr:nvPicPr>
      <xdr:blipFill>
        <a:blip xmlns:r="http://schemas.openxmlformats.org/officeDocument/2006/relationships" r:embed="rId5"/>
        <a:stretch>
          <a:fillRect/>
        </a:stretch>
      </xdr:blipFill>
      <xdr:spPr>
        <a:xfrm rot="5400000">
          <a:off x="4037744" y="7368583"/>
          <a:ext cx="124918" cy="176813"/>
        </a:xfrm>
        <a:prstGeom prst="rect">
          <a:avLst/>
        </a:prstGeom>
      </xdr:spPr>
    </xdr:pic>
    <xdr:clientData/>
  </xdr:twoCellAnchor>
  <xdr:twoCellAnchor>
    <xdr:from>
      <xdr:col>8</xdr:col>
      <xdr:colOff>66675</xdr:colOff>
      <xdr:row>27</xdr:row>
      <xdr:rowOff>152400</xdr:rowOff>
    </xdr:from>
    <xdr:to>
      <xdr:col>8</xdr:col>
      <xdr:colOff>256038</xdr:colOff>
      <xdr:row>27</xdr:row>
      <xdr:rowOff>299401</xdr:rowOff>
    </xdr:to>
    <xdr:pic>
      <xdr:nvPicPr>
        <xdr:cNvPr id="54" name="Picture 53">
          <a:extLst>
            <a:ext uri="{FF2B5EF4-FFF2-40B4-BE49-F238E27FC236}">
              <a16:creationId xmlns:a16="http://schemas.microsoft.com/office/drawing/2014/main" id="{704FAD61-6158-49D1-82C9-B326C79828AD}"/>
            </a:ext>
          </a:extLst>
        </xdr:cNvPr>
        <xdr:cNvPicPr>
          <a:picLocks noChangeAspect="1"/>
        </xdr:cNvPicPr>
      </xdr:nvPicPr>
      <xdr:blipFill>
        <a:blip xmlns:r="http://schemas.openxmlformats.org/officeDocument/2006/relationships" r:embed="rId4"/>
        <a:stretch>
          <a:fillRect/>
        </a:stretch>
      </xdr:blipFill>
      <xdr:spPr>
        <a:xfrm rot="16200000">
          <a:off x="4374106" y="7351169"/>
          <a:ext cx="147001" cy="189363"/>
        </a:xfrm>
        <a:prstGeom prst="rect">
          <a:avLst/>
        </a:prstGeom>
      </xdr:spPr>
    </xdr:pic>
    <xdr:clientData/>
  </xdr:twoCellAnchor>
  <xdr:twoCellAnchor>
    <xdr:from>
      <xdr:col>11</xdr:col>
      <xdr:colOff>68448</xdr:colOff>
      <xdr:row>27</xdr:row>
      <xdr:rowOff>31704</xdr:rowOff>
    </xdr:from>
    <xdr:to>
      <xdr:col>11</xdr:col>
      <xdr:colOff>245261</xdr:colOff>
      <xdr:row>27</xdr:row>
      <xdr:rowOff>156622</xdr:rowOff>
    </xdr:to>
    <xdr:pic>
      <xdr:nvPicPr>
        <xdr:cNvPr id="55" name="Picture 54">
          <a:extLst>
            <a:ext uri="{FF2B5EF4-FFF2-40B4-BE49-F238E27FC236}">
              <a16:creationId xmlns:a16="http://schemas.microsoft.com/office/drawing/2014/main" id="{2A222F8E-DF3B-401E-A5E3-BD91DDAB5B32}"/>
            </a:ext>
          </a:extLst>
        </xdr:cNvPr>
        <xdr:cNvPicPr>
          <a:picLocks noChangeAspect="1"/>
        </xdr:cNvPicPr>
      </xdr:nvPicPr>
      <xdr:blipFill>
        <a:blip xmlns:r="http://schemas.openxmlformats.org/officeDocument/2006/relationships" r:embed="rId5"/>
        <a:stretch>
          <a:fillRect/>
        </a:stretch>
      </xdr:blipFill>
      <xdr:spPr>
        <a:xfrm rot="16200000">
          <a:off x="5380771" y="7225706"/>
          <a:ext cx="124918" cy="176813"/>
        </a:xfrm>
        <a:prstGeom prst="rect">
          <a:avLst/>
        </a:prstGeom>
      </xdr:spPr>
    </xdr:pic>
    <xdr:clientData/>
  </xdr:twoCellAnchor>
  <xdr:twoCellAnchor>
    <xdr:from>
      <xdr:col>10</xdr:col>
      <xdr:colOff>28575</xdr:colOff>
      <xdr:row>27</xdr:row>
      <xdr:rowOff>9525</xdr:rowOff>
    </xdr:from>
    <xdr:to>
      <xdr:col>10</xdr:col>
      <xdr:colOff>281499</xdr:colOff>
      <xdr:row>27</xdr:row>
      <xdr:rowOff>306186</xdr:rowOff>
    </xdr:to>
    <xdr:pic>
      <xdr:nvPicPr>
        <xdr:cNvPr id="56" name="Picture 55">
          <a:extLst>
            <a:ext uri="{FF2B5EF4-FFF2-40B4-BE49-F238E27FC236}">
              <a16:creationId xmlns:a16="http://schemas.microsoft.com/office/drawing/2014/main" id="{A3EC2E44-5526-490B-BE7E-61B9B61E0926}"/>
            </a:ext>
          </a:extLst>
        </xdr:cNvPr>
        <xdr:cNvPicPr>
          <a:picLocks noChangeAspect="1"/>
        </xdr:cNvPicPr>
      </xdr:nvPicPr>
      <xdr:blipFill>
        <a:blip xmlns:r="http://schemas.openxmlformats.org/officeDocument/2006/relationships" r:embed="rId1"/>
        <a:stretch>
          <a:fillRect/>
        </a:stretch>
      </xdr:blipFill>
      <xdr:spPr>
        <a:xfrm rot="5400000" flipH="1" flipV="1">
          <a:off x="4959706" y="7251344"/>
          <a:ext cx="296661" cy="252924"/>
        </a:xfrm>
        <a:prstGeom prst="rect">
          <a:avLst/>
        </a:prstGeom>
      </xdr:spPr>
    </xdr:pic>
    <xdr:clientData/>
  </xdr:twoCellAnchor>
  <xdr:twoCellAnchor>
    <xdr:from>
      <xdr:col>18</xdr:col>
      <xdr:colOff>21181</xdr:colOff>
      <xdr:row>27</xdr:row>
      <xdr:rowOff>45494</xdr:rowOff>
    </xdr:from>
    <xdr:to>
      <xdr:col>18</xdr:col>
      <xdr:colOff>168182</xdr:colOff>
      <xdr:row>27</xdr:row>
      <xdr:rowOff>234857</xdr:rowOff>
    </xdr:to>
    <xdr:pic>
      <xdr:nvPicPr>
        <xdr:cNvPr id="57" name="Picture 56">
          <a:extLst>
            <a:ext uri="{FF2B5EF4-FFF2-40B4-BE49-F238E27FC236}">
              <a16:creationId xmlns:a16="http://schemas.microsoft.com/office/drawing/2014/main" id="{CD323CA2-958D-4E71-93EF-BE2CDE7092FA}"/>
            </a:ext>
          </a:extLst>
        </xdr:cNvPr>
        <xdr:cNvPicPr>
          <a:picLocks noChangeAspect="1"/>
        </xdr:cNvPicPr>
      </xdr:nvPicPr>
      <xdr:blipFill>
        <a:blip xmlns:r="http://schemas.openxmlformats.org/officeDocument/2006/relationships" r:embed="rId4"/>
        <a:stretch>
          <a:fillRect/>
        </a:stretch>
      </xdr:blipFill>
      <xdr:spPr>
        <a:xfrm>
          <a:off x="7641181" y="7265444"/>
          <a:ext cx="147001" cy="189363"/>
        </a:xfrm>
        <a:prstGeom prst="rect">
          <a:avLst/>
        </a:prstGeom>
      </xdr:spPr>
    </xdr:pic>
    <xdr:clientData/>
  </xdr:twoCellAnchor>
  <xdr:twoCellAnchor>
    <xdr:from>
      <xdr:col>19</xdr:col>
      <xdr:colOff>263881</xdr:colOff>
      <xdr:row>27</xdr:row>
      <xdr:rowOff>21869</xdr:rowOff>
    </xdr:from>
    <xdr:to>
      <xdr:col>20</xdr:col>
      <xdr:colOff>246217</xdr:colOff>
      <xdr:row>27</xdr:row>
      <xdr:rowOff>274793</xdr:rowOff>
    </xdr:to>
    <xdr:pic>
      <xdr:nvPicPr>
        <xdr:cNvPr id="58" name="Picture 57">
          <a:extLst>
            <a:ext uri="{FF2B5EF4-FFF2-40B4-BE49-F238E27FC236}">
              <a16:creationId xmlns:a16="http://schemas.microsoft.com/office/drawing/2014/main" id="{78EED91B-F863-48C2-ACCA-8500DC87AEA4}"/>
            </a:ext>
          </a:extLst>
        </xdr:cNvPr>
        <xdr:cNvPicPr>
          <a:picLocks noChangeAspect="1"/>
        </xdr:cNvPicPr>
      </xdr:nvPicPr>
      <xdr:blipFill>
        <a:blip xmlns:r="http://schemas.openxmlformats.org/officeDocument/2006/relationships" r:embed="rId1"/>
        <a:stretch>
          <a:fillRect/>
        </a:stretch>
      </xdr:blipFill>
      <xdr:spPr>
        <a:xfrm>
          <a:off x="8217256" y="7241819"/>
          <a:ext cx="315711" cy="252924"/>
        </a:xfrm>
        <a:prstGeom prst="rect">
          <a:avLst/>
        </a:prstGeom>
      </xdr:spPr>
    </xdr:pic>
    <xdr:clientData/>
  </xdr:twoCellAnchor>
  <xdr:twoCellAnchor>
    <xdr:from>
      <xdr:col>20</xdr:col>
      <xdr:colOff>309517</xdr:colOff>
      <xdr:row>27</xdr:row>
      <xdr:rowOff>23858</xdr:rowOff>
    </xdr:from>
    <xdr:to>
      <xdr:col>21</xdr:col>
      <xdr:colOff>0</xdr:colOff>
      <xdr:row>27</xdr:row>
      <xdr:rowOff>249727</xdr:rowOff>
    </xdr:to>
    <xdr:pic>
      <xdr:nvPicPr>
        <xdr:cNvPr id="59" name="Picture 58">
          <a:extLst>
            <a:ext uri="{FF2B5EF4-FFF2-40B4-BE49-F238E27FC236}">
              <a16:creationId xmlns:a16="http://schemas.microsoft.com/office/drawing/2014/main" id="{E5ACB04A-1F3D-440C-A109-D60120E4FAE8}"/>
            </a:ext>
          </a:extLst>
        </xdr:cNvPr>
        <xdr:cNvPicPr>
          <a:picLocks noChangeAspect="1"/>
        </xdr:cNvPicPr>
      </xdr:nvPicPr>
      <xdr:blipFill>
        <a:blip xmlns:r="http://schemas.openxmlformats.org/officeDocument/2006/relationships" r:embed="rId2"/>
        <a:stretch>
          <a:fillRect/>
        </a:stretch>
      </xdr:blipFill>
      <xdr:spPr>
        <a:xfrm>
          <a:off x="8596267" y="7243808"/>
          <a:ext cx="23858" cy="225869"/>
        </a:xfrm>
        <a:prstGeom prst="rect">
          <a:avLst/>
        </a:prstGeom>
      </xdr:spPr>
    </xdr:pic>
    <xdr:clientData/>
  </xdr:twoCellAnchor>
  <xdr:twoCellAnchor>
    <xdr:from>
      <xdr:col>21</xdr:col>
      <xdr:colOff>170594</xdr:colOff>
      <xdr:row>27</xdr:row>
      <xdr:rowOff>81956</xdr:rowOff>
    </xdr:from>
    <xdr:to>
      <xdr:col>21</xdr:col>
      <xdr:colOff>295512</xdr:colOff>
      <xdr:row>27</xdr:row>
      <xdr:rowOff>258769</xdr:rowOff>
    </xdr:to>
    <xdr:pic>
      <xdr:nvPicPr>
        <xdr:cNvPr id="60" name="Picture 59">
          <a:extLst>
            <a:ext uri="{FF2B5EF4-FFF2-40B4-BE49-F238E27FC236}">
              <a16:creationId xmlns:a16="http://schemas.microsoft.com/office/drawing/2014/main" id="{6467C832-3F40-432D-8522-0635FBBB088F}"/>
            </a:ext>
          </a:extLst>
        </xdr:cNvPr>
        <xdr:cNvPicPr>
          <a:picLocks noChangeAspect="1"/>
        </xdr:cNvPicPr>
      </xdr:nvPicPr>
      <xdr:blipFill>
        <a:blip xmlns:r="http://schemas.openxmlformats.org/officeDocument/2006/relationships" r:embed="rId5"/>
        <a:stretch>
          <a:fillRect/>
        </a:stretch>
      </xdr:blipFill>
      <xdr:spPr>
        <a:xfrm>
          <a:off x="8790719" y="7301906"/>
          <a:ext cx="124918" cy="176813"/>
        </a:xfrm>
        <a:prstGeom prst="rect">
          <a:avLst/>
        </a:prstGeom>
      </xdr:spPr>
    </xdr:pic>
    <xdr:clientData/>
  </xdr:twoCellAnchor>
  <xdr:twoCellAnchor>
    <xdr:from>
      <xdr:col>22</xdr:col>
      <xdr:colOff>145006</xdr:colOff>
      <xdr:row>27</xdr:row>
      <xdr:rowOff>64544</xdr:rowOff>
    </xdr:from>
    <xdr:to>
      <xdr:col>22</xdr:col>
      <xdr:colOff>292007</xdr:colOff>
      <xdr:row>27</xdr:row>
      <xdr:rowOff>253907</xdr:rowOff>
    </xdr:to>
    <xdr:pic>
      <xdr:nvPicPr>
        <xdr:cNvPr id="61" name="Picture 60">
          <a:extLst>
            <a:ext uri="{FF2B5EF4-FFF2-40B4-BE49-F238E27FC236}">
              <a16:creationId xmlns:a16="http://schemas.microsoft.com/office/drawing/2014/main" id="{EBADDCAD-48FD-4168-86F6-B34FCFE30761}"/>
            </a:ext>
          </a:extLst>
        </xdr:cNvPr>
        <xdr:cNvPicPr>
          <a:picLocks noChangeAspect="1"/>
        </xdr:cNvPicPr>
      </xdr:nvPicPr>
      <xdr:blipFill>
        <a:blip xmlns:r="http://schemas.openxmlformats.org/officeDocument/2006/relationships" r:embed="rId4"/>
        <a:stretch>
          <a:fillRect/>
        </a:stretch>
      </xdr:blipFill>
      <xdr:spPr>
        <a:xfrm rot="10800000">
          <a:off x="9098506" y="7284494"/>
          <a:ext cx="147001" cy="189363"/>
        </a:xfrm>
        <a:prstGeom prst="rect">
          <a:avLst/>
        </a:prstGeom>
      </xdr:spPr>
    </xdr:pic>
    <xdr:clientData/>
  </xdr:twoCellAnchor>
  <xdr:twoCellAnchor>
    <xdr:from>
      <xdr:col>25</xdr:col>
      <xdr:colOff>18194</xdr:colOff>
      <xdr:row>27</xdr:row>
      <xdr:rowOff>81956</xdr:rowOff>
    </xdr:from>
    <xdr:to>
      <xdr:col>25</xdr:col>
      <xdr:colOff>143112</xdr:colOff>
      <xdr:row>27</xdr:row>
      <xdr:rowOff>258769</xdr:rowOff>
    </xdr:to>
    <xdr:pic>
      <xdr:nvPicPr>
        <xdr:cNvPr id="62" name="Picture 61">
          <a:extLst>
            <a:ext uri="{FF2B5EF4-FFF2-40B4-BE49-F238E27FC236}">
              <a16:creationId xmlns:a16="http://schemas.microsoft.com/office/drawing/2014/main" id="{169B07F3-788E-4199-8817-14097F960D63}"/>
            </a:ext>
          </a:extLst>
        </xdr:cNvPr>
        <xdr:cNvPicPr>
          <a:picLocks noChangeAspect="1"/>
        </xdr:cNvPicPr>
      </xdr:nvPicPr>
      <xdr:blipFill>
        <a:blip xmlns:r="http://schemas.openxmlformats.org/officeDocument/2006/relationships" r:embed="rId5"/>
        <a:stretch>
          <a:fillRect/>
        </a:stretch>
      </xdr:blipFill>
      <xdr:spPr>
        <a:xfrm rot="10800000">
          <a:off x="9971819" y="7301906"/>
          <a:ext cx="124918" cy="176813"/>
        </a:xfrm>
        <a:prstGeom prst="rect">
          <a:avLst/>
        </a:prstGeom>
      </xdr:spPr>
    </xdr:pic>
    <xdr:clientData/>
  </xdr:twoCellAnchor>
  <xdr:twoCellAnchor>
    <xdr:from>
      <xdr:col>24</xdr:col>
      <xdr:colOff>6706</xdr:colOff>
      <xdr:row>27</xdr:row>
      <xdr:rowOff>40919</xdr:rowOff>
    </xdr:from>
    <xdr:to>
      <xdr:col>24</xdr:col>
      <xdr:colOff>303367</xdr:colOff>
      <xdr:row>27</xdr:row>
      <xdr:rowOff>293843</xdr:rowOff>
    </xdr:to>
    <xdr:pic>
      <xdr:nvPicPr>
        <xdr:cNvPr id="63" name="Picture 62">
          <a:extLst>
            <a:ext uri="{FF2B5EF4-FFF2-40B4-BE49-F238E27FC236}">
              <a16:creationId xmlns:a16="http://schemas.microsoft.com/office/drawing/2014/main" id="{AAAEF8D9-16E0-417A-909D-5DDF33604E0F}"/>
            </a:ext>
          </a:extLst>
        </xdr:cNvPr>
        <xdr:cNvPicPr>
          <a:picLocks noChangeAspect="1"/>
        </xdr:cNvPicPr>
      </xdr:nvPicPr>
      <xdr:blipFill>
        <a:blip xmlns:r="http://schemas.openxmlformats.org/officeDocument/2006/relationships" r:embed="rId1"/>
        <a:stretch>
          <a:fillRect/>
        </a:stretch>
      </xdr:blipFill>
      <xdr:spPr>
        <a:xfrm flipH="1" flipV="1">
          <a:off x="9626956" y="7260869"/>
          <a:ext cx="296661" cy="252924"/>
        </a:xfrm>
        <a:prstGeom prst="rect">
          <a:avLst/>
        </a:prstGeom>
      </xdr:spPr>
    </xdr:pic>
    <xdr:clientData/>
  </xdr:twoCellAnchor>
  <xdr:twoCellAnchor>
    <xdr:from>
      <xdr:col>5</xdr:col>
      <xdr:colOff>57150</xdr:colOff>
      <xdr:row>27</xdr:row>
      <xdr:rowOff>38100</xdr:rowOff>
    </xdr:from>
    <xdr:to>
      <xdr:col>5</xdr:col>
      <xdr:colOff>288132</xdr:colOff>
      <xdr:row>27</xdr:row>
      <xdr:rowOff>168681</xdr:rowOff>
    </xdr:to>
    <xdr:pic>
      <xdr:nvPicPr>
        <xdr:cNvPr id="64" name="Picture 63">
          <a:extLst>
            <a:ext uri="{FF2B5EF4-FFF2-40B4-BE49-F238E27FC236}">
              <a16:creationId xmlns:a16="http://schemas.microsoft.com/office/drawing/2014/main" id="{5D472A90-7D6F-4323-9A58-B362F14F5F12}"/>
            </a:ext>
          </a:extLst>
        </xdr:cNvPr>
        <xdr:cNvPicPr>
          <a:picLocks noChangeAspect="1"/>
        </xdr:cNvPicPr>
      </xdr:nvPicPr>
      <xdr:blipFill rotWithShape="1">
        <a:blip xmlns:r="http://schemas.openxmlformats.org/officeDocument/2006/relationships" r:embed="rId3"/>
        <a:srcRect r="37332"/>
        <a:stretch/>
      </xdr:blipFill>
      <xdr:spPr>
        <a:xfrm rot="5400000">
          <a:off x="3393475" y="7207850"/>
          <a:ext cx="130581" cy="230982"/>
        </a:xfrm>
        <a:prstGeom prst="rect">
          <a:avLst/>
        </a:prstGeom>
      </xdr:spPr>
    </xdr:pic>
    <xdr:clientData/>
  </xdr:twoCellAnchor>
  <xdr:twoCellAnchor>
    <xdr:from>
      <xdr:col>9</xdr:col>
      <xdr:colOff>38100</xdr:colOff>
      <xdr:row>27</xdr:row>
      <xdr:rowOff>161925</xdr:rowOff>
    </xdr:from>
    <xdr:to>
      <xdr:col>9</xdr:col>
      <xdr:colOff>269082</xdr:colOff>
      <xdr:row>27</xdr:row>
      <xdr:rowOff>286410</xdr:rowOff>
    </xdr:to>
    <xdr:pic>
      <xdr:nvPicPr>
        <xdr:cNvPr id="65" name="Picture 64">
          <a:extLst>
            <a:ext uri="{FF2B5EF4-FFF2-40B4-BE49-F238E27FC236}">
              <a16:creationId xmlns:a16="http://schemas.microsoft.com/office/drawing/2014/main" id="{5B75866F-1CFB-44C3-8760-3ABE1515ABC5}"/>
            </a:ext>
          </a:extLst>
        </xdr:cNvPr>
        <xdr:cNvPicPr>
          <a:picLocks noChangeAspect="1"/>
        </xdr:cNvPicPr>
      </xdr:nvPicPr>
      <xdr:blipFill rotWithShape="1">
        <a:blip xmlns:r="http://schemas.openxmlformats.org/officeDocument/2006/relationships" r:embed="rId3"/>
        <a:srcRect r="40257"/>
        <a:stretch/>
      </xdr:blipFill>
      <xdr:spPr>
        <a:xfrm rot="16200000">
          <a:off x="4710973" y="7328627"/>
          <a:ext cx="124485" cy="230982"/>
        </a:xfrm>
        <a:prstGeom prst="rect">
          <a:avLst/>
        </a:prstGeom>
      </xdr:spPr>
    </xdr:pic>
    <xdr:clientData/>
  </xdr:twoCellAnchor>
  <xdr:twoCellAnchor>
    <xdr:from>
      <xdr:col>19</xdr:col>
      <xdr:colOff>19050</xdr:colOff>
      <xdr:row>27</xdr:row>
      <xdr:rowOff>28575</xdr:rowOff>
    </xdr:from>
    <xdr:to>
      <xdr:col>19</xdr:col>
      <xdr:colOff>153812</xdr:colOff>
      <xdr:row>27</xdr:row>
      <xdr:rowOff>259557</xdr:rowOff>
    </xdr:to>
    <xdr:pic>
      <xdr:nvPicPr>
        <xdr:cNvPr id="66" name="Picture 65">
          <a:extLst>
            <a:ext uri="{FF2B5EF4-FFF2-40B4-BE49-F238E27FC236}">
              <a16:creationId xmlns:a16="http://schemas.microsoft.com/office/drawing/2014/main" id="{AB75F640-2826-4ED1-8201-B80BD0E3ABCB}"/>
            </a:ext>
          </a:extLst>
        </xdr:cNvPr>
        <xdr:cNvPicPr>
          <a:picLocks noChangeAspect="1"/>
        </xdr:cNvPicPr>
      </xdr:nvPicPr>
      <xdr:blipFill rotWithShape="1">
        <a:blip xmlns:r="http://schemas.openxmlformats.org/officeDocument/2006/relationships" r:embed="rId3"/>
        <a:srcRect r="35326"/>
        <a:stretch/>
      </xdr:blipFill>
      <xdr:spPr>
        <a:xfrm>
          <a:off x="7972425" y="7248525"/>
          <a:ext cx="134762" cy="230982"/>
        </a:xfrm>
        <a:prstGeom prst="rect">
          <a:avLst/>
        </a:prstGeom>
      </xdr:spPr>
    </xdr:pic>
    <xdr:clientData/>
  </xdr:twoCellAnchor>
  <xdr:twoCellAnchor>
    <xdr:from>
      <xdr:col>23</xdr:col>
      <xdr:colOff>142875</xdr:colOff>
      <xdr:row>27</xdr:row>
      <xdr:rowOff>47625</xdr:rowOff>
    </xdr:from>
    <xdr:to>
      <xdr:col>23</xdr:col>
      <xdr:colOff>273130</xdr:colOff>
      <xdr:row>27</xdr:row>
      <xdr:rowOff>278607</xdr:rowOff>
    </xdr:to>
    <xdr:pic>
      <xdr:nvPicPr>
        <xdr:cNvPr id="67" name="Picture 66">
          <a:extLst>
            <a:ext uri="{FF2B5EF4-FFF2-40B4-BE49-F238E27FC236}">
              <a16:creationId xmlns:a16="http://schemas.microsoft.com/office/drawing/2014/main" id="{2C0122A4-B8DA-455E-A2EE-B2CCF3E208A0}"/>
            </a:ext>
          </a:extLst>
        </xdr:cNvPr>
        <xdr:cNvPicPr>
          <a:picLocks noChangeAspect="1"/>
        </xdr:cNvPicPr>
      </xdr:nvPicPr>
      <xdr:blipFill rotWithShape="1">
        <a:blip xmlns:r="http://schemas.openxmlformats.org/officeDocument/2006/relationships" r:embed="rId3"/>
        <a:srcRect l="1" r="37487"/>
        <a:stretch/>
      </xdr:blipFill>
      <xdr:spPr>
        <a:xfrm rot="10800000">
          <a:off x="9429750" y="7267575"/>
          <a:ext cx="130255" cy="230982"/>
        </a:xfrm>
        <a:prstGeom prst="rect">
          <a:avLst/>
        </a:prstGeom>
      </xdr:spPr>
    </xdr:pic>
    <xdr:clientData/>
  </xdr:twoCellAnchor>
  <xdr:twoCellAnchor>
    <xdr:from>
      <xdr:col>32</xdr:col>
      <xdr:colOff>69273</xdr:colOff>
      <xdr:row>13</xdr:row>
      <xdr:rowOff>121227</xdr:rowOff>
    </xdr:from>
    <xdr:to>
      <xdr:col>32</xdr:col>
      <xdr:colOff>6041448</xdr:colOff>
      <xdr:row>49</xdr:row>
      <xdr:rowOff>104775</xdr:rowOff>
    </xdr:to>
    <xdr:pic>
      <xdr:nvPicPr>
        <xdr:cNvPr id="69" name="Picture 68">
          <a:extLst>
            <a:ext uri="{FF2B5EF4-FFF2-40B4-BE49-F238E27FC236}">
              <a16:creationId xmlns:a16="http://schemas.microsoft.com/office/drawing/2014/main" id="{B0810B67-990F-8441-658C-35E0EDE53A72}"/>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8582409" y="2892136"/>
          <a:ext cx="5972175" cy="6581775"/>
        </a:xfrm>
        <a:prstGeom prst="rect">
          <a:avLst/>
        </a:prstGeom>
      </xdr:spPr>
    </xdr:pic>
    <xdr:clientData/>
  </xdr:twoCellAnchor>
  <xdr:twoCellAnchor>
    <xdr:from>
      <xdr:col>32</xdr:col>
      <xdr:colOff>63409</xdr:colOff>
      <xdr:row>1</xdr:row>
      <xdr:rowOff>184635</xdr:rowOff>
    </xdr:from>
    <xdr:to>
      <xdr:col>32</xdr:col>
      <xdr:colOff>4035334</xdr:colOff>
      <xdr:row>13</xdr:row>
      <xdr:rowOff>80726</xdr:rowOff>
    </xdr:to>
    <xdr:pic>
      <xdr:nvPicPr>
        <xdr:cNvPr id="71" name="Picture 70">
          <a:extLst>
            <a:ext uri="{FF2B5EF4-FFF2-40B4-BE49-F238E27FC236}">
              <a16:creationId xmlns:a16="http://schemas.microsoft.com/office/drawing/2014/main" id="{36782F77-653A-DE8B-9A99-DE3984D8CF65}"/>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576545" y="375135"/>
          <a:ext cx="3971925" cy="2476500"/>
        </a:xfrm>
        <a:prstGeom prst="rect">
          <a:avLst/>
        </a:prstGeom>
      </xdr:spPr>
    </xdr:pic>
    <xdr:clientData/>
  </xdr:twoCellAnchor>
  <xdr:twoCellAnchor>
    <xdr:from>
      <xdr:col>31</xdr:col>
      <xdr:colOff>109500</xdr:colOff>
      <xdr:row>6</xdr:row>
      <xdr:rowOff>5590</xdr:rowOff>
    </xdr:from>
    <xdr:to>
      <xdr:col>31</xdr:col>
      <xdr:colOff>6062625</xdr:colOff>
      <xdr:row>44</xdr:row>
      <xdr:rowOff>80058</xdr:rowOff>
    </xdr:to>
    <xdr:pic>
      <xdr:nvPicPr>
        <xdr:cNvPr id="77" name="Picture 76">
          <a:extLst>
            <a:ext uri="{FF2B5EF4-FFF2-40B4-BE49-F238E27FC236}">
              <a16:creationId xmlns:a16="http://schemas.microsoft.com/office/drawing/2014/main" id="{48A91546-CBCE-8CEC-035D-FDA91C307F7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1903182" y="1287135"/>
          <a:ext cx="5953125" cy="7296150"/>
        </a:xfrm>
        <a:prstGeom prst="rect">
          <a:avLst/>
        </a:prstGeom>
      </xdr:spPr>
    </xdr:pic>
    <xdr:clientData/>
  </xdr:twoCellAnchor>
  <xdr:twoCellAnchor>
    <xdr:from>
      <xdr:col>31</xdr:col>
      <xdr:colOff>86317</xdr:colOff>
      <xdr:row>1</xdr:row>
      <xdr:rowOff>86318</xdr:rowOff>
    </xdr:from>
    <xdr:to>
      <xdr:col>31</xdr:col>
      <xdr:colOff>6639517</xdr:colOff>
      <xdr:row>5</xdr:row>
      <xdr:rowOff>147798</xdr:rowOff>
    </xdr:to>
    <xdr:pic>
      <xdr:nvPicPr>
        <xdr:cNvPr id="79" name="Picture 78">
          <a:extLst>
            <a:ext uri="{FF2B5EF4-FFF2-40B4-BE49-F238E27FC236}">
              <a16:creationId xmlns:a16="http://schemas.microsoft.com/office/drawing/2014/main" id="{3EABBF7C-577E-7F97-DFFA-A7825D64499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1879999" y="276818"/>
          <a:ext cx="6553200" cy="9620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18</xdr:col>
      <xdr:colOff>14007</xdr:colOff>
      <xdr:row>4</xdr:row>
      <xdr:rowOff>37970</xdr:rowOff>
    </xdr:from>
    <xdr:to>
      <xdr:col>18</xdr:col>
      <xdr:colOff>310668</xdr:colOff>
      <xdr:row>4</xdr:row>
      <xdr:rowOff>290894</xdr:rowOff>
    </xdr:to>
    <xdr:pic>
      <xdr:nvPicPr>
        <xdr:cNvPr id="2" name="Picture 1">
          <a:extLst>
            <a:ext uri="{FF2B5EF4-FFF2-40B4-BE49-F238E27FC236}">
              <a16:creationId xmlns:a16="http://schemas.microsoft.com/office/drawing/2014/main" id="{555951CB-DEC9-445E-A2EF-19E864C8C1E8}"/>
            </a:ext>
          </a:extLst>
        </xdr:cNvPr>
        <xdr:cNvPicPr>
          <a:picLocks noChangeAspect="1"/>
        </xdr:cNvPicPr>
      </xdr:nvPicPr>
      <xdr:blipFill>
        <a:blip xmlns:r="http://schemas.openxmlformats.org/officeDocument/2006/relationships" r:embed="rId1"/>
        <a:stretch>
          <a:fillRect/>
        </a:stretch>
      </xdr:blipFill>
      <xdr:spPr>
        <a:xfrm>
          <a:off x="7634007" y="799970"/>
          <a:ext cx="296661" cy="252924"/>
        </a:xfrm>
        <a:prstGeom prst="rect">
          <a:avLst/>
        </a:prstGeom>
      </xdr:spPr>
    </xdr:pic>
    <xdr:clientData/>
  </xdr:twoCellAnchor>
  <xdr:twoCellAnchor>
    <xdr:from>
      <xdr:col>11</xdr:col>
      <xdr:colOff>31393</xdr:colOff>
      <xdr:row>4</xdr:row>
      <xdr:rowOff>17222</xdr:rowOff>
    </xdr:from>
    <xdr:to>
      <xdr:col>11</xdr:col>
      <xdr:colOff>284317</xdr:colOff>
      <xdr:row>4</xdr:row>
      <xdr:rowOff>313883</xdr:rowOff>
    </xdr:to>
    <xdr:pic>
      <xdr:nvPicPr>
        <xdr:cNvPr id="3" name="Picture 2">
          <a:extLst>
            <a:ext uri="{FF2B5EF4-FFF2-40B4-BE49-F238E27FC236}">
              <a16:creationId xmlns:a16="http://schemas.microsoft.com/office/drawing/2014/main" id="{C3897DB9-15F1-40AF-904E-6B965C6E6189}"/>
            </a:ext>
          </a:extLst>
        </xdr:cNvPr>
        <xdr:cNvPicPr>
          <a:picLocks noChangeAspect="1"/>
        </xdr:cNvPicPr>
      </xdr:nvPicPr>
      <xdr:blipFill>
        <a:blip xmlns:r="http://schemas.openxmlformats.org/officeDocument/2006/relationships" r:embed="rId1"/>
        <a:stretch>
          <a:fillRect/>
        </a:stretch>
      </xdr:blipFill>
      <xdr:spPr>
        <a:xfrm rot="5400000" flipH="1" flipV="1">
          <a:off x="5295899" y="801091"/>
          <a:ext cx="296661" cy="252924"/>
        </a:xfrm>
        <a:prstGeom prst="rect">
          <a:avLst/>
        </a:prstGeom>
      </xdr:spPr>
    </xdr:pic>
    <xdr:clientData/>
  </xdr:twoCellAnchor>
  <xdr:twoCellAnchor>
    <xdr:from>
      <xdr:col>4</xdr:col>
      <xdr:colOff>39220</xdr:colOff>
      <xdr:row>4</xdr:row>
      <xdr:rowOff>11207</xdr:rowOff>
    </xdr:from>
    <xdr:to>
      <xdr:col>4</xdr:col>
      <xdr:colOff>292144</xdr:colOff>
      <xdr:row>4</xdr:row>
      <xdr:rowOff>307868</xdr:rowOff>
    </xdr:to>
    <xdr:pic>
      <xdr:nvPicPr>
        <xdr:cNvPr id="4" name="Picture 3">
          <a:extLst>
            <a:ext uri="{FF2B5EF4-FFF2-40B4-BE49-F238E27FC236}">
              <a16:creationId xmlns:a16="http://schemas.microsoft.com/office/drawing/2014/main" id="{11D6B01B-5CE3-4A7C-8D21-E755938421AE}"/>
            </a:ext>
          </a:extLst>
        </xdr:cNvPr>
        <xdr:cNvPicPr>
          <a:picLocks noChangeAspect="1"/>
        </xdr:cNvPicPr>
      </xdr:nvPicPr>
      <xdr:blipFill>
        <a:blip xmlns:r="http://schemas.openxmlformats.org/officeDocument/2006/relationships" r:embed="rId1"/>
        <a:stretch>
          <a:fillRect/>
        </a:stretch>
      </xdr:blipFill>
      <xdr:spPr>
        <a:xfrm rot="5400000">
          <a:off x="2970101" y="795076"/>
          <a:ext cx="296661" cy="252924"/>
        </a:xfrm>
        <a:prstGeom prst="rect">
          <a:avLst/>
        </a:prstGeom>
      </xdr:spPr>
    </xdr:pic>
    <xdr:clientData/>
  </xdr:twoCellAnchor>
  <xdr:twoCellAnchor>
    <xdr:from>
      <xdr:col>25</xdr:col>
      <xdr:colOff>11749</xdr:colOff>
      <xdr:row>4</xdr:row>
      <xdr:rowOff>38678</xdr:rowOff>
    </xdr:from>
    <xdr:to>
      <xdr:col>25</xdr:col>
      <xdr:colOff>308410</xdr:colOff>
      <xdr:row>4</xdr:row>
      <xdr:rowOff>291602</xdr:rowOff>
    </xdr:to>
    <xdr:pic>
      <xdr:nvPicPr>
        <xdr:cNvPr id="5" name="Picture 4">
          <a:extLst>
            <a:ext uri="{FF2B5EF4-FFF2-40B4-BE49-F238E27FC236}">
              <a16:creationId xmlns:a16="http://schemas.microsoft.com/office/drawing/2014/main" id="{05323724-5E4B-43BE-BF8D-BA268730A5C7}"/>
            </a:ext>
          </a:extLst>
        </xdr:cNvPr>
        <xdr:cNvPicPr>
          <a:picLocks noChangeAspect="1"/>
        </xdr:cNvPicPr>
      </xdr:nvPicPr>
      <xdr:blipFill>
        <a:blip xmlns:r="http://schemas.openxmlformats.org/officeDocument/2006/relationships" r:embed="rId1"/>
        <a:stretch>
          <a:fillRect/>
        </a:stretch>
      </xdr:blipFill>
      <xdr:spPr>
        <a:xfrm rot="10800000">
          <a:off x="9965374" y="800678"/>
          <a:ext cx="296661" cy="252924"/>
        </a:xfrm>
        <a:prstGeom prst="rect">
          <a:avLst/>
        </a:prstGeom>
      </xdr:spPr>
    </xdr:pic>
    <xdr:clientData/>
  </xdr:twoCellAnchor>
  <xdr:twoCellAnchor>
    <xdr:from>
      <xdr:col>19</xdr:col>
      <xdr:colOff>106430</xdr:colOff>
      <xdr:row>4</xdr:row>
      <xdr:rowOff>44014</xdr:rowOff>
    </xdr:from>
    <xdr:to>
      <xdr:col>19</xdr:col>
      <xdr:colOff>303816</xdr:colOff>
      <xdr:row>4</xdr:row>
      <xdr:rowOff>269883</xdr:rowOff>
    </xdr:to>
    <xdr:pic>
      <xdr:nvPicPr>
        <xdr:cNvPr id="6" name="Picture 5">
          <a:extLst>
            <a:ext uri="{FF2B5EF4-FFF2-40B4-BE49-F238E27FC236}">
              <a16:creationId xmlns:a16="http://schemas.microsoft.com/office/drawing/2014/main" id="{FF3DF53C-B342-44F1-99D0-6CACD775A21C}"/>
            </a:ext>
          </a:extLst>
        </xdr:cNvPr>
        <xdr:cNvPicPr>
          <a:picLocks noChangeAspect="1"/>
        </xdr:cNvPicPr>
      </xdr:nvPicPr>
      <xdr:blipFill>
        <a:blip xmlns:r="http://schemas.openxmlformats.org/officeDocument/2006/relationships" r:embed="rId2"/>
        <a:stretch>
          <a:fillRect/>
        </a:stretch>
      </xdr:blipFill>
      <xdr:spPr>
        <a:xfrm>
          <a:off x="8059805" y="806014"/>
          <a:ext cx="197386" cy="225869"/>
        </a:xfrm>
        <a:prstGeom prst="rect">
          <a:avLst/>
        </a:prstGeom>
      </xdr:spPr>
    </xdr:pic>
    <xdr:clientData/>
  </xdr:twoCellAnchor>
  <xdr:twoCellAnchor>
    <xdr:from>
      <xdr:col>26</xdr:col>
      <xdr:colOff>21105</xdr:colOff>
      <xdr:row>4</xdr:row>
      <xdr:rowOff>57461</xdr:rowOff>
    </xdr:from>
    <xdr:to>
      <xdr:col>26</xdr:col>
      <xdr:colOff>218491</xdr:colOff>
      <xdr:row>4</xdr:row>
      <xdr:rowOff>283330</xdr:rowOff>
    </xdr:to>
    <xdr:pic>
      <xdr:nvPicPr>
        <xdr:cNvPr id="7" name="Picture 6">
          <a:extLst>
            <a:ext uri="{FF2B5EF4-FFF2-40B4-BE49-F238E27FC236}">
              <a16:creationId xmlns:a16="http://schemas.microsoft.com/office/drawing/2014/main" id="{88241CC4-2531-425C-B2A9-42979A7D30D4}"/>
            </a:ext>
          </a:extLst>
        </xdr:cNvPr>
        <xdr:cNvPicPr>
          <a:picLocks noChangeAspect="1"/>
        </xdr:cNvPicPr>
      </xdr:nvPicPr>
      <xdr:blipFill>
        <a:blip xmlns:r="http://schemas.openxmlformats.org/officeDocument/2006/relationships" r:embed="rId2"/>
        <a:stretch>
          <a:fillRect/>
        </a:stretch>
      </xdr:blipFill>
      <xdr:spPr>
        <a:xfrm rot="10800000">
          <a:off x="10308105" y="819461"/>
          <a:ext cx="197386" cy="225869"/>
        </a:xfrm>
        <a:prstGeom prst="rect">
          <a:avLst/>
        </a:prstGeom>
      </xdr:spPr>
    </xdr:pic>
    <xdr:clientData/>
  </xdr:twoCellAnchor>
  <xdr:twoCellAnchor>
    <xdr:from>
      <xdr:col>5</xdr:col>
      <xdr:colOff>48512</xdr:colOff>
      <xdr:row>4</xdr:row>
      <xdr:rowOff>116219</xdr:rowOff>
    </xdr:from>
    <xdr:to>
      <xdr:col>5</xdr:col>
      <xdr:colOff>274381</xdr:colOff>
      <xdr:row>4</xdr:row>
      <xdr:rowOff>313605</xdr:rowOff>
    </xdr:to>
    <xdr:pic>
      <xdr:nvPicPr>
        <xdr:cNvPr id="8" name="Picture 7">
          <a:extLst>
            <a:ext uri="{FF2B5EF4-FFF2-40B4-BE49-F238E27FC236}">
              <a16:creationId xmlns:a16="http://schemas.microsoft.com/office/drawing/2014/main" id="{32097F98-2895-4924-AC7D-7B69CC9F83A6}"/>
            </a:ext>
          </a:extLst>
        </xdr:cNvPr>
        <xdr:cNvPicPr>
          <a:picLocks noChangeAspect="1"/>
        </xdr:cNvPicPr>
      </xdr:nvPicPr>
      <xdr:blipFill>
        <a:blip xmlns:r="http://schemas.openxmlformats.org/officeDocument/2006/relationships" r:embed="rId2"/>
        <a:stretch>
          <a:fillRect/>
        </a:stretch>
      </xdr:blipFill>
      <xdr:spPr>
        <a:xfrm rot="5400000">
          <a:off x="3348879" y="863977"/>
          <a:ext cx="197386" cy="225869"/>
        </a:xfrm>
        <a:prstGeom prst="rect">
          <a:avLst/>
        </a:prstGeom>
      </xdr:spPr>
    </xdr:pic>
    <xdr:clientData/>
  </xdr:twoCellAnchor>
  <xdr:twoCellAnchor>
    <xdr:from>
      <xdr:col>12</xdr:col>
      <xdr:colOff>56030</xdr:colOff>
      <xdr:row>4</xdr:row>
      <xdr:rowOff>22412</xdr:rowOff>
    </xdr:from>
    <xdr:to>
      <xdr:col>12</xdr:col>
      <xdr:colOff>281899</xdr:colOff>
      <xdr:row>4</xdr:row>
      <xdr:rowOff>219798</xdr:rowOff>
    </xdr:to>
    <xdr:pic>
      <xdr:nvPicPr>
        <xdr:cNvPr id="9" name="Picture 8">
          <a:extLst>
            <a:ext uri="{FF2B5EF4-FFF2-40B4-BE49-F238E27FC236}">
              <a16:creationId xmlns:a16="http://schemas.microsoft.com/office/drawing/2014/main" id="{E4A2279B-9AC7-4707-82AB-118B8A870D66}"/>
            </a:ext>
          </a:extLst>
        </xdr:cNvPr>
        <xdr:cNvPicPr>
          <a:picLocks noChangeAspect="1"/>
        </xdr:cNvPicPr>
      </xdr:nvPicPr>
      <xdr:blipFill>
        <a:blip xmlns:r="http://schemas.openxmlformats.org/officeDocument/2006/relationships" r:embed="rId2"/>
        <a:stretch>
          <a:fillRect/>
        </a:stretch>
      </xdr:blipFill>
      <xdr:spPr>
        <a:xfrm rot="16200000">
          <a:off x="5690022" y="770170"/>
          <a:ext cx="197386" cy="225869"/>
        </a:xfrm>
        <a:prstGeom prst="rect">
          <a:avLst/>
        </a:prstGeom>
      </xdr:spPr>
    </xdr:pic>
    <xdr:clientData/>
  </xdr:twoCellAnchor>
  <xdr:twoCellAnchor>
    <xdr:from>
      <xdr:col>17</xdr:col>
      <xdr:colOff>16808</xdr:colOff>
      <xdr:row>4</xdr:row>
      <xdr:rowOff>39221</xdr:rowOff>
    </xdr:from>
    <xdr:to>
      <xdr:col>17</xdr:col>
      <xdr:colOff>225177</xdr:colOff>
      <xdr:row>4</xdr:row>
      <xdr:rowOff>270203</xdr:rowOff>
    </xdr:to>
    <xdr:pic>
      <xdr:nvPicPr>
        <xdr:cNvPr id="10" name="Picture 9">
          <a:extLst>
            <a:ext uri="{FF2B5EF4-FFF2-40B4-BE49-F238E27FC236}">
              <a16:creationId xmlns:a16="http://schemas.microsoft.com/office/drawing/2014/main" id="{248E1BEA-6B9A-4282-A66C-F33054819FBA}"/>
            </a:ext>
          </a:extLst>
        </xdr:cNvPr>
        <xdr:cNvPicPr>
          <a:picLocks noChangeAspect="1"/>
        </xdr:cNvPicPr>
      </xdr:nvPicPr>
      <xdr:blipFill>
        <a:blip xmlns:r="http://schemas.openxmlformats.org/officeDocument/2006/relationships" r:embed="rId3"/>
        <a:stretch>
          <a:fillRect/>
        </a:stretch>
      </xdr:blipFill>
      <xdr:spPr>
        <a:xfrm>
          <a:off x="7303433" y="801221"/>
          <a:ext cx="208369" cy="230982"/>
        </a:xfrm>
        <a:prstGeom prst="rect">
          <a:avLst/>
        </a:prstGeom>
      </xdr:spPr>
    </xdr:pic>
    <xdr:clientData/>
  </xdr:twoCellAnchor>
  <xdr:twoCellAnchor>
    <xdr:from>
      <xdr:col>16</xdr:col>
      <xdr:colOff>17930</xdr:colOff>
      <xdr:row>4</xdr:row>
      <xdr:rowOff>40341</xdr:rowOff>
    </xdr:from>
    <xdr:to>
      <xdr:col>16</xdr:col>
      <xdr:colOff>152692</xdr:colOff>
      <xdr:row>4</xdr:row>
      <xdr:rowOff>271323</xdr:rowOff>
    </xdr:to>
    <xdr:pic>
      <xdr:nvPicPr>
        <xdr:cNvPr id="11" name="Picture 10">
          <a:extLst>
            <a:ext uri="{FF2B5EF4-FFF2-40B4-BE49-F238E27FC236}">
              <a16:creationId xmlns:a16="http://schemas.microsoft.com/office/drawing/2014/main" id="{D35837C1-184D-4CD5-94F3-B03B7B14B588}"/>
            </a:ext>
          </a:extLst>
        </xdr:cNvPr>
        <xdr:cNvPicPr>
          <a:picLocks noChangeAspect="1"/>
        </xdr:cNvPicPr>
      </xdr:nvPicPr>
      <xdr:blipFill rotWithShape="1">
        <a:blip xmlns:r="http://schemas.openxmlformats.org/officeDocument/2006/relationships" r:embed="rId3"/>
        <a:srcRect r="35326"/>
        <a:stretch/>
      </xdr:blipFill>
      <xdr:spPr>
        <a:xfrm>
          <a:off x="6971180" y="802341"/>
          <a:ext cx="134762" cy="230982"/>
        </a:xfrm>
        <a:prstGeom prst="rect">
          <a:avLst/>
        </a:prstGeom>
      </xdr:spPr>
    </xdr:pic>
    <xdr:clientData/>
  </xdr:twoCellAnchor>
  <xdr:twoCellAnchor>
    <xdr:from>
      <xdr:col>9</xdr:col>
      <xdr:colOff>30154</xdr:colOff>
      <xdr:row>4</xdr:row>
      <xdr:rowOff>192681</xdr:rowOff>
    </xdr:from>
    <xdr:to>
      <xdr:col>9</xdr:col>
      <xdr:colOff>261136</xdr:colOff>
      <xdr:row>4</xdr:row>
      <xdr:rowOff>317166</xdr:rowOff>
    </xdr:to>
    <xdr:pic>
      <xdr:nvPicPr>
        <xdr:cNvPr id="12" name="Picture 11">
          <a:extLst>
            <a:ext uri="{FF2B5EF4-FFF2-40B4-BE49-F238E27FC236}">
              <a16:creationId xmlns:a16="http://schemas.microsoft.com/office/drawing/2014/main" id="{5D9CCDA1-9C38-4D13-9988-8BC90C97536A}"/>
            </a:ext>
          </a:extLst>
        </xdr:cNvPr>
        <xdr:cNvPicPr>
          <a:picLocks noChangeAspect="1"/>
        </xdr:cNvPicPr>
      </xdr:nvPicPr>
      <xdr:blipFill rotWithShape="1">
        <a:blip xmlns:r="http://schemas.openxmlformats.org/officeDocument/2006/relationships" r:embed="rId3"/>
        <a:srcRect r="40257"/>
        <a:stretch/>
      </xdr:blipFill>
      <xdr:spPr>
        <a:xfrm rot="16200000">
          <a:off x="4703027" y="901433"/>
          <a:ext cx="124485" cy="230982"/>
        </a:xfrm>
        <a:prstGeom prst="rect">
          <a:avLst/>
        </a:prstGeom>
      </xdr:spPr>
    </xdr:pic>
    <xdr:clientData/>
  </xdr:twoCellAnchor>
  <xdr:twoCellAnchor>
    <xdr:from>
      <xdr:col>10</xdr:col>
      <xdr:colOff>36878</xdr:colOff>
      <xdr:row>4</xdr:row>
      <xdr:rowOff>109917</xdr:rowOff>
    </xdr:from>
    <xdr:to>
      <xdr:col>10</xdr:col>
      <xdr:colOff>267860</xdr:colOff>
      <xdr:row>4</xdr:row>
      <xdr:rowOff>318286</xdr:rowOff>
    </xdr:to>
    <xdr:pic>
      <xdr:nvPicPr>
        <xdr:cNvPr id="13" name="Picture 12">
          <a:extLst>
            <a:ext uri="{FF2B5EF4-FFF2-40B4-BE49-F238E27FC236}">
              <a16:creationId xmlns:a16="http://schemas.microsoft.com/office/drawing/2014/main" id="{7CB86DF2-CB07-498B-AA50-D8A16F2678D1}"/>
            </a:ext>
          </a:extLst>
        </xdr:cNvPr>
        <xdr:cNvPicPr>
          <a:picLocks noChangeAspect="1"/>
        </xdr:cNvPicPr>
      </xdr:nvPicPr>
      <xdr:blipFill>
        <a:blip xmlns:r="http://schemas.openxmlformats.org/officeDocument/2006/relationships" r:embed="rId3"/>
        <a:stretch>
          <a:fillRect/>
        </a:stretch>
      </xdr:blipFill>
      <xdr:spPr>
        <a:xfrm rot="16200000">
          <a:off x="5001184" y="860611"/>
          <a:ext cx="208369" cy="230982"/>
        </a:xfrm>
        <a:prstGeom prst="rect">
          <a:avLst/>
        </a:prstGeom>
      </xdr:spPr>
    </xdr:pic>
    <xdr:clientData/>
  </xdr:twoCellAnchor>
  <xdr:twoCellAnchor>
    <xdr:from>
      <xdr:col>3</xdr:col>
      <xdr:colOff>50426</xdr:colOff>
      <xdr:row>4</xdr:row>
      <xdr:rowOff>11207</xdr:rowOff>
    </xdr:from>
    <xdr:to>
      <xdr:col>3</xdr:col>
      <xdr:colOff>281408</xdr:colOff>
      <xdr:row>4</xdr:row>
      <xdr:rowOff>219576</xdr:rowOff>
    </xdr:to>
    <xdr:pic>
      <xdr:nvPicPr>
        <xdr:cNvPr id="14" name="Picture 13">
          <a:extLst>
            <a:ext uri="{FF2B5EF4-FFF2-40B4-BE49-F238E27FC236}">
              <a16:creationId xmlns:a16="http://schemas.microsoft.com/office/drawing/2014/main" id="{60C987C9-C210-4F72-A1E1-3833A50BE8C3}"/>
            </a:ext>
          </a:extLst>
        </xdr:cNvPr>
        <xdr:cNvPicPr>
          <a:picLocks noChangeAspect="1"/>
        </xdr:cNvPicPr>
      </xdr:nvPicPr>
      <xdr:blipFill>
        <a:blip xmlns:r="http://schemas.openxmlformats.org/officeDocument/2006/relationships" r:embed="rId3"/>
        <a:stretch>
          <a:fillRect/>
        </a:stretch>
      </xdr:blipFill>
      <xdr:spPr>
        <a:xfrm rot="5400000">
          <a:off x="2681107" y="761901"/>
          <a:ext cx="208369" cy="230982"/>
        </a:xfrm>
        <a:prstGeom prst="rect">
          <a:avLst/>
        </a:prstGeom>
      </xdr:spPr>
    </xdr:pic>
    <xdr:clientData/>
  </xdr:twoCellAnchor>
  <xdr:twoCellAnchor>
    <xdr:from>
      <xdr:col>2</xdr:col>
      <xdr:colOff>44824</xdr:colOff>
      <xdr:row>4</xdr:row>
      <xdr:rowOff>11207</xdr:rowOff>
    </xdr:from>
    <xdr:to>
      <xdr:col>2</xdr:col>
      <xdr:colOff>275806</xdr:colOff>
      <xdr:row>4</xdr:row>
      <xdr:rowOff>141788</xdr:rowOff>
    </xdr:to>
    <xdr:pic>
      <xdr:nvPicPr>
        <xdr:cNvPr id="15" name="Picture 14">
          <a:extLst>
            <a:ext uri="{FF2B5EF4-FFF2-40B4-BE49-F238E27FC236}">
              <a16:creationId xmlns:a16="http://schemas.microsoft.com/office/drawing/2014/main" id="{CDED30A7-F8E2-4EB7-BF4E-3CCC9521C0BB}"/>
            </a:ext>
          </a:extLst>
        </xdr:cNvPr>
        <xdr:cNvPicPr>
          <a:picLocks noChangeAspect="1"/>
        </xdr:cNvPicPr>
      </xdr:nvPicPr>
      <xdr:blipFill rotWithShape="1">
        <a:blip xmlns:r="http://schemas.openxmlformats.org/officeDocument/2006/relationships" r:embed="rId3"/>
        <a:srcRect r="37332"/>
        <a:stretch/>
      </xdr:blipFill>
      <xdr:spPr>
        <a:xfrm rot="5400000">
          <a:off x="2381024" y="723007"/>
          <a:ext cx="130581" cy="230982"/>
        </a:xfrm>
        <a:prstGeom prst="rect">
          <a:avLst/>
        </a:prstGeom>
      </xdr:spPr>
    </xdr:pic>
    <xdr:clientData/>
  </xdr:twoCellAnchor>
  <xdr:twoCellAnchor>
    <xdr:from>
      <xdr:col>23</xdr:col>
      <xdr:colOff>174503</xdr:colOff>
      <xdr:row>4</xdr:row>
      <xdr:rowOff>43659</xdr:rowOff>
    </xdr:from>
    <xdr:to>
      <xdr:col>23</xdr:col>
      <xdr:colOff>304758</xdr:colOff>
      <xdr:row>4</xdr:row>
      <xdr:rowOff>274641</xdr:rowOff>
    </xdr:to>
    <xdr:pic>
      <xdr:nvPicPr>
        <xdr:cNvPr id="16" name="Picture 15">
          <a:extLst>
            <a:ext uri="{FF2B5EF4-FFF2-40B4-BE49-F238E27FC236}">
              <a16:creationId xmlns:a16="http://schemas.microsoft.com/office/drawing/2014/main" id="{6296439B-3851-43E6-9270-97191CCFA5D9}"/>
            </a:ext>
          </a:extLst>
        </xdr:cNvPr>
        <xdr:cNvPicPr>
          <a:picLocks noChangeAspect="1"/>
        </xdr:cNvPicPr>
      </xdr:nvPicPr>
      <xdr:blipFill rotWithShape="1">
        <a:blip xmlns:r="http://schemas.openxmlformats.org/officeDocument/2006/relationships" r:embed="rId3"/>
        <a:srcRect l="1" r="37487"/>
        <a:stretch/>
      </xdr:blipFill>
      <xdr:spPr>
        <a:xfrm rot="10800000">
          <a:off x="9461378" y="805659"/>
          <a:ext cx="130255" cy="230982"/>
        </a:xfrm>
        <a:prstGeom prst="rect">
          <a:avLst/>
        </a:prstGeom>
      </xdr:spPr>
    </xdr:pic>
    <xdr:clientData/>
  </xdr:twoCellAnchor>
  <xdr:twoCellAnchor>
    <xdr:from>
      <xdr:col>24</xdr:col>
      <xdr:colOff>97510</xdr:colOff>
      <xdr:row>4</xdr:row>
      <xdr:rowOff>44780</xdr:rowOff>
    </xdr:from>
    <xdr:to>
      <xdr:col>24</xdr:col>
      <xdr:colOff>305879</xdr:colOff>
      <xdr:row>4</xdr:row>
      <xdr:rowOff>275762</xdr:rowOff>
    </xdr:to>
    <xdr:pic>
      <xdr:nvPicPr>
        <xdr:cNvPr id="17" name="Picture 16">
          <a:extLst>
            <a:ext uri="{FF2B5EF4-FFF2-40B4-BE49-F238E27FC236}">
              <a16:creationId xmlns:a16="http://schemas.microsoft.com/office/drawing/2014/main" id="{8DB0FF7A-C778-4C8E-B560-0FCF500C2197}"/>
            </a:ext>
          </a:extLst>
        </xdr:cNvPr>
        <xdr:cNvPicPr>
          <a:picLocks noChangeAspect="1"/>
        </xdr:cNvPicPr>
      </xdr:nvPicPr>
      <xdr:blipFill>
        <a:blip xmlns:r="http://schemas.openxmlformats.org/officeDocument/2006/relationships" r:embed="rId3"/>
        <a:stretch>
          <a:fillRect/>
        </a:stretch>
      </xdr:blipFill>
      <xdr:spPr>
        <a:xfrm rot="10800000">
          <a:off x="9717760" y="806780"/>
          <a:ext cx="208369" cy="230982"/>
        </a:xfrm>
        <a:prstGeom prst="rect">
          <a:avLst/>
        </a:prstGeom>
      </xdr:spPr>
    </xdr:pic>
    <xdr:clientData/>
  </xdr:twoCellAnchor>
  <xdr:twoCellAnchor>
    <xdr:from>
      <xdr:col>15</xdr:col>
      <xdr:colOff>27812</xdr:colOff>
      <xdr:row>4</xdr:row>
      <xdr:rowOff>82174</xdr:rowOff>
    </xdr:from>
    <xdr:to>
      <xdr:col>15</xdr:col>
      <xdr:colOff>174813</xdr:colOff>
      <xdr:row>4</xdr:row>
      <xdr:rowOff>268589</xdr:rowOff>
    </xdr:to>
    <xdr:pic>
      <xdr:nvPicPr>
        <xdr:cNvPr id="18" name="Picture 17">
          <a:extLst>
            <a:ext uri="{FF2B5EF4-FFF2-40B4-BE49-F238E27FC236}">
              <a16:creationId xmlns:a16="http://schemas.microsoft.com/office/drawing/2014/main" id="{AB6CEF7E-9442-4D51-9566-1F4045B11B21}"/>
            </a:ext>
          </a:extLst>
        </xdr:cNvPr>
        <xdr:cNvPicPr>
          <a:picLocks noChangeAspect="1"/>
        </xdr:cNvPicPr>
      </xdr:nvPicPr>
      <xdr:blipFill>
        <a:blip xmlns:r="http://schemas.openxmlformats.org/officeDocument/2006/relationships" r:embed="rId4"/>
        <a:stretch>
          <a:fillRect/>
        </a:stretch>
      </xdr:blipFill>
      <xdr:spPr>
        <a:xfrm>
          <a:off x="6647687" y="844174"/>
          <a:ext cx="147001" cy="186415"/>
        </a:xfrm>
        <a:prstGeom prst="rect">
          <a:avLst/>
        </a:prstGeom>
      </xdr:spPr>
    </xdr:pic>
    <xdr:clientData/>
  </xdr:twoCellAnchor>
  <xdr:twoCellAnchor>
    <xdr:from>
      <xdr:col>8</xdr:col>
      <xdr:colOff>55786</xdr:colOff>
      <xdr:row>4</xdr:row>
      <xdr:rowOff>165384</xdr:rowOff>
    </xdr:from>
    <xdr:to>
      <xdr:col>8</xdr:col>
      <xdr:colOff>245149</xdr:colOff>
      <xdr:row>4</xdr:row>
      <xdr:rowOff>312385</xdr:rowOff>
    </xdr:to>
    <xdr:pic>
      <xdr:nvPicPr>
        <xdr:cNvPr id="19" name="Picture 18">
          <a:extLst>
            <a:ext uri="{FF2B5EF4-FFF2-40B4-BE49-F238E27FC236}">
              <a16:creationId xmlns:a16="http://schemas.microsoft.com/office/drawing/2014/main" id="{AD996C4D-93F1-4D98-A88C-8314DA056220}"/>
            </a:ext>
          </a:extLst>
        </xdr:cNvPr>
        <xdr:cNvPicPr>
          <a:picLocks noChangeAspect="1"/>
        </xdr:cNvPicPr>
      </xdr:nvPicPr>
      <xdr:blipFill>
        <a:blip xmlns:r="http://schemas.openxmlformats.org/officeDocument/2006/relationships" r:embed="rId4"/>
        <a:stretch>
          <a:fillRect/>
        </a:stretch>
      </xdr:blipFill>
      <xdr:spPr>
        <a:xfrm rot="16200000">
          <a:off x="4363217" y="906203"/>
          <a:ext cx="147001" cy="189363"/>
        </a:xfrm>
        <a:prstGeom prst="rect">
          <a:avLst/>
        </a:prstGeom>
      </xdr:spPr>
    </xdr:pic>
    <xdr:clientData/>
  </xdr:twoCellAnchor>
  <xdr:twoCellAnchor>
    <xdr:from>
      <xdr:col>1</xdr:col>
      <xdr:colOff>106536</xdr:colOff>
      <xdr:row>4</xdr:row>
      <xdr:rowOff>26333</xdr:rowOff>
    </xdr:from>
    <xdr:to>
      <xdr:col>1</xdr:col>
      <xdr:colOff>295899</xdr:colOff>
      <xdr:row>4</xdr:row>
      <xdr:rowOff>173334</xdr:rowOff>
    </xdr:to>
    <xdr:pic>
      <xdr:nvPicPr>
        <xdr:cNvPr id="20" name="Picture 19">
          <a:extLst>
            <a:ext uri="{FF2B5EF4-FFF2-40B4-BE49-F238E27FC236}">
              <a16:creationId xmlns:a16="http://schemas.microsoft.com/office/drawing/2014/main" id="{5DA8622A-3195-4E09-94A6-C857AA263308}"/>
            </a:ext>
          </a:extLst>
        </xdr:cNvPr>
        <xdr:cNvPicPr>
          <a:picLocks noChangeAspect="1"/>
        </xdr:cNvPicPr>
      </xdr:nvPicPr>
      <xdr:blipFill>
        <a:blip xmlns:r="http://schemas.openxmlformats.org/officeDocument/2006/relationships" r:embed="rId4"/>
        <a:stretch>
          <a:fillRect/>
        </a:stretch>
      </xdr:blipFill>
      <xdr:spPr>
        <a:xfrm rot="5400000">
          <a:off x="2080342" y="767152"/>
          <a:ext cx="147001" cy="189363"/>
        </a:xfrm>
        <a:prstGeom prst="rect">
          <a:avLst/>
        </a:prstGeom>
      </xdr:spPr>
    </xdr:pic>
    <xdr:clientData/>
  </xdr:twoCellAnchor>
  <xdr:twoCellAnchor>
    <xdr:from>
      <xdr:col>21</xdr:col>
      <xdr:colOff>175124</xdr:colOff>
      <xdr:row>4</xdr:row>
      <xdr:rowOff>84292</xdr:rowOff>
    </xdr:from>
    <xdr:to>
      <xdr:col>21</xdr:col>
      <xdr:colOff>300042</xdr:colOff>
      <xdr:row>4</xdr:row>
      <xdr:rowOff>261105</xdr:rowOff>
    </xdr:to>
    <xdr:pic>
      <xdr:nvPicPr>
        <xdr:cNvPr id="21" name="Picture 20">
          <a:extLst>
            <a:ext uri="{FF2B5EF4-FFF2-40B4-BE49-F238E27FC236}">
              <a16:creationId xmlns:a16="http://schemas.microsoft.com/office/drawing/2014/main" id="{4CCCE484-49B7-476B-A2C5-4C998F101617}"/>
            </a:ext>
          </a:extLst>
        </xdr:cNvPr>
        <xdr:cNvPicPr>
          <a:picLocks noChangeAspect="1"/>
        </xdr:cNvPicPr>
      </xdr:nvPicPr>
      <xdr:blipFill>
        <a:blip xmlns:r="http://schemas.openxmlformats.org/officeDocument/2006/relationships" r:embed="rId5"/>
        <a:stretch>
          <a:fillRect/>
        </a:stretch>
      </xdr:blipFill>
      <xdr:spPr>
        <a:xfrm>
          <a:off x="8795249" y="846292"/>
          <a:ext cx="124918" cy="176813"/>
        </a:xfrm>
        <a:prstGeom prst="rect">
          <a:avLst/>
        </a:prstGeom>
      </xdr:spPr>
    </xdr:pic>
    <xdr:clientData/>
  </xdr:twoCellAnchor>
  <xdr:twoCellAnchor>
    <xdr:from>
      <xdr:col>14</xdr:col>
      <xdr:colOff>70595</xdr:colOff>
      <xdr:row>4</xdr:row>
      <xdr:rowOff>19753</xdr:rowOff>
    </xdr:from>
    <xdr:to>
      <xdr:col>14</xdr:col>
      <xdr:colOff>247408</xdr:colOff>
      <xdr:row>4</xdr:row>
      <xdr:rowOff>144671</xdr:rowOff>
    </xdr:to>
    <xdr:pic>
      <xdr:nvPicPr>
        <xdr:cNvPr id="22" name="Picture 21">
          <a:extLst>
            <a:ext uri="{FF2B5EF4-FFF2-40B4-BE49-F238E27FC236}">
              <a16:creationId xmlns:a16="http://schemas.microsoft.com/office/drawing/2014/main" id="{2DB8D1D0-9834-4B90-A91C-BB0C39C26263}"/>
            </a:ext>
          </a:extLst>
        </xdr:cNvPr>
        <xdr:cNvPicPr>
          <a:picLocks noChangeAspect="1"/>
        </xdr:cNvPicPr>
      </xdr:nvPicPr>
      <xdr:blipFill>
        <a:blip xmlns:r="http://schemas.openxmlformats.org/officeDocument/2006/relationships" r:embed="rId5"/>
        <a:stretch>
          <a:fillRect/>
        </a:stretch>
      </xdr:blipFill>
      <xdr:spPr>
        <a:xfrm rot="16200000">
          <a:off x="6383043" y="755805"/>
          <a:ext cx="124918" cy="176813"/>
        </a:xfrm>
        <a:prstGeom prst="rect">
          <a:avLst/>
        </a:prstGeom>
      </xdr:spPr>
    </xdr:pic>
    <xdr:clientData/>
  </xdr:twoCellAnchor>
  <xdr:twoCellAnchor>
    <xdr:from>
      <xdr:col>7</xdr:col>
      <xdr:colOff>68212</xdr:colOff>
      <xdr:row>4</xdr:row>
      <xdr:rowOff>181679</xdr:rowOff>
    </xdr:from>
    <xdr:to>
      <xdr:col>7</xdr:col>
      <xdr:colOff>245025</xdr:colOff>
      <xdr:row>4</xdr:row>
      <xdr:rowOff>306597</xdr:rowOff>
    </xdr:to>
    <xdr:pic>
      <xdr:nvPicPr>
        <xdr:cNvPr id="23" name="Picture 22">
          <a:extLst>
            <a:ext uri="{FF2B5EF4-FFF2-40B4-BE49-F238E27FC236}">
              <a16:creationId xmlns:a16="http://schemas.microsoft.com/office/drawing/2014/main" id="{C4E8B932-F5B7-4D3D-A27F-D9B83AA3BC4D}"/>
            </a:ext>
          </a:extLst>
        </xdr:cNvPr>
        <xdr:cNvPicPr>
          <a:picLocks noChangeAspect="1"/>
        </xdr:cNvPicPr>
      </xdr:nvPicPr>
      <xdr:blipFill>
        <a:blip xmlns:r="http://schemas.openxmlformats.org/officeDocument/2006/relationships" r:embed="rId5"/>
        <a:stretch>
          <a:fillRect/>
        </a:stretch>
      </xdr:blipFill>
      <xdr:spPr>
        <a:xfrm rot="5400000">
          <a:off x="4047035" y="917731"/>
          <a:ext cx="124918" cy="176813"/>
        </a:xfrm>
        <a:prstGeom prst="rect">
          <a:avLst/>
        </a:prstGeom>
      </xdr:spPr>
    </xdr:pic>
    <xdr:clientData/>
  </xdr:twoCellAnchor>
  <xdr:twoCellAnchor>
    <xdr:from>
      <xdr:col>28</xdr:col>
      <xdr:colOff>33092</xdr:colOff>
      <xdr:row>4</xdr:row>
      <xdr:rowOff>80669</xdr:rowOff>
    </xdr:from>
    <xdr:to>
      <xdr:col>28</xdr:col>
      <xdr:colOff>158010</xdr:colOff>
      <xdr:row>4</xdr:row>
      <xdr:rowOff>257482</xdr:rowOff>
    </xdr:to>
    <xdr:pic>
      <xdr:nvPicPr>
        <xdr:cNvPr id="24" name="Picture 23">
          <a:extLst>
            <a:ext uri="{FF2B5EF4-FFF2-40B4-BE49-F238E27FC236}">
              <a16:creationId xmlns:a16="http://schemas.microsoft.com/office/drawing/2014/main" id="{0B3E7E80-E527-4D34-BB0E-AED4C3FAD112}"/>
            </a:ext>
          </a:extLst>
        </xdr:cNvPr>
        <xdr:cNvPicPr>
          <a:picLocks noChangeAspect="1"/>
        </xdr:cNvPicPr>
      </xdr:nvPicPr>
      <xdr:blipFill>
        <a:blip xmlns:r="http://schemas.openxmlformats.org/officeDocument/2006/relationships" r:embed="rId5"/>
        <a:stretch>
          <a:fillRect/>
        </a:stretch>
      </xdr:blipFill>
      <xdr:spPr>
        <a:xfrm flipH="1" flipV="1">
          <a:off x="10986842" y="842669"/>
          <a:ext cx="124918" cy="176813"/>
        </a:xfrm>
        <a:prstGeom prst="rect">
          <a:avLst/>
        </a:prstGeom>
      </xdr:spPr>
    </xdr:pic>
    <xdr:clientData/>
  </xdr:twoCellAnchor>
  <xdr:twoCellAnchor>
    <xdr:from>
      <xdr:col>6</xdr:col>
      <xdr:colOff>50345</xdr:colOff>
      <xdr:row>4</xdr:row>
      <xdr:rowOff>90496</xdr:rowOff>
    </xdr:from>
    <xdr:to>
      <xdr:col>6</xdr:col>
      <xdr:colOff>293609</xdr:colOff>
      <xdr:row>4</xdr:row>
      <xdr:rowOff>241527</xdr:rowOff>
    </xdr:to>
    <xdr:pic>
      <xdr:nvPicPr>
        <xdr:cNvPr id="25" name="Picture 24">
          <a:extLst>
            <a:ext uri="{FF2B5EF4-FFF2-40B4-BE49-F238E27FC236}">
              <a16:creationId xmlns:a16="http://schemas.microsoft.com/office/drawing/2014/main" id="{0CC7AAB3-8752-49AC-B0C6-514FC69B68E6}"/>
            </a:ext>
          </a:extLst>
        </xdr:cNvPr>
        <xdr:cNvPicPr>
          <a:picLocks noChangeAspect="1"/>
        </xdr:cNvPicPr>
      </xdr:nvPicPr>
      <xdr:blipFill>
        <a:blip xmlns:r="http://schemas.openxmlformats.org/officeDocument/2006/relationships" r:embed="rId6"/>
        <a:stretch>
          <a:fillRect/>
        </a:stretch>
      </xdr:blipFill>
      <xdr:spPr>
        <a:xfrm>
          <a:off x="3669845" y="852496"/>
          <a:ext cx="243264" cy="151031"/>
        </a:xfrm>
        <a:prstGeom prst="rect">
          <a:avLst/>
        </a:prstGeom>
      </xdr:spPr>
    </xdr:pic>
    <xdr:clientData/>
  </xdr:twoCellAnchor>
  <xdr:twoCellAnchor>
    <xdr:from>
      <xdr:col>13</xdr:col>
      <xdr:colOff>40820</xdr:colOff>
      <xdr:row>4</xdr:row>
      <xdr:rowOff>90496</xdr:rowOff>
    </xdr:from>
    <xdr:to>
      <xdr:col>13</xdr:col>
      <xdr:colOff>284084</xdr:colOff>
      <xdr:row>4</xdr:row>
      <xdr:rowOff>241527</xdr:rowOff>
    </xdr:to>
    <xdr:pic>
      <xdr:nvPicPr>
        <xdr:cNvPr id="26" name="Picture 25">
          <a:extLst>
            <a:ext uri="{FF2B5EF4-FFF2-40B4-BE49-F238E27FC236}">
              <a16:creationId xmlns:a16="http://schemas.microsoft.com/office/drawing/2014/main" id="{90E5451B-CD97-417B-AF4C-E99D6526D20F}"/>
            </a:ext>
          </a:extLst>
        </xdr:cNvPr>
        <xdr:cNvPicPr>
          <a:picLocks noChangeAspect="1"/>
        </xdr:cNvPicPr>
      </xdr:nvPicPr>
      <xdr:blipFill>
        <a:blip xmlns:r="http://schemas.openxmlformats.org/officeDocument/2006/relationships" r:embed="rId6"/>
        <a:stretch>
          <a:fillRect/>
        </a:stretch>
      </xdr:blipFill>
      <xdr:spPr>
        <a:xfrm flipH="1">
          <a:off x="5993945" y="852496"/>
          <a:ext cx="243264" cy="151031"/>
        </a:xfrm>
        <a:prstGeom prst="rect">
          <a:avLst/>
        </a:prstGeom>
      </xdr:spPr>
    </xdr:pic>
    <xdr:clientData/>
  </xdr:twoCellAnchor>
  <xdr:twoCellAnchor>
    <xdr:from>
      <xdr:col>20</xdr:col>
      <xdr:colOff>86936</xdr:colOff>
      <xdr:row>4</xdr:row>
      <xdr:rowOff>34855</xdr:rowOff>
    </xdr:from>
    <xdr:to>
      <xdr:col>20</xdr:col>
      <xdr:colOff>237967</xdr:colOff>
      <xdr:row>4</xdr:row>
      <xdr:rowOff>278119</xdr:rowOff>
    </xdr:to>
    <xdr:pic>
      <xdr:nvPicPr>
        <xdr:cNvPr id="27" name="Picture 26">
          <a:extLst>
            <a:ext uri="{FF2B5EF4-FFF2-40B4-BE49-F238E27FC236}">
              <a16:creationId xmlns:a16="http://schemas.microsoft.com/office/drawing/2014/main" id="{6DAB0DE6-0218-4476-A7C1-6321F3E152DC}"/>
            </a:ext>
          </a:extLst>
        </xdr:cNvPr>
        <xdr:cNvPicPr>
          <a:picLocks noChangeAspect="1"/>
        </xdr:cNvPicPr>
      </xdr:nvPicPr>
      <xdr:blipFill>
        <a:blip xmlns:r="http://schemas.openxmlformats.org/officeDocument/2006/relationships" r:embed="rId6"/>
        <a:stretch>
          <a:fillRect/>
        </a:stretch>
      </xdr:blipFill>
      <xdr:spPr>
        <a:xfrm rot="16200000">
          <a:off x="8327570" y="842971"/>
          <a:ext cx="243264" cy="151031"/>
        </a:xfrm>
        <a:prstGeom prst="rect">
          <a:avLst/>
        </a:prstGeom>
      </xdr:spPr>
    </xdr:pic>
    <xdr:clientData/>
  </xdr:twoCellAnchor>
  <xdr:twoCellAnchor>
    <xdr:from>
      <xdr:col>27</xdr:col>
      <xdr:colOff>85725</xdr:colOff>
      <xdr:row>4</xdr:row>
      <xdr:rowOff>57150</xdr:rowOff>
    </xdr:from>
    <xdr:to>
      <xdr:col>27</xdr:col>
      <xdr:colOff>236756</xdr:colOff>
      <xdr:row>4</xdr:row>
      <xdr:rowOff>300414</xdr:rowOff>
    </xdr:to>
    <xdr:pic>
      <xdr:nvPicPr>
        <xdr:cNvPr id="28" name="Picture 27">
          <a:extLst>
            <a:ext uri="{FF2B5EF4-FFF2-40B4-BE49-F238E27FC236}">
              <a16:creationId xmlns:a16="http://schemas.microsoft.com/office/drawing/2014/main" id="{29FB83EB-0015-4429-BDB7-18E4B9D96618}"/>
            </a:ext>
          </a:extLst>
        </xdr:cNvPr>
        <xdr:cNvPicPr>
          <a:picLocks noChangeAspect="1"/>
        </xdr:cNvPicPr>
      </xdr:nvPicPr>
      <xdr:blipFill>
        <a:blip xmlns:r="http://schemas.openxmlformats.org/officeDocument/2006/relationships" r:embed="rId6"/>
        <a:stretch>
          <a:fillRect/>
        </a:stretch>
      </xdr:blipFill>
      <xdr:spPr>
        <a:xfrm rot="5400000" flipV="1">
          <a:off x="10659984" y="865266"/>
          <a:ext cx="243264" cy="151031"/>
        </a:xfrm>
        <a:prstGeom prst="rect">
          <a:avLst/>
        </a:prstGeom>
      </xdr:spPr>
    </xdr:pic>
    <xdr:clientData/>
  </xdr:twoCellAnchor>
  <xdr:twoCellAnchor>
    <xdr:from>
      <xdr:col>4</xdr:col>
      <xdr:colOff>66675</xdr:colOff>
      <xdr:row>33</xdr:row>
      <xdr:rowOff>85725</xdr:rowOff>
    </xdr:from>
    <xdr:to>
      <xdr:col>4</xdr:col>
      <xdr:colOff>256038</xdr:colOff>
      <xdr:row>33</xdr:row>
      <xdr:rowOff>232726</xdr:rowOff>
    </xdr:to>
    <xdr:pic>
      <xdr:nvPicPr>
        <xdr:cNvPr id="29" name="Picture 28">
          <a:extLst>
            <a:ext uri="{FF2B5EF4-FFF2-40B4-BE49-F238E27FC236}">
              <a16:creationId xmlns:a16="http://schemas.microsoft.com/office/drawing/2014/main" id="{81EAD95D-948D-4391-AA0B-75B2E5FF691D}"/>
            </a:ext>
          </a:extLst>
        </xdr:cNvPr>
        <xdr:cNvPicPr>
          <a:picLocks noChangeAspect="1"/>
        </xdr:cNvPicPr>
      </xdr:nvPicPr>
      <xdr:blipFill>
        <a:blip xmlns:r="http://schemas.openxmlformats.org/officeDocument/2006/relationships" r:embed="rId4"/>
        <a:stretch>
          <a:fillRect/>
        </a:stretch>
      </xdr:blipFill>
      <xdr:spPr>
        <a:xfrm rot="5400000">
          <a:off x="3040606" y="9170444"/>
          <a:ext cx="147001" cy="189363"/>
        </a:xfrm>
        <a:prstGeom prst="rect">
          <a:avLst/>
        </a:prstGeom>
      </xdr:spPr>
    </xdr:pic>
    <xdr:clientData/>
  </xdr:twoCellAnchor>
  <xdr:twoCellAnchor>
    <xdr:from>
      <xdr:col>8</xdr:col>
      <xdr:colOff>66675</xdr:colOff>
      <xdr:row>33</xdr:row>
      <xdr:rowOff>85725</xdr:rowOff>
    </xdr:from>
    <xdr:to>
      <xdr:col>8</xdr:col>
      <xdr:colOff>256038</xdr:colOff>
      <xdr:row>33</xdr:row>
      <xdr:rowOff>232726</xdr:rowOff>
    </xdr:to>
    <xdr:pic>
      <xdr:nvPicPr>
        <xdr:cNvPr id="30" name="Picture 29">
          <a:extLst>
            <a:ext uri="{FF2B5EF4-FFF2-40B4-BE49-F238E27FC236}">
              <a16:creationId xmlns:a16="http://schemas.microsoft.com/office/drawing/2014/main" id="{DFBB5953-92E8-4062-9F24-26E51F430EBA}"/>
            </a:ext>
          </a:extLst>
        </xdr:cNvPr>
        <xdr:cNvPicPr>
          <a:picLocks noChangeAspect="1"/>
        </xdr:cNvPicPr>
      </xdr:nvPicPr>
      <xdr:blipFill>
        <a:blip xmlns:r="http://schemas.openxmlformats.org/officeDocument/2006/relationships" r:embed="rId4"/>
        <a:stretch>
          <a:fillRect/>
        </a:stretch>
      </xdr:blipFill>
      <xdr:spPr>
        <a:xfrm rot="16200000">
          <a:off x="4374106" y="9170444"/>
          <a:ext cx="147001" cy="189363"/>
        </a:xfrm>
        <a:prstGeom prst="rect">
          <a:avLst/>
        </a:prstGeom>
      </xdr:spPr>
    </xdr:pic>
    <xdr:clientData/>
  </xdr:twoCellAnchor>
  <xdr:twoCellAnchor>
    <xdr:from>
      <xdr:col>8</xdr:col>
      <xdr:colOff>66675</xdr:colOff>
      <xdr:row>34</xdr:row>
      <xdr:rowOff>85725</xdr:rowOff>
    </xdr:from>
    <xdr:to>
      <xdr:col>8</xdr:col>
      <xdr:colOff>256038</xdr:colOff>
      <xdr:row>34</xdr:row>
      <xdr:rowOff>232726</xdr:rowOff>
    </xdr:to>
    <xdr:pic>
      <xdr:nvPicPr>
        <xdr:cNvPr id="31" name="Picture 30">
          <a:extLst>
            <a:ext uri="{FF2B5EF4-FFF2-40B4-BE49-F238E27FC236}">
              <a16:creationId xmlns:a16="http://schemas.microsoft.com/office/drawing/2014/main" id="{AB3D0B40-BEBE-420A-B813-88B02BAE3290}"/>
            </a:ext>
          </a:extLst>
        </xdr:cNvPr>
        <xdr:cNvPicPr>
          <a:picLocks noChangeAspect="1"/>
        </xdr:cNvPicPr>
      </xdr:nvPicPr>
      <xdr:blipFill>
        <a:blip xmlns:r="http://schemas.openxmlformats.org/officeDocument/2006/relationships" r:embed="rId4"/>
        <a:stretch>
          <a:fillRect/>
        </a:stretch>
      </xdr:blipFill>
      <xdr:spPr>
        <a:xfrm rot="16200000">
          <a:off x="4374106" y="9484769"/>
          <a:ext cx="147001" cy="189363"/>
        </a:xfrm>
        <a:prstGeom prst="rect">
          <a:avLst/>
        </a:prstGeom>
      </xdr:spPr>
    </xdr:pic>
    <xdr:clientData/>
  </xdr:twoCellAnchor>
  <xdr:twoCellAnchor>
    <xdr:from>
      <xdr:col>4</xdr:col>
      <xdr:colOff>66675</xdr:colOff>
      <xdr:row>34</xdr:row>
      <xdr:rowOff>85725</xdr:rowOff>
    </xdr:from>
    <xdr:to>
      <xdr:col>4</xdr:col>
      <xdr:colOff>256038</xdr:colOff>
      <xdr:row>34</xdr:row>
      <xdr:rowOff>232726</xdr:rowOff>
    </xdr:to>
    <xdr:pic>
      <xdr:nvPicPr>
        <xdr:cNvPr id="32" name="Picture 31">
          <a:extLst>
            <a:ext uri="{FF2B5EF4-FFF2-40B4-BE49-F238E27FC236}">
              <a16:creationId xmlns:a16="http://schemas.microsoft.com/office/drawing/2014/main" id="{0B2AD900-0FE4-4358-88A4-E62B275636C1}"/>
            </a:ext>
          </a:extLst>
        </xdr:cNvPr>
        <xdr:cNvPicPr>
          <a:picLocks noChangeAspect="1"/>
        </xdr:cNvPicPr>
      </xdr:nvPicPr>
      <xdr:blipFill>
        <a:blip xmlns:r="http://schemas.openxmlformats.org/officeDocument/2006/relationships" r:embed="rId4"/>
        <a:stretch>
          <a:fillRect/>
        </a:stretch>
      </xdr:blipFill>
      <xdr:spPr>
        <a:xfrm rot="5400000">
          <a:off x="3040606" y="9484769"/>
          <a:ext cx="147001" cy="189363"/>
        </a:xfrm>
        <a:prstGeom prst="rect">
          <a:avLst/>
        </a:prstGeom>
      </xdr:spPr>
    </xdr:pic>
    <xdr:clientData/>
  </xdr:twoCellAnchor>
  <xdr:twoCellAnchor>
    <xdr:from>
      <xdr:col>4</xdr:col>
      <xdr:colOff>66675</xdr:colOff>
      <xdr:row>31</xdr:row>
      <xdr:rowOff>85725</xdr:rowOff>
    </xdr:from>
    <xdr:to>
      <xdr:col>4</xdr:col>
      <xdr:colOff>256038</xdr:colOff>
      <xdr:row>31</xdr:row>
      <xdr:rowOff>232726</xdr:rowOff>
    </xdr:to>
    <xdr:pic>
      <xdr:nvPicPr>
        <xdr:cNvPr id="33" name="Picture 32">
          <a:extLst>
            <a:ext uri="{FF2B5EF4-FFF2-40B4-BE49-F238E27FC236}">
              <a16:creationId xmlns:a16="http://schemas.microsoft.com/office/drawing/2014/main" id="{06F5A489-9202-47B5-9E81-8A4C7292A9CD}"/>
            </a:ext>
          </a:extLst>
        </xdr:cNvPr>
        <xdr:cNvPicPr>
          <a:picLocks noChangeAspect="1"/>
        </xdr:cNvPicPr>
      </xdr:nvPicPr>
      <xdr:blipFill>
        <a:blip xmlns:r="http://schemas.openxmlformats.org/officeDocument/2006/relationships" r:embed="rId4"/>
        <a:stretch>
          <a:fillRect/>
        </a:stretch>
      </xdr:blipFill>
      <xdr:spPr>
        <a:xfrm rot="5400000">
          <a:off x="3040606" y="8541794"/>
          <a:ext cx="147001" cy="189363"/>
        </a:xfrm>
        <a:prstGeom prst="rect">
          <a:avLst/>
        </a:prstGeom>
      </xdr:spPr>
    </xdr:pic>
    <xdr:clientData/>
  </xdr:twoCellAnchor>
  <xdr:twoCellAnchor>
    <xdr:from>
      <xdr:col>8</xdr:col>
      <xdr:colOff>62902</xdr:colOff>
      <xdr:row>32</xdr:row>
      <xdr:rowOff>89860</xdr:rowOff>
    </xdr:from>
    <xdr:to>
      <xdr:col>8</xdr:col>
      <xdr:colOff>252265</xdr:colOff>
      <xdr:row>32</xdr:row>
      <xdr:rowOff>236861</xdr:rowOff>
    </xdr:to>
    <xdr:pic>
      <xdr:nvPicPr>
        <xdr:cNvPr id="34" name="Picture 33">
          <a:extLst>
            <a:ext uri="{FF2B5EF4-FFF2-40B4-BE49-F238E27FC236}">
              <a16:creationId xmlns:a16="http://schemas.microsoft.com/office/drawing/2014/main" id="{6ACFD752-EC98-4DB9-A9D0-8360F7BF92F9}"/>
            </a:ext>
          </a:extLst>
        </xdr:cNvPr>
        <xdr:cNvPicPr>
          <a:picLocks noChangeAspect="1"/>
        </xdr:cNvPicPr>
      </xdr:nvPicPr>
      <xdr:blipFill>
        <a:blip xmlns:r="http://schemas.openxmlformats.org/officeDocument/2006/relationships" r:embed="rId4"/>
        <a:stretch>
          <a:fillRect/>
        </a:stretch>
      </xdr:blipFill>
      <xdr:spPr>
        <a:xfrm rot="16200000">
          <a:off x="4370333" y="8860254"/>
          <a:ext cx="147001" cy="189363"/>
        </a:xfrm>
        <a:prstGeom prst="rect">
          <a:avLst/>
        </a:prstGeom>
      </xdr:spPr>
    </xdr:pic>
    <xdr:clientData/>
  </xdr:twoCellAnchor>
  <xdr:twoCellAnchor>
    <xdr:from>
      <xdr:col>18</xdr:col>
      <xdr:colOff>87856</xdr:colOff>
      <xdr:row>33</xdr:row>
      <xdr:rowOff>64544</xdr:rowOff>
    </xdr:from>
    <xdr:to>
      <xdr:col>18</xdr:col>
      <xdr:colOff>234857</xdr:colOff>
      <xdr:row>33</xdr:row>
      <xdr:rowOff>253907</xdr:rowOff>
    </xdr:to>
    <xdr:pic>
      <xdr:nvPicPr>
        <xdr:cNvPr id="35" name="Picture 34">
          <a:extLst>
            <a:ext uri="{FF2B5EF4-FFF2-40B4-BE49-F238E27FC236}">
              <a16:creationId xmlns:a16="http://schemas.microsoft.com/office/drawing/2014/main" id="{EC0DC6FF-7DF6-44BB-B16A-C29D1BBF2E1C}"/>
            </a:ext>
          </a:extLst>
        </xdr:cNvPr>
        <xdr:cNvPicPr>
          <a:picLocks noChangeAspect="1"/>
        </xdr:cNvPicPr>
      </xdr:nvPicPr>
      <xdr:blipFill>
        <a:blip xmlns:r="http://schemas.openxmlformats.org/officeDocument/2006/relationships" r:embed="rId4"/>
        <a:stretch>
          <a:fillRect/>
        </a:stretch>
      </xdr:blipFill>
      <xdr:spPr>
        <a:xfrm>
          <a:off x="7707856" y="9170444"/>
          <a:ext cx="147001" cy="189363"/>
        </a:xfrm>
        <a:prstGeom prst="rect">
          <a:avLst/>
        </a:prstGeom>
      </xdr:spPr>
    </xdr:pic>
    <xdr:clientData/>
  </xdr:twoCellAnchor>
  <xdr:twoCellAnchor>
    <xdr:from>
      <xdr:col>22</xdr:col>
      <xdr:colOff>87856</xdr:colOff>
      <xdr:row>33</xdr:row>
      <xdr:rowOff>64544</xdr:rowOff>
    </xdr:from>
    <xdr:to>
      <xdr:col>22</xdr:col>
      <xdr:colOff>234857</xdr:colOff>
      <xdr:row>33</xdr:row>
      <xdr:rowOff>253907</xdr:rowOff>
    </xdr:to>
    <xdr:pic>
      <xdr:nvPicPr>
        <xdr:cNvPr id="36" name="Picture 35">
          <a:extLst>
            <a:ext uri="{FF2B5EF4-FFF2-40B4-BE49-F238E27FC236}">
              <a16:creationId xmlns:a16="http://schemas.microsoft.com/office/drawing/2014/main" id="{6E981D79-658C-4DEF-B996-5823754B13FC}"/>
            </a:ext>
          </a:extLst>
        </xdr:cNvPr>
        <xdr:cNvPicPr>
          <a:picLocks noChangeAspect="1"/>
        </xdr:cNvPicPr>
      </xdr:nvPicPr>
      <xdr:blipFill>
        <a:blip xmlns:r="http://schemas.openxmlformats.org/officeDocument/2006/relationships" r:embed="rId4"/>
        <a:stretch>
          <a:fillRect/>
        </a:stretch>
      </xdr:blipFill>
      <xdr:spPr>
        <a:xfrm rot="10800000">
          <a:off x="9041356" y="9170444"/>
          <a:ext cx="147001" cy="189363"/>
        </a:xfrm>
        <a:prstGeom prst="rect">
          <a:avLst/>
        </a:prstGeom>
      </xdr:spPr>
    </xdr:pic>
    <xdr:clientData/>
  </xdr:twoCellAnchor>
  <xdr:twoCellAnchor>
    <xdr:from>
      <xdr:col>19</xdr:col>
      <xdr:colOff>58931</xdr:colOff>
      <xdr:row>33</xdr:row>
      <xdr:rowOff>45844</xdr:rowOff>
    </xdr:from>
    <xdr:to>
      <xdr:col>19</xdr:col>
      <xdr:colOff>267300</xdr:colOff>
      <xdr:row>33</xdr:row>
      <xdr:rowOff>276826</xdr:rowOff>
    </xdr:to>
    <xdr:pic>
      <xdr:nvPicPr>
        <xdr:cNvPr id="37" name="Picture 36">
          <a:extLst>
            <a:ext uri="{FF2B5EF4-FFF2-40B4-BE49-F238E27FC236}">
              <a16:creationId xmlns:a16="http://schemas.microsoft.com/office/drawing/2014/main" id="{C99946A6-3A58-429E-AF2F-554D8CFF327B}"/>
            </a:ext>
          </a:extLst>
        </xdr:cNvPr>
        <xdr:cNvPicPr>
          <a:picLocks noChangeAspect="1"/>
        </xdr:cNvPicPr>
      </xdr:nvPicPr>
      <xdr:blipFill>
        <a:blip xmlns:r="http://schemas.openxmlformats.org/officeDocument/2006/relationships" r:embed="rId3"/>
        <a:stretch>
          <a:fillRect/>
        </a:stretch>
      </xdr:blipFill>
      <xdr:spPr>
        <a:xfrm>
          <a:off x="8012306" y="9151744"/>
          <a:ext cx="208369" cy="230982"/>
        </a:xfrm>
        <a:prstGeom prst="rect">
          <a:avLst/>
        </a:prstGeom>
      </xdr:spPr>
    </xdr:pic>
    <xdr:clientData/>
  </xdr:twoCellAnchor>
  <xdr:twoCellAnchor>
    <xdr:from>
      <xdr:col>22</xdr:col>
      <xdr:colOff>87856</xdr:colOff>
      <xdr:row>34</xdr:row>
      <xdr:rowOff>64544</xdr:rowOff>
    </xdr:from>
    <xdr:to>
      <xdr:col>22</xdr:col>
      <xdr:colOff>234857</xdr:colOff>
      <xdr:row>34</xdr:row>
      <xdr:rowOff>253907</xdr:rowOff>
    </xdr:to>
    <xdr:pic>
      <xdr:nvPicPr>
        <xdr:cNvPr id="38" name="Picture 37">
          <a:extLst>
            <a:ext uri="{FF2B5EF4-FFF2-40B4-BE49-F238E27FC236}">
              <a16:creationId xmlns:a16="http://schemas.microsoft.com/office/drawing/2014/main" id="{DB9497E6-E2B5-4030-8984-B566A28FA870}"/>
            </a:ext>
          </a:extLst>
        </xdr:cNvPr>
        <xdr:cNvPicPr>
          <a:picLocks noChangeAspect="1"/>
        </xdr:cNvPicPr>
      </xdr:nvPicPr>
      <xdr:blipFill>
        <a:blip xmlns:r="http://schemas.openxmlformats.org/officeDocument/2006/relationships" r:embed="rId4"/>
        <a:stretch>
          <a:fillRect/>
        </a:stretch>
      </xdr:blipFill>
      <xdr:spPr>
        <a:xfrm rot="10800000">
          <a:off x="9041356" y="9484769"/>
          <a:ext cx="147001" cy="189363"/>
        </a:xfrm>
        <a:prstGeom prst="rect">
          <a:avLst/>
        </a:prstGeom>
      </xdr:spPr>
    </xdr:pic>
    <xdr:clientData/>
  </xdr:twoCellAnchor>
  <xdr:twoCellAnchor>
    <xdr:from>
      <xdr:col>23</xdr:col>
      <xdr:colOff>58931</xdr:colOff>
      <xdr:row>34</xdr:row>
      <xdr:rowOff>45844</xdr:rowOff>
    </xdr:from>
    <xdr:to>
      <xdr:col>23</xdr:col>
      <xdr:colOff>267300</xdr:colOff>
      <xdr:row>34</xdr:row>
      <xdr:rowOff>276826</xdr:rowOff>
    </xdr:to>
    <xdr:pic>
      <xdr:nvPicPr>
        <xdr:cNvPr id="39" name="Picture 38">
          <a:extLst>
            <a:ext uri="{FF2B5EF4-FFF2-40B4-BE49-F238E27FC236}">
              <a16:creationId xmlns:a16="http://schemas.microsoft.com/office/drawing/2014/main" id="{1A0F9153-8EF0-441A-8F7E-6CB20E83953A}"/>
            </a:ext>
          </a:extLst>
        </xdr:cNvPr>
        <xdr:cNvPicPr>
          <a:picLocks noChangeAspect="1"/>
        </xdr:cNvPicPr>
      </xdr:nvPicPr>
      <xdr:blipFill>
        <a:blip xmlns:r="http://schemas.openxmlformats.org/officeDocument/2006/relationships" r:embed="rId3"/>
        <a:stretch>
          <a:fillRect/>
        </a:stretch>
      </xdr:blipFill>
      <xdr:spPr>
        <a:xfrm rot="10800000">
          <a:off x="9345806" y="9466069"/>
          <a:ext cx="208369" cy="230982"/>
        </a:xfrm>
        <a:prstGeom prst="rect">
          <a:avLst/>
        </a:prstGeom>
      </xdr:spPr>
    </xdr:pic>
    <xdr:clientData/>
  </xdr:twoCellAnchor>
  <xdr:twoCellAnchor>
    <xdr:from>
      <xdr:col>18</xdr:col>
      <xdr:colOff>87856</xdr:colOff>
      <xdr:row>34</xdr:row>
      <xdr:rowOff>64544</xdr:rowOff>
    </xdr:from>
    <xdr:to>
      <xdr:col>18</xdr:col>
      <xdr:colOff>234857</xdr:colOff>
      <xdr:row>34</xdr:row>
      <xdr:rowOff>253907</xdr:rowOff>
    </xdr:to>
    <xdr:pic>
      <xdr:nvPicPr>
        <xdr:cNvPr id="40" name="Picture 39">
          <a:extLst>
            <a:ext uri="{FF2B5EF4-FFF2-40B4-BE49-F238E27FC236}">
              <a16:creationId xmlns:a16="http://schemas.microsoft.com/office/drawing/2014/main" id="{49193E24-B5E8-4881-9C56-A69302A44A6D}"/>
            </a:ext>
          </a:extLst>
        </xdr:cNvPr>
        <xdr:cNvPicPr>
          <a:picLocks noChangeAspect="1"/>
        </xdr:cNvPicPr>
      </xdr:nvPicPr>
      <xdr:blipFill>
        <a:blip xmlns:r="http://schemas.openxmlformats.org/officeDocument/2006/relationships" r:embed="rId4"/>
        <a:stretch>
          <a:fillRect/>
        </a:stretch>
      </xdr:blipFill>
      <xdr:spPr>
        <a:xfrm>
          <a:off x="7707856" y="9484769"/>
          <a:ext cx="147001" cy="189363"/>
        </a:xfrm>
        <a:prstGeom prst="rect">
          <a:avLst/>
        </a:prstGeom>
      </xdr:spPr>
    </xdr:pic>
    <xdr:clientData/>
  </xdr:twoCellAnchor>
  <xdr:twoCellAnchor>
    <xdr:from>
      <xdr:col>18</xdr:col>
      <xdr:colOff>87856</xdr:colOff>
      <xdr:row>31</xdr:row>
      <xdr:rowOff>64544</xdr:rowOff>
    </xdr:from>
    <xdr:to>
      <xdr:col>18</xdr:col>
      <xdr:colOff>234857</xdr:colOff>
      <xdr:row>31</xdr:row>
      <xdr:rowOff>253907</xdr:rowOff>
    </xdr:to>
    <xdr:pic>
      <xdr:nvPicPr>
        <xdr:cNvPr id="41" name="Picture 40">
          <a:extLst>
            <a:ext uri="{FF2B5EF4-FFF2-40B4-BE49-F238E27FC236}">
              <a16:creationId xmlns:a16="http://schemas.microsoft.com/office/drawing/2014/main" id="{2F9065DF-FC45-48B1-9CA8-4A22255E56CA}"/>
            </a:ext>
          </a:extLst>
        </xdr:cNvPr>
        <xdr:cNvPicPr>
          <a:picLocks noChangeAspect="1"/>
        </xdr:cNvPicPr>
      </xdr:nvPicPr>
      <xdr:blipFill>
        <a:blip xmlns:r="http://schemas.openxmlformats.org/officeDocument/2006/relationships" r:embed="rId4"/>
        <a:stretch>
          <a:fillRect/>
        </a:stretch>
      </xdr:blipFill>
      <xdr:spPr>
        <a:xfrm>
          <a:off x="7707856" y="8541794"/>
          <a:ext cx="147001" cy="189363"/>
        </a:xfrm>
        <a:prstGeom prst="rect">
          <a:avLst/>
        </a:prstGeom>
      </xdr:spPr>
    </xdr:pic>
    <xdr:clientData/>
  </xdr:twoCellAnchor>
  <xdr:twoCellAnchor>
    <xdr:from>
      <xdr:col>19</xdr:col>
      <xdr:colOff>58931</xdr:colOff>
      <xdr:row>31</xdr:row>
      <xdr:rowOff>45844</xdr:rowOff>
    </xdr:from>
    <xdr:to>
      <xdr:col>19</xdr:col>
      <xdr:colOff>267300</xdr:colOff>
      <xdr:row>31</xdr:row>
      <xdr:rowOff>276826</xdr:rowOff>
    </xdr:to>
    <xdr:pic>
      <xdr:nvPicPr>
        <xdr:cNvPr id="42" name="Picture 41">
          <a:extLst>
            <a:ext uri="{FF2B5EF4-FFF2-40B4-BE49-F238E27FC236}">
              <a16:creationId xmlns:a16="http://schemas.microsoft.com/office/drawing/2014/main" id="{77CF8A60-A2EB-463A-8119-E0B98D11E480}"/>
            </a:ext>
          </a:extLst>
        </xdr:cNvPr>
        <xdr:cNvPicPr>
          <a:picLocks noChangeAspect="1"/>
        </xdr:cNvPicPr>
      </xdr:nvPicPr>
      <xdr:blipFill>
        <a:blip xmlns:r="http://schemas.openxmlformats.org/officeDocument/2006/relationships" r:embed="rId3"/>
        <a:stretch>
          <a:fillRect/>
        </a:stretch>
      </xdr:blipFill>
      <xdr:spPr>
        <a:xfrm>
          <a:off x="8012306" y="8523094"/>
          <a:ext cx="208369" cy="230982"/>
        </a:xfrm>
        <a:prstGeom prst="rect">
          <a:avLst/>
        </a:prstGeom>
      </xdr:spPr>
    </xdr:pic>
    <xdr:clientData/>
  </xdr:twoCellAnchor>
  <xdr:twoCellAnchor>
    <xdr:from>
      <xdr:col>23</xdr:col>
      <xdr:colOff>58931</xdr:colOff>
      <xdr:row>32</xdr:row>
      <xdr:rowOff>45844</xdr:rowOff>
    </xdr:from>
    <xdr:to>
      <xdr:col>23</xdr:col>
      <xdr:colOff>267300</xdr:colOff>
      <xdr:row>32</xdr:row>
      <xdr:rowOff>276826</xdr:rowOff>
    </xdr:to>
    <xdr:pic>
      <xdr:nvPicPr>
        <xdr:cNvPr id="43" name="Picture 42">
          <a:extLst>
            <a:ext uri="{FF2B5EF4-FFF2-40B4-BE49-F238E27FC236}">
              <a16:creationId xmlns:a16="http://schemas.microsoft.com/office/drawing/2014/main" id="{B026B5AB-CDC2-4B8A-A65F-693EE24EB88E}"/>
            </a:ext>
          </a:extLst>
        </xdr:cNvPr>
        <xdr:cNvPicPr>
          <a:picLocks noChangeAspect="1"/>
        </xdr:cNvPicPr>
      </xdr:nvPicPr>
      <xdr:blipFill>
        <a:blip xmlns:r="http://schemas.openxmlformats.org/officeDocument/2006/relationships" r:embed="rId3"/>
        <a:stretch>
          <a:fillRect/>
        </a:stretch>
      </xdr:blipFill>
      <xdr:spPr>
        <a:xfrm rot="10800000">
          <a:off x="9345806" y="8837419"/>
          <a:ext cx="208369" cy="230982"/>
        </a:xfrm>
        <a:prstGeom prst="rect">
          <a:avLst/>
        </a:prstGeom>
      </xdr:spPr>
    </xdr:pic>
    <xdr:clientData/>
  </xdr:twoCellAnchor>
  <xdr:twoCellAnchor>
    <xdr:from>
      <xdr:col>22</xdr:col>
      <xdr:colOff>84083</xdr:colOff>
      <xdr:row>32</xdr:row>
      <xdr:rowOff>68679</xdr:rowOff>
    </xdr:from>
    <xdr:to>
      <xdr:col>22</xdr:col>
      <xdr:colOff>231084</xdr:colOff>
      <xdr:row>32</xdr:row>
      <xdr:rowOff>258042</xdr:rowOff>
    </xdr:to>
    <xdr:pic>
      <xdr:nvPicPr>
        <xdr:cNvPr id="44" name="Picture 43">
          <a:extLst>
            <a:ext uri="{FF2B5EF4-FFF2-40B4-BE49-F238E27FC236}">
              <a16:creationId xmlns:a16="http://schemas.microsoft.com/office/drawing/2014/main" id="{7FE1D21E-3A96-411B-8B82-5D9A213475E3}"/>
            </a:ext>
          </a:extLst>
        </xdr:cNvPr>
        <xdr:cNvPicPr>
          <a:picLocks noChangeAspect="1"/>
        </xdr:cNvPicPr>
      </xdr:nvPicPr>
      <xdr:blipFill>
        <a:blip xmlns:r="http://schemas.openxmlformats.org/officeDocument/2006/relationships" r:embed="rId4"/>
        <a:stretch>
          <a:fillRect/>
        </a:stretch>
      </xdr:blipFill>
      <xdr:spPr>
        <a:xfrm rot="10800000">
          <a:off x="9037583" y="8860254"/>
          <a:ext cx="147001" cy="189363"/>
        </a:xfrm>
        <a:prstGeom prst="rect">
          <a:avLst/>
        </a:prstGeom>
      </xdr:spPr>
    </xdr:pic>
    <xdr:clientData/>
  </xdr:twoCellAnchor>
  <xdr:twoCellAnchor>
    <xdr:from>
      <xdr:col>0</xdr:col>
      <xdr:colOff>1865282</xdr:colOff>
      <xdr:row>23</xdr:row>
      <xdr:rowOff>190320</xdr:rowOff>
    </xdr:from>
    <xdr:to>
      <xdr:col>29</xdr:col>
      <xdr:colOff>0</xdr:colOff>
      <xdr:row>24</xdr:row>
      <xdr:rowOff>0</xdr:rowOff>
    </xdr:to>
    <xdr:graphicFrame macro="">
      <xdr:nvGraphicFramePr>
        <xdr:cNvPr id="45" name="Chart 44">
          <a:extLst>
            <a:ext uri="{FF2B5EF4-FFF2-40B4-BE49-F238E27FC236}">
              <a16:creationId xmlns:a16="http://schemas.microsoft.com/office/drawing/2014/main" id="{00E75A84-F5FA-42D3-AF6E-0DFD1ED84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161925</xdr:colOff>
      <xdr:row>4</xdr:row>
      <xdr:rowOff>57150</xdr:rowOff>
    </xdr:from>
    <xdr:to>
      <xdr:col>22</xdr:col>
      <xdr:colOff>308926</xdr:colOff>
      <xdr:row>4</xdr:row>
      <xdr:rowOff>246513</xdr:rowOff>
    </xdr:to>
    <xdr:pic>
      <xdr:nvPicPr>
        <xdr:cNvPr id="46" name="Picture 45">
          <a:extLst>
            <a:ext uri="{FF2B5EF4-FFF2-40B4-BE49-F238E27FC236}">
              <a16:creationId xmlns:a16="http://schemas.microsoft.com/office/drawing/2014/main" id="{3202D049-3181-47E8-AC36-54AD6E21A1BE}"/>
            </a:ext>
          </a:extLst>
        </xdr:cNvPr>
        <xdr:cNvPicPr>
          <a:picLocks noChangeAspect="1"/>
        </xdr:cNvPicPr>
      </xdr:nvPicPr>
      <xdr:blipFill>
        <a:blip xmlns:r="http://schemas.openxmlformats.org/officeDocument/2006/relationships" r:embed="rId4"/>
        <a:stretch>
          <a:fillRect/>
        </a:stretch>
      </xdr:blipFill>
      <xdr:spPr>
        <a:xfrm rot="10800000">
          <a:off x="9115425" y="819150"/>
          <a:ext cx="147001" cy="189363"/>
        </a:xfrm>
        <a:prstGeom prst="rect">
          <a:avLst/>
        </a:prstGeom>
      </xdr:spPr>
    </xdr:pic>
    <xdr:clientData/>
  </xdr:twoCellAnchor>
  <xdr:twoCellAnchor>
    <xdr:from>
      <xdr:col>5</xdr:col>
      <xdr:colOff>57150</xdr:colOff>
      <xdr:row>33</xdr:row>
      <xdr:rowOff>57150</xdr:rowOff>
    </xdr:from>
    <xdr:to>
      <xdr:col>5</xdr:col>
      <xdr:colOff>288132</xdr:colOff>
      <xdr:row>33</xdr:row>
      <xdr:rowOff>265519</xdr:rowOff>
    </xdr:to>
    <xdr:pic>
      <xdr:nvPicPr>
        <xdr:cNvPr id="47" name="Picture 46">
          <a:extLst>
            <a:ext uri="{FF2B5EF4-FFF2-40B4-BE49-F238E27FC236}">
              <a16:creationId xmlns:a16="http://schemas.microsoft.com/office/drawing/2014/main" id="{5144990E-2ECA-45D3-B12F-BB6511BAB45D}"/>
            </a:ext>
          </a:extLst>
        </xdr:cNvPr>
        <xdr:cNvPicPr>
          <a:picLocks noChangeAspect="1"/>
        </xdr:cNvPicPr>
      </xdr:nvPicPr>
      <xdr:blipFill>
        <a:blip xmlns:r="http://schemas.openxmlformats.org/officeDocument/2006/relationships" r:embed="rId3"/>
        <a:stretch>
          <a:fillRect/>
        </a:stretch>
      </xdr:blipFill>
      <xdr:spPr>
        <a:xfrm rot="5400000">
          <a:off x="3354581" y="9151744"/>
          <a:ext cx="208369" cy="230982"/>
        </a:xfrm>
        <a:prstGeom prst="rect">
          <a:avLst/>
        </a:prstGeom>
      </xdr:spPr>
    </xdr:pic>
    <xdr:clientData/>
  </xdr:twoCellAnchor>
  <xdr:twoCellAnchor>
    <xdr:from>
      <xdr:col>9</xdr:col>
      <xdr:colOff>57150</xdr:colOff>
      <xdr:row>34</xdr:row>
      <xdr:rowOff>47625</xdr:rowOff>
    </xdr:from>
    <xdr:to>
      <xdr:col>9</xdr:col>
      <xdr:colOff>288132</xdr:colOff>
      <xdr:row>34</xdr:row>
      <xdr:rowOff>255994</xdr:rowOff>
    </xdr:to>
    <xdr:pic>
      <xdr:nvPicPr>
        <xdr:cNvPr id="48" name="Picture 47">
          <a:extLst>
            <a:ext uri="{FF2B5EF4-FFF2-40B4-BE49-F238E27FC236}">
              <a16:creationId xmlns:a16="http://schemas.microsoft.com/office/drawing/2014/main" id="{F171D9E0-BD9F-4249-B229-104DC3AD965E}"/>
            </a:ext>
          </a:extLst>
        </xdr:cNvPr>
        <xdr:cNvPicPr>
          <a:picLocks noChangeAspect="1"/>
        </xdr:cNvPicPr>
      </xdr:nvPicPr>
      <xdr:blipFill>
        <a:blip xmlns:r="http://schemas.openxmlformats.org/officeDocument/2006/relationships" r:embed="rId3"/>
        <a:stretch>
          <a:fillRect/>
        </a:stretch>
      </xdr:blipFill>
      <xdr:spPr>
        <a:xfrm rot="16200000">
          <a:off x="4688081" y="9456544"/>
          <a:ext cx="208369" cy="230982"/>
        </a:xfrm>
        <a:prstGeom prst="rect">
          <a:avLst/>
        </a:prstGeom>
      </xdr:spPr>
    </xdr:pic>
    <xdr:clientData/>
  </xdr:twoCellAnchor>
  <xdr:twoCellAnchor>
    <xdr:from>
      <xdr:col>5</xdr:col>
      <xdr:colOff>57150</xdr:colOff>
      <xdr:row>31</xdr:row>
      <xdr:rowOff>57150</xdr:rowOff>
    </xdr:from>
    <xdr:to>
      <xdr:col>5</xdr:col>
      <xdr:colOff>288132</xdr:colOff>
      <xdr:row>31</xdr:row>
      <xdr:rowOff>265519</xdr:rowOff>
    </xdr:to>
    <xdr:pic>
      <xdr:nvPicPr>
        <xdr:cNvPr id="49" name="Picture 48">
          <a:extLst>
            <a:ext uri="{FF2B5EF4-FFF2-40B4-BE49-F238E27FC236}">
              <a16:creationId xmlns:a16="http://schemas.microsoft.com/office/drawing/2014/main" id="{A1712E88-76C5-4DF7-BA0C-9463CE793C40}"/>
            </a:ext>
          </a:extLst>
        </xdr:cNvPr>
        <xdr:cNvPicPr>
          <a:picLocks noChangeAspect="1"/>
        </xdr:cNvPicPr>
      </xdr:nvPicPr>
      <xdr:blipFill>
        <a:blip xmlns:r="http://schemas.openxmlformats.org/officeDocument/2006/relationships" r:embed="rId3"/>
        <a:stretch>
          <a:fillRect/>
        </a:stretch>
      </xdr:blipFill>
      <xdr:spPr>
        <a:xfrm rot="5400000">
          <a:off x="3354581" y="8523094"/>
          <a:ext cx="208369" cy="230982"/>
        </a:xfrm>
        <a:prstGeom prst="rect">
          <a:avLst/>
        </a:prstGeom>
      </xdr:spPr>
    </xdr:pic>
    <xdr:clientData/>
  </xdr:twoCellAnchor>
  <xdr:twoCellAnchor>
    <xdr:from>
      <xdr:col>9</xdr:col>
      <xdr:colOff>57150</xdr:colOff>
      <xdr:row>32</xdr:row>
      <xdr:rowOff>47625</xdr:rowOff>
    </xdr:from>
    <xdr:to>
      <xdr:col>9</xdr:col>
      <xdr:colOff>288132</xdr:colOff>
      <xdr:row>32</xdr:row>
      <xdr:rowOff>255994</xdr:rowOff>
    </xdr:to>
    <xdr:pic>
      <xdr:nvPicPr>
        <xdr:cNvPr id="50" name="Picture 49">
          <a:extLst>
            <a:ext uri="{FF2B5EF4-FFF2-40B4-BE49-F238E27FC236}">
              <a16:creationId xmlns:a16="http://schemas.microsoft.com/office/drawing/2014/main" id="{60CEB48C-8B53-48FE-8270-BBF296721A46}"/>
            </a:ext>
          </a:extLst>
        </xdr:cNvPr>
        <xdr:cNvPicPr>
          <a:picLocks noChangeAspect="1"/>
        </xdr:cNvPicPr>
      </xdr:nvPicPr>
      <xdr:blipFill>
        <a:blip xmlns:r="http://schemas.openxmlformats.org/officeDocument/2006/relationships" r:embed="rId3"/>
        <a:stretch>
          <a:fillRect/>
        </a:stretch>
      </xdr:blipFill>
      <xdr:spPr>
        <a:xfrm rot="16200000">
          <a:off x="4688081" y="8827894"/>
          <a:ext cx="208369" cy="230982"/>
        </a:xfrm>
        <a:prstGeom prst="rect">
          <a:avLst/>
        </a:prstGeom>
      </xdr:spPr>
    </xdr:pic>
    <xdr:clientData/>
  </xdr:twoCellAnchor>
  <xdr:twoCellAnchor>
    <xdr:from>
      <xdr:col>4</xdr:col>
      <xdr:colOff>57150</xdr:colOff>
      <xdr:row>27</xdr:row>
      <xdr:rowOff>38100</xdr:rowOff>
    </xdr:from>
    <xdr:to>
      <xdr:col>4</xdr:col>
      <xdr:colOff>246513</xdr:colOff>
      <xdr:row>27</xdr:row>
      <xdr:rowOff>185101</xdr:rowOff>
    </xdr:to>
    <xdr:pic>
      <xdr:nvPicPr>
        <xdr:cNvPr id="51" name="Picture 50">
          <a:extLst>
            <a:ext uri="{FF2B5EF4-FFF2-40B4-BE49-F238E27FC236}">
              <a16:creationId xmlns:a16="http://schemas.microsoft.com/office/drawing/2014/main" id="{51530BBD-B9B4-4975-868B-250233E552F2}"/>
            </a:ext>
          </a:extLst>
        </xdr:cNvPr>
        <xdr:cNvPicPr>
          <a:picLocks noChangeAspect="1"/>
        </xdr:cNvPicPr>
      </xdr:nvPicPr>
      <xdr:blipFill>
        <a:blip xmlns:r="http://schemas.openxmlformats.org/officeDocument/2006/relationships" r:embed="rId4"/>
        <a:stretch>
          <a:fillRect/>
        </a:stretch>
      </xdr:blipFill>
      <xdr:spPr>
        <a:xfrm rot="5400000">
          <a:off x="3031081" y="7236869"/>
          <a:ext cx="147001" cy="189363"/>
        </a:xfrm>
        <a:prstGeom prst="rect">
          <a:avLst/>
        </a:prstGeom>
      </xdr:spPr>
    </xdr:pic>
    <xdr:clientData/>
  </xdr:twoCellAnchor>
  <xdr:twoCellAnchor>
    <xdr:from>
      <xdr:col>6</xdr:col>
      <xdr:colOff>28575</xdr:colOff>
      <xdr:row>27</xdr:row>
      <xdr:rowOff>9525</xdr:rowOff>
    </xdr:from>
    <xdr:to>
      <xdr:col>6</xdr:col>
      <xdr:colOff>281499</xdr:colOff>
      <xdr:row>27</xdr:row>
      <xdr:rowOff>306186</xdr:rowOff>
    </xdr:to>
    <xdr:pic>
      <xdr:nvPicPr>
        <xdr:cNvPr id="52" name="Picture 51">
          <a:extLst>
            <a:ext uri="{FF2B5EF4-FFF2-40B4-BE49-F238E27FC236}">
              <a16:creationId xmlns:a16="http://schemas.microsoft.com/office/drawing/2014/main" id="{9D713C82-1D28-4EC8-A8B4-FD337D81D37E}"/>
            </a:ext>
          </a:extLst>
        </xdr:cNvPr>
        <xdr:cNvPicPr>
          <a:picLocks noChangeAspect="1"/>
        </xdr:cNvPicPr>
      </xdr:nvPicPr>
      <xdr:blipFill>
        <a:blip xmlns:r="http://schemas.openxmlformats.org/officeDocument/2006/relationships" r:embed="rId1"/>
        <a:stretch>
          <a:fillRect/>
        </a:stretch>
      </xdr:blipFill>
      <xdr:spPr>
        <a:xfrm rot="5400000">
          <a:off x="3626206" y="7251344"/>
          <a:ext cx="296661" cy="252924"/>
        </a:xfrm>
        <a:prstGeom prst="rect">
          <a:avLst/>
        </a:prstGeom>
      </xdr:spPr>
    </xdr:pic>
    <xdr:clientData/>
  </xdr:twoCellAnchor>
  <xdr:twoCellAnchor>
    <xdr:from>
      <xdr:col>7</xdr:col>
      <xdr:colOff>58921</xdr:colOff>
      <xdr:row>27</xdr:row>
      <xdr:rowOff>174581</xdr:rowOff>
    </xdr:from>
    <xdr:to>
      <xdr:col>7</xdr:col>
      <xdr:colOff>235734</xdr:colOff>
      <xdr:row>27</xdr:row>
      <xdr:rowOff>299499</xdr:rowOff>
    </xdr:to>
    <xdr:pic>
      <xdr:nvPicPr>
        <xdr:cNvPr id="53" name="Picture 52">
          <a:extLst>
            <a:ext uri="{FF2B5EF4-FFF2-40B4-BE49-F238E27FC236}">
              <a16:creationId xmlns:a16="http://schemas.microsoft.com/office/drawing/2014/main" id="{30CDA930-1F3E-44BF-8957-2B872F38AA8E}"/>
            </a:ext>
          </a:extLst>
        </xdr:cNvPr>
        <xdr:cNvPicPr>
          <a:picLocks noChangeAspect="1"/>
        </xdr:cNvPicPr>
      </xdr:nvPicPr>
      <xdr:blipFill>
        <a:blip xmlns:r="http://schemas.openxmlformats.org/officeDocument/2006/relationships" r:embed="rId5"/>
        <a:stretch>
          <a:fillRect/>
        </a:stretch>
      </xdr:blipFill>
      <xdr:spPr>
        <a:xfrm rot="5400000">
          <a:off x="4037744" y="7368583"/>
          <a:ext cx="124918" cy="176813"/>
        </a:xfrm>
        <a:prstGeom prst="rect">
          <a:avLst/>
        </a:prstGeom>
      </xdr:spPr>
    </xdr:pic>
    <xdr:clientData/>
  </xdr:twoCellAnchor>
  <xdr:twoCellAnchor>
    <xdr:from>
      <xdr:col>8</xdr:col>
      <xdr:colOff>66675</xdr:colOff>
      <xdr:row>27</xdr:row>
      <xdr:rowOff>152400</xdr:rowOff>
    </xdr:from>
    <xdr:to>
      <xdr:col>8</xdr:col>
      <xdr:colOff>256038</xdr:colOff>
      <xdr:row>27</xdr:row>
      <xdr:rowOff>299401</xdr:rowOff>
    </xdr:to>
    <xdr:pic>
      <xdr:nvPicPr>
        <xdr:cNvPr id="54" name="Picture 53">
          <a:extLst>
            <a:ext uri="{FF2B5EF4-FFF2-40B4-BE49-F238E27FC236}">
              <a16:creationId xmlns:a16="http://schemas.microsoft.com/office/drawing/2014/main" id="{78F3D159-CC0F-4C8E-BFB2-3BCF0C94797A}"/>
            </a:ext>
          </a:extLst>
        </xdr:cNvPr>
        <xdr:cNvPicPr>
          <a:picLocks noChangeAspect="1"/>
        </xdr:cNvPicPr>
      </xdr:nvPicPr>
      <xdr:blipFill>
        <a:blip xmlns:r="http://schemas.openxmlformats.org/officeDocument/2006/relationships" r:embed="rId4"/>
        <a:stretch>
          <a:fillRect/>
        </a:stretch>
      </xdr:blipFill>
      <xdr:spPr>
        <a:xfrm rot="16200000">
          <a:off x="4374106" y="7351169"/>
          <a:ext cx="147001" cy="189363"/>
        </a:xfrm>
        <a:prstGeom prst="rect">
          <a:avLst/>
        </a:prstGeom>
      </xdr:spPr>
    </xdr:pic>
    <xdr:clientData/>
  </xdr:twoCellAnchor>
  <xdr:twoCellAnchor>
    <xdr:from>
      <xdr:col>11</xdr:col>
      <xdr:colOff>68448</xdr:colOff>
      <xdr:row>27</xdr:row>
      <xdr:rowOff>31704</xdr:rowOff>
    </xdr:from>
    <xdr:to>
      <xdr:col>11</xdr:col>
      <xdr:colOff>245261</xdr:colOff>
      <xdr:row>27</xdr:row>
      <xdr:rowOff>156622</xdr:rowOff>
    </xdr:to>
    <xdr:pic>
      <xdr:nvPicPr>
        <xdr:cNvPr id="55" name="Picture 54">
          <a:extLst>
            <a:ext uri="{FF2B5EF4-FFF2-40B4-BE49-F238E27FC236}">
              <a16:creationId xmlns:a16="http://schemas.microsoft.com/office/drawing/2014/main" id="{12AB82A7-9DFA-4CA1-890E-3842F9E46DEF}"/>
            </a:ext>
          </a:extLst>
        </xdr:cNvPr>
        <xdr:cNvPicPr>
          <a:picLocks noChangeAspect="1"/>
        </xdr:cNvPicPr>
      </xdr:nvPicPr>
      <xdr:blipFill>
        <a:blip xmlns:r="http://schemas.openxmlformats.org/officeDocument/2006/relationships" r:embed="rId5"/>
        <a:stretch>
          <a:fillRect/>
        </a:stretch>
      </xdr:blipFill>
      <xdr:spPr>
        <a:xfrm rot="16200000">
          <a:off x="5380771" y="7225706"/>
          <a:ext cx="124918" cy="176813"/>
        </a:xfrm>
        <a:prstGeom prst="rect">
          <a:avLst/>
        </a:prstGeom>
      </xdr:spPr>
    </xdr:pic>
    <xdr:clientData/>
  </xdr:twoCellAnchor>
  <xdr:twoCellAnchor>
    <xdr:from>
      <xdr:col>10</xdr:col>
      <xdr:colOff>28575</xdr:colOff>
      <xdr:row>27</xdr:row>
      <xdr:rowOff>9525</xdr:rowOff>
    </xdr:from>
    <xdr:to>
      <xdr:col>10</xdr:col>
      <xdr:colOff>281499</xdr:colOff>
      <xdr:row>27</xdr:row>
      <xdr:rowOff>306186</xdr:rowOff>
    </xdr:to>
    <xdr:pic>
      <xdr:nvPicPr>
        <xdr:cNvPr id="56" name="Picture 55">
          <a:extLst>
            <a:ext uri="{FF2B5EF4-FFF2-40B4-BE49-F238E27FC236}">
              <a16:creationId xmlns:a16="http://schemas.microsoft.com/office/drawing/2014/main" id="{DE2D5C85-62E6-4528-B823-01AA20C61FF7}"/>
            </a:ext>
          </a:extLst>
        </xdr:cNvPr>
        <xdr:cNvPicPr>
          <a:picLocks noChangeAspect="1"/>
        </xdr:cNvPicPr>
      </xdr:nvPicPr>
      <xdr:blipFill>
        <a:blip xmlns:r="http://schemas.openxmlformats.org/officeDocument/2006/relationships" r:embed="rId1"/>
        <a:stretch>
          <a:fillRect/>
        </a:stretch>
      </xdr:blipFill>
      <xdr:spPr>
        <a:xfrm rot="5400000" flipH="1" flipV="1">
          <a:off x="4959706" y="7251344"/>
          <a:ext cx="296661" cy="252924"/>
        </a:xfrm>
        <a:prstGeom prst="rect">
          <a:avLst/>
        </a:prstGeom>
      </xdr:spPr>
    </xdr:pic>
    <xdr:clientData/>
  </xdr:twoCellAnchor>
  <xdr:twoCellAnchor>
    <xdr:from>
      <xdr:col>18</xdr:col>
      <xdr:colOff>21181</xdr:colOff>
      <xdr:row>27</xdr:row>
      <xdr:rowOff>45494</xdr:rowOff>
    </xdr:from>
    <xdr:to>
      <xdr:col>18</xdr:col>
      <xdr:colOff>168182</xdr:colOff>
      <xdr:row>27</xdr:row>
      <xdr:rowOff>234857</xdr:rowOff>
    </xdr:to>
    <xdr:pic>
      <xdr:nvPicPr>
        <xdr:cNvPr id="57" name="Picture 56">
          <a:extLst>
            <a:ext uri="{FF2B5EF4-FFF2-40B4-BE49-F238E27FC236}">
              <a16:creationId xmlns:a16="http://schemas.microsoft.com/office/drawing/2014/main" id="{6AA6DC20-0EF7-4340-885E-6641E2186082}"/>
            </a:ext>
          </a:extLst>
        </xdr:cNvPr>
        <xdr:cNvPicPr>
          <a:picLocks noChangeAspect="1"/>
        </xdr:cNvPicPr>
      </xdr:nvPicPr>
      <xdr:blipFill>
        <a:blip xmlns:r="http://schemas.openxmlformats.org/officeDocument/2006/relationships" r:embed="rId4"/>
        <a:stretch>
          <a:fillRect/>
        </a:stretch>
      </xdr:blipFill>
      <xdr:spPr>
        <a:xfrm>
          <a:off x="7641181" y="7265444"/>
          <a:ext cx="147001" cy="189363"/>
        </a:xfrm>
        <a:prstGeom prst="rect">
          <a:avLst/>
        </a:prstGeom>
      </xdr:spPr>
    </xdr:pic>
    <xdr:clientData/>
  </xdr:twoCellAnchor>
  <xdr:twoCellAnchor>
    <xdr:from>
      <xdr:col>19</xdr:col>
      <xdr:colOff>263881</xdr:colOff>
      <xdr:row>27</xdr:row>
      <xdr:rowOff>21869</xdr:rowOff>
    </xdr:from>
    <xdr:to>
      <xdr:col>20</xdr:col>
      <xdr:colOff>246217</xdr:colOff>
      <xdr:row>27</xdr:row>
      <xdr:rowOff>274793</xdr:rowOff>
    </xdr:to>
    <xdr:pic>
      <xdr:nvPicPr>
        <xdr:cNvPr id="58" name="Picture 57">
          <a:extLst>
            <a:ext uri="{FF2B5EF4-FFF2-40B4-BE49-F238E27FC236}">
              <a16:creationId xmlns:a16="http://schemas.microsoft.com/office/drawing/2014/main" id="{AB4FFBF2-3379-4AE4-BD16-A61F043EA083}"/>
            </a:ext>
          </a:extLst>
        </xdr:cNvPr>
        <xdr:cNvPicPr>
          <a:picLocks noChangeAspect="1"/>
        </xdr:cNvPicPr>
      </xdr:nvPicPr>
      <xdr:blipFill>
        <a:blip xmlns:r="http://schemas.openxmlformats.org/officeDocument/2006/relationships" r:embed="rId1"/>
        <a:stretch>
          <a:fillRect/>
        </a:stretch>
      </xdr:blipFill>
      <xdr:spPr>
        <a:xfrm>
          <a:off x="8217256" y="7241819"/>
          <a:ext cx="315711" cy="252924"/>
        </a:xfrm>
        <a:prstGeom prst="rect">
          <a:avLst/>
        </a:prstGeom>
      </xdr:spPr>
    </xdr:pic>
    <xdr:clientData/>
  </xdr:twoCellAnchor>
  <xdr:twoCellAnchor>
    <xdr:from>
      <xdr:col>20</xdr:col>
      <xdr:colOff>309517</xdr:colOff>
      <xdr:row>27</xdr:row>
      <xdr:rowOff>23858</xdr:rowOff>
    </xdr:from>
    <xdr:to>
      <xdr:col>21</xdr:col>
      <xdr:colOff>0</xdr:colOff>
      <xdr:row>27</xdr:row>
      <xdr:rowOff>249727</xdr:rowOff>
    </xdr:to>
    <xdr:pic>
      <xdr:nvPicPr>
        <xdr:cNvPr id="59" name="Picture 58">
          <a:extLst>
            <a:ext uri="{FF2B5EF4-FFF2-40B4-BE49-F238E27FC236}">
              <a16:creationId xmlns:a16="http://schemas.microsoft.com/office/drawing/2014/main" id="{2A95513A-92C7-4FD7-A6AD-FF74CC0D916E}"/>
            </a:ext>
          </a:extLst>
        </xdr:cNvPr>
        <xdr:cNvPicPr>
          <a:picLocks noChangeAspect="1"/>
        </xdr:cNvPicPr>
      </xdr:nvPicPr>
      <xdr:blipFill>
        <a:blip xmlns:r="http://schemas.openxmlformats.org/officeDocument/2006/relationships" r:embed="rId2"/>
        <a:stretch>
          <a:fillRect/>
        </a:stretch>
      </xdr:blipFill>
      <xdr:spPr>
        <a:xfrm>
          <a:off x="8596267" y="7243808"/>
          <a:ext cx="23858" cy="225869"/>
        </a:xfrm>
        <a:prstGeom prst="rect">
          <a:avLst/>
        </a:prstGeom>
      </xdr:spPr>
    </xdr:pic>
    <xdr:clientData/>
  </xdr:twoCellAnchor>
  <xdr:twoCellAnchor>
    <xdr:from>
      <xdr:col>21</xdr:col>
      <xdr:colOff>170594</xdr:colOff>
      <xdr:row>27</xdr:row>
      <xdr:rowOff>81956</xdr:rowOff>
    </xdr:from>
    <xdr:to>
      <xdr:col>21</xdr:col>
      <xdr:colOff>295512</xdr:colOff>
      <xdr:row>27</xdr:row>
      <xdr:rowOff>258769</xdr:rowOff>
    </xdr:to>
    <xdr:pic>
      <xdr:nvPicPr>
        <xdr:cNvPr id="60" name="Picture 59">
          <a:extLst>
            <a:ext uri="{FF2B5EF4-FFF2-40B4-BE49-F238E27FC236}">
              <a16:creationId xmlns:a16="http://schemas.microsoft.com/office/drawing/2014/main" id="{0B02742F-9CBE-4948-8D55-E0A104AC68AF}"/>
            </a:ext>
          </a:extLst>
        </xdr:cNvPr>
        <xdr:cNvPicPr>
          <a:picLocks noChangeAspect="1"/>
        </xdr:cNvPicPr>
      </xdr:nvPicPr>
      <xdr:blipFill>
        <a:blip xmlns:r="http://schemas.openxmlformats.org/officeDocument/2006/relationships" r:embed="rId5"/>
        <a:stretch>
          <a:fillRect/>
        </a:stretch>
      </xdr:blipFill>
      <xdr:spPr>
        <a:xfrm>
          <a:off x="8790719" y="7301906"/>
          <a:ext cx="124918" cy="176813"/>
        </a:xfrm>
        <a:prstGeom prst="rect">
          <a:avLst/>
        </a:prstGeom>
      </xdr:spPr>
    </xdr:pic>
    <xdr:clientData/>
  </xdr:twoCellAnchor>
  <xdr:twoCellAnchor>
    <xdr:from>
      <xdr:col>22</xdr:col>
      <xdr:colOff>145006</xdr:colOff>
      <xdr:row>27</xdr:row>
      <xdr:rowOff>64544</xdr:rowOff>
    </xdr:from>
    <xdr:to>
      <xdr:col>22</xdr:col>
      <xdr:colOff>292007</xdr:colOff>
      <xdr:row>27</xdr:row>
      <xdr:rowOff>253907</xdr:rowOff>
    </xdr:to>
    <xdr:pic>
      <xdr:nvPicPr>
        <xdr:cNvPr id="61" name="Picture 60">
          <a:extLst>
            <a:ext uri="{FF2B5EF4-FFF2-40B4-BE49-F238E27FC236}">
              <a16:creationId xmlns:a16="http://schemas.microsoft.com/office/drawing/2014/main" id="{2E9C68F9-ED54-4350-85BC-0870BE8D43D0}"/>
            </a:ext>
          </a:extLst>
        </xdr:cNvPr>
        <xdr:cNvPicPr>
          <a:picLocks noChangeAspect="1"/>
        </xdr:cNvPicPr>
      </xdr:nvPicPr>
      <xdr:blipFill>
        <a:blip xmlns:r="http://schemas.openxmlformats.org/officeDocument/2006/relationships" r:embed="rId4"/>
        <a:stretch>
          <a:fillRect/>
        </a:stretch>
      </xdr:blipFill>
      <xdr:spPr>
        <a:xfrm rot="10800000">
          <a:off x="9098506" y="7284494"/>
          <a:ext cx="147001" cy="189363"/>
        </a:xfrm>
        <a:prstGeom prst="rect">
          <a:avLst/>
        </a:prstGeom>
      </xdr:spPr>
    </xdr:pic>
    <xdr:clientData/>
  </xdr:twoCellAnchor>
  <xdr:twoCellAnchor>
    <xdr:from>
      <xdr:col>25</xdr:col>
      <xdr:colOff>18194</xdr:colOff>
      <xdr:row>27</xdr:row>
      <xdr:rowOff>81956</xdr:rowOff>
    </xdr:from>
    <xdr:to>
      <xdr:col>25</xdr:col>
      <xdr:colOff>143112</xdr:colOff>
      <xdr:row>27</xdr:row>
      <xdr:rowOff>258769</xdr:rowOff>
    </xdr:to>
    <xdr:pic>
      <xdr:nvPicPr>
        <xdr:cNvPr id="62" name="Picture 61">
          <a:extLst>
            <a:ext uri="{FF2B5EF4-FFF2-40B4-BE49-F238E27FC236}">
              <a16:creationId xmlns:a16="http://schemas.microsoft.com/office/drawing/2014/main" id="{21509917-2E0B-4467-BCC9-83E85447E542}"/>
            </a:ext>
          </a:extLst>
        </xdr:cNvPr>
        <xdr:cNvPicPr>
          <a:picLocks noChangeAspect="1"/>
        </xdr:cNvPicPr>
      </xdr:nvPicPr>
      <xdr:blipFill>
        <a:blip xmlns:r="http://schemas.openxmlformats.org/officeDocument/2006/relationships" r:embed="rId5"/>
        <a:stretch>
          <a:fillRect/>
        </a:stretch>
      </xdr:blipFill>
      <xdr:spPr>
        <a:xfrm rot="10800000">
          <a:off x="9971819" y="7301906"/>
          <a:ext cx="124918" cy="176813"/>
        </a:xfrm>
        <a:prstGeom prst="rect">
          <a:avLst/>
        </a:prstGeom>
      </xdr:spPr>
    </xdr:pic>
    <xdr:clientData/>
  </xdr:twoCellAnchor>
  <xdr:twoCellAnchor>
    <xdr:from>
      <xdr:col>24</xdr:col>
      <xdr:colOff>6706</xdr:colOff>
      <xdr:row>27</xdr:row>
      <xdr:rowOff>40919</xdr:rowOff>
    </xdr:from>
    <xdr:to>
      <xdr:col>24</xdr:col>
      <xdr:colOff>303367</xdr:colOff>
      <xdr:row>27</xdr:row>
      <xdr:rowOff>293843</xdr:rowOff>
    </xdr:to>
    <xdr:pic>
      <xdr:nvPicPr>
        <xdr:cNvPr id="63" name="Picture 62">
          <a:extLst>
            <a:ext uri="{FF2B5EF4-FFF2-40B4-BE49-F238E27FC236}">
              <a16:creationId xmlns:a16="http://schemas.microsoft.com/office/drawing/2014/main" id="{0994A336-F56D-47BA-AC8E-D0F99887D8E0}"/>
            </a:ext>
          </a:extLst>
        </xdr:cNvPr>
        <xdr:cNvPicPr>
          <a:picLocks noChangeAspect="1"/>
        </xdr:cNvPicPr>
      </xdr:nvPicPr>
      <xdr:blipFill>
        <a:blip xmlns:r="http://schemas.openxmlformats.org/officeDocument/2006/relationships" r:embed="rId1"/>
        <a:stretch>
          <a:fillRect/>
        </a:stretch>
      </xdr:blipFill>
      <xdr:spPr>
        <a:xfrm flipH="1" flipV="1">
          <a:off x="9626956" y="7260869"/>
          <a:ext cx="296661" cy="252924"/>
        </a:xfrm>
        <a:prstGeom prst="rect">
          <a:avLst/>
        </a:prstGeom>
      </xdr:spPr>
    </xdr:pic>
    <xdr:clientData/>
  </xdr:twoCellAnchor>
  <xdr:twoCellAnchor>
    <xdr:from>
      <xdr:col>5</xdr:col>
      <xdr:colOff>57150</xdr:colOff>
      <xdr:row>27</xdr:row>
      <xdr:rowOff>38100</xdr:rowOff>
    </xdr:from>
    <xdr:to>
      <xdr:col>5</xdr:col>
      <xdr:colOff>288132</xdr:colOff>
      <xdr:row>27</xdr:row>
      <xdr:rowOff>168681</xdr:rowOff>
    </xdr:to>
    <xdr:pic>
      <xdr:nvPicPr>
        <xdr:cNvPr id="64" name="Picture 63">
          <a:extLst>
            <a:ext uri="{FF2B5EF4-FFF2-40B4-BE49-F238E27FC236}">
              <a16:creationId xmlns:a16="http://schemas.microsoft.com/office/drawing/2014/main" id="{C7D652D3-91DC-4EE9-9BD2-53DD090A55FF}"/>
            </a:ext>
          </a:extLst>
        </xdr:cNvPr>
        <xdr:cNvPicPr>
          <a:picLocks noChangeAspect="1"/>
        </xdr:cNvPicPr>
      </xdr:nvPicPr>
      <xdr:blipFill rotWithShape="1">
        <a:blip xmlns:r="http://schemas.openxmlformats.org/officeDocument/2006/relationships" r:embed="rId3"/>
        <a:srcRect r="37332"/>
        <a:stretch/>
      </xdr:blipFill>
      <xdr:spPr>
        <a:xfrm rot="5400000">
          <a:off x="3393475" y="7207850"/>
          <a:ext cx="130581" cy="230982"/>
        </a:xfrm>
        <a:prstGeom prst="rect">
          <a:avLst/>
        </a:prstGeom>
      </xdr:spPr>
    </xdr:pic>
    <xdr:clientData/>
  </xdr:twoCellAnchor>
  <xdr:twoCellAnchor>
    <xdr:from>
      <xdr:col>9</xdr:col>
      <xdr:colOff>38100</xdr:colOff>
      <xdr:row>27</xdr:row>
      <xdr:rowOff>161925</xdr:rowOff>
    </xdr:from>
    <xdr:to>
      <xdr:col>9</xdr:col>
      <xdr:colOff>269082</xdr:colOff>
      <xdr:row>27</xdr:row>
      <xdr:rowOff>286410</xdr:rowOff>
    </xdr:to>
    <xdr:pic>
      <xdr:nvPicPr>
        <xdr:cNvPr id="65" name="Picture 64">
          <a:extLst>
            <a:ext uri="{FF2B5EF4-FFF2-40B4-BE49-F238E27FC236}">
              <a16:creationId xmlns:a16="http://schemas.microsoft.com/office/drawing/2014/main" id="{59C70822-7CA6-43B1-A311-BF5BE32892F7}"/>
            </a:ext>
          </a:extLst>
        </xdr:cNvPr>
        <xdr:cNvPicPr>
          <a:picLocks noChangeAspect="1"/>
        </xdr:cNvPicPr>
      </xdr:nvPicPr>
      <xdr:blipFill rotWithShape="1">
        <a:blip xmlns:r="http://schemas.openxmlformats.org/officeDocument/2006/relationships" r:embed="rId3"/>
        <a:srcRect r="40257"/>
        <a:stretch/>
      </xdr:blipFill>
      <xdr:spPr>
        <a:xfrm rot="16200000">
          <a:off x="4710973" y="7328627"/>
          <a:ext cx="124485" cy="230982"/>
        </a:xfrm>
        <a:prstGeom prst="rect">
          <a:avLst/>
        </a:prstGeom>
      </xdr:spPr>
    </xdr:pic>
    <xdr:clientData/>
  </xdr:twoCellAnchor>
  <xdr:twoCellAnchor>
    <xdr:from>
      <xdr:col>19</xdr:col>
      <xdr:colOff>19050</xdr:colOff>
      <xdr:row>27</xdr:row>
      <xdr:rowOff>28575</xdr:rowOff>
    </xdr:from>
    <xdr:to>
      <xdr:col>19</xdr:col>
      <xdr:colOff>153812</xdr:colOff>
      <xdr:row>27</xdr:row>
      <xdr:rowOff>259557</xdr:rowOff>
    </xdr:to>
    <xdr:pic>
      <xdr:nvPicPr>
        <xdr:cNvPr id="66" name="Picture 65">
          <a:extLst>
            <a:ext uri="{FF2B5EF4-FFF2-40B4-BE49-F238E27FC236}">
              <a16:creationId xmlns:a16="http://schemas.microsoft.com/office/drawing/2014/main" id="{995350B3-3BD5-4B36-986B-6E83AC813D36}"/>
            </a:ext>
          </a:extLst>
        </xdr:cNvPr>
        <xdr:cNvPicPr>
          <a:picLocks noChangeAspect="1"/>
        </xdr:cNvPicPr>
      </xdr:nvPicPr>
      <xdr:blipFill rotWithShape="1">
        <a:blip xmlns:r="http://schemas.openxmlformats.org/officeDocument/2006/relationships" r:embed="rId3"/>
        <a:srcRect r="35326"/>
        <a:stretch/>
      </xdr:blipFill>
      <xdr:spPr>
        <a:xfrm>
          <a:off x="7972425" y="7248525"/>
          <a:ext cx="134762" cy="230982"/>
        </a:xfrm>
        <a:prstGeom prst="rect">
          <a:avLst/>
        </a:prstGeom>
      </xdr:spPr>
    </xdr:pic>
    <xdr:clientData/>
  </xdr:twoCellAnchor>
  <xdr:twoCellAnchor>
    <xdr:from>
      <xdr:col>23</xdr:col>
      <xdr:colOff>142875</xdr:colOff>
      <xdr:row>27</xdr:row>
      <xdr:rowOff>47625</xdr:rowOff>
    </xdr:from>
    <xdr:to>
      <xdr:col>23</xdr:col>
      <xdr:colOff>273130</xdr:colOff>
      <xdr:row>27</xdr:row>
      <xdr:rowOff>278607</xdr:rowOff>
    </xdr:to>
    <xdr:pic>
      <xdr:nvPicPr>
        <xdr:cNvPr id="67" name="Picture 66">
          <a:extLst>
            <a:ext uri="{FF2B5EF4-FFF2-40B4-BE49-F238E27FC236}">
              <a16:creationId xmlns:a16="http://schemas.microsoft.com/office/drawing/2014/main" id="{D77B537E-FBDE-4E4A-A5DE-076962487FF7}"/>
            </a:ext>
          </a:extLst>
        </xdr:cNvPr>
        <xdr:cNvPicPr>
          <a:picLocks noChangeAspect="1"/>
        </xdr:cNvPicPr>
      </xdr:nvPicPr>
      <xdr:blipFill rotWithShape="1">
        <a:blip xmlns:r="http://schemas.openxmlformats.org/officeDocument/2006/relationships" r:embed="rId3"/>
        <a:srcRect l="1" r="37487"/>
        <a:stretch/>
      </xdr:blipFill>
      <xdr:spPr>
        <a:xfrm rot="10800000">
          <a:off x="9429750" y="7267575"/>
          <a:ext cx="130255" cy="230982"/>
        </a:xfrm>
        <a:prstGeom prst="rect">
          <a:avLst/>
        </a:prstGeom>
      </xdr:spPr>
    </xdr:pic>
    <xdr:clientData/>
  </xdr:twoCellAnchor>
  <xdr:twoCellAnchor>
    <xdr:from>
      <xdr:col>32</xdr:col>
      <xdr:colOff>57150</xdr:colOff>
      <xdr:row>17</xdr:row>
      <xdr:rowOff>57151</xdr:rowOff>
    </xdr:from>
    <xdr:to>
      <xdr:col>32</xdr:col>
      <xdr:colOff>6631773</xdr:colOff>
      <xdr:row>58</xdr:row>
      <xdr:rowOff>38101</xdr:rowOff>
    </xdr:to>
    <xdr:pic>
      <xdr:nvPicPr>
        <xdr:cNvPr id="73" name="Picture 72">
          <a:extLst>
            <a:ext uri="{FF2B5EF4-FFF2-40B4-BE49-F238E27FC236}">
              <a16:creationId xmlns:a16="http://schemas.microsoft.com/office/drawing/2014/main" id="{20148EF2-EC93-FCAF-C91E-98FA073CEC8A}"/>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8992850" y="3600451"/>
          <a:ext cx="6574623" cy="7734300"/>
        </a:xfrm>
        <a:prstGeom prst="rect">
          <a:avLst/>
        </a:prstGeom>
      </xdr:spPr>
    </xdr:pic>
    <xdr:clientData/>
  </xdr:twoCellAnchor>
  <xdr:twoCellAnchor>
    <xdr:from>
      <xdr:col>32</xdr:col>
      <xdr:colOff>54750</xdr:colOff>
      <xdr:row>2</xdr:row>
      <xdr:rowOff>16650</xdr:rowOff>
    </xdr:from>
    <xdr:to>
      <xdr:col>32</xdr:col>
      <xdr:colOff>6665100</xdr:colOff>
      <xdr:row>17</xdr:row>
      <xdr:rowOff>16650</xdr:rowOff>
    </xdr:to>
    <xdr:pic>
      <xdr:nvPicPr>
        <xdr:cNvPr id="75" name="Picture 74">
          <a:extLst>
            <a:ext uri="{FF2B5EF4-FFF2-40B4-BE49-F238E27FC236}">
              <a16:creationId xmlns:a16="http://schemas.microsoft.com/office/drawing/2014/main" id="{53B2A574-3A04-2E5D-8A43-9C585EFD5694}"/>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990450" y="397650"/>
          <a:ext cx="6610350" cy="3162300"/>
        </a:xfrm>
        <a:prstGeom prst="rect">
          <a:avLst/>
        </a:prstGeom>
      </xdr:spPr>
    </xdr:pic>
    <xdr:clientData/>
  </xdr:twoCellAnchor>
  <xdr:twoCellAnchor>
    <xdr:from>
      <xdr:col>31</xdr:col>
      <xdr:colOff>128550</xdr:colOff>
      <xdr:row>6</xdr:row>
      <xdr:rowOff>14250</xdr:rowOff>
    </xdr:from>
    <xdr:to>
      <xdr:col>31</xdr:col>
      <xdr:colOff>6053100</xdr:colOff>
      <xdr:row>44</xdr:row>
      <xdr:rowOff>90450</xdr:rowOff>
    </xdr:to>
    <xdr:pic>
      <xdr:nvPicPr>
        <xdr:cNvPr id="77" name="Picture 76">
          <a:extLst>
            <a:ext uri="{FF2B5EF4-FFF2-40B4-BE49-F238E27FC236}">
              <a16:creationId xmlns:a16="http://schemas.microsoft.com/office/drawing/2014/main" id="{89C51C18-A10F-78F5-99C4-4C66064E0D5B}"/>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339600" y="1290600"/>
          <a:ext cx="5924550" cy="7429500"/>
        </a:xfrm>
        <a:prstGeom prst="rect">
          <a:avLst/>
        </a:prstGeom>
      </xdr:spPr>
    </xdr:pic>
    <xdr:clientData/>
  </xdr:twoCellAnchor>
  <xdr:twoCellAnchor>
    <xdr:from>
      <xdr:col>31</xdr:col>
      <xdr:colOff>30900</xdr:colOff>
      <xdr:row>1</xdr:row>
      <xdr:rowOff>49950</xdr:rowOff>
    </xdr:from>
    <xdr:to>
      <xdr:col>31</xdr:col>
      <xdr:colOff>6707925</xdr:colOff>
      <xdr:row>5</xdr:row>
      <xdr:rowOff>154725</xdr:rowOff>
    </xdr:to>
    <xdr:pic>
      <xdr:nvPicPr>
        <xdr:cNvPr id="79" name="Picture 78">
          <a:extLst>
            <a:ext uri="{FF2B5EF4-FFF2-40B4-BE49-F238E27FC236}">
              <a16:creationId xmlns:a16="http://schemas.microsoft.com/office/drawing/2014/main" id="{42C66275-7C02-CA97-418D-A27D81DAAF8E}"/>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241950" y="240450"/>
          <a:ext cx="6677025" cy="10001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18</xdr:col>
      <xdr:colOff>14007</xdr:colOff>
      <xdr:row>4</xdr:row>
      <xdr:rowOff>37970</xdr:rowOff>
    </xdr:from>
    <xdr:to>
      <xdr:col>18</xdr:col>
      <xdr:colOff>310668</xdr:colOff>
      <xdr:row>4</xdr:row>
      <xdr:rowOff>290894</xdr:rowOff>
    </xdr:to>
    <xdr:pic>
      <xdr:nvPicPr>
        <xdr:cNvPr id="2" name="Picture 1">
          <a:extLst>
            <a:ext uri="{FF2B5EF4-FFF2-40B4-BE49-F238E27FC236}">
              <a16:creationId xmlns:a16="http://schemas.microsoft.com/office/drawing/2014/main" id="{AEA3181E-0957-41E0-B1F8-E941A760CC8E}"/>
            </a:ext>
          </a:extLst>
        </xdr:cNvPr>
        <xdr:cNvPicPr>
          <a:picLocks noChangeAspect="1"/>
        </xdr:cNvPicPr>
      </xdr:nvPicPr>
      <xdr:blipFill>
        <a:blip xmlns:r="http://schemas.openxmlformats.org/officeDocument/2006/relationships" r:embed="rId1"/>
        <a:stretch>
          <a:fillRect/>
        </a:stretch>
      </xdr:blipFill>
      <xdr:spPr>
        <a:xfrm>
          <a:off x="7634007" y="799970"/>
          <a:ext cx="296661" cy="252924"/>
        </a:xfrm>
        <a:prstGeom prst="rect">
          <a:avLst/>
        </a:prstGeom>
      </xdr:spPr>
    </xdr:pic>
    <xdr:clientData/>
  </xdr:twoCellAnchor>
  <xdr:twoCellAnchor>
    <xdr:from>
      <xdr:col>11</xdr:col>
      <xdr:colOff>31393</xdr:colOff>
      <xdr:row>4</xdr:row>
      <xdr:rowOff>17222</xdr:rowOff>
    </xdr:from>
    <xdr:to>
      <xdr:col>11</xdr:col>
      <xdr:colOff>284317</xdr:colOff>
      <xdr:row>4</xdr:row>
      <xdr:rowOff>313883</xdr:rowOff>
    </xdr:to>
    <xdr:pic>
      <xdr:nvPicPr>
        <xdr:cNvPr id="3" name="Picture 2">
          <a:extLst>
            <a:ext uri="{FF2B5EF4-FFF2-40B4-BE49-F238E27FC236}">
              <a16:creationId xmlns:a16="http://schemas.microsoft.com/office/drawing/2014/main" id="{D5633EEE-0C71-47CF-B32D-7F492AD05646}"/>
            </a:ext>
          </a:extLst>
        </xdr:cNvPr>
        <xdr:cNvPicPr>
          <a:picLocks noChangeAspect="1"/>
        </xdr:cNvPicPr>
      </xdr:nvPicPr>
      <xdr:blipFill>
        <a:blip xmlns:r="http://schemas.openxmlformats.org/officeDocument/2006/relationships" r:embed="rId1"/>
        <a:stretch>
          <a:fillRect/>
        </a:stretch>
      </xdr:blipFill>
      <xdr:spPr>
        <a:xfrm rot="5400000" flipH="1" flipV="1">
          <a:off x="5295899" y="801091"/>
          <a:ext cx="296661" cy="252924"/>
        </a:xfrm>
        <a:prstGeom prst="rect">
          <a:avLst/>
        </a:prstGeom>
      </xdr:spPr>
    </xdr:pic>
    <xdr:clientData/>
  </xdr:twoCellAnchor>
  <xdr:twoCellAnchor>
    <xdr:from>
      <xdr:col>4</xdr:col>
      <xdr:colOff>39220</xdr:colOff>
      <xdr:row>4</xdr:row>
      <xdr:rowOff>11207</xdr:rowOff>
    </xdr:from>
    <xdr:to>
      <xdr:col>4</xdr:col>
      <xdr:colOff>292144</xdr:colOff>
      <xdr:row>4</xdr:row>
      <xdr:rowOff>307868</xdr:rowOff>
    </xdr:to>
    <xdr:pic>
      <xdr:nvPicPr>
        <xdr:cNvPr id="4" name="Picture 3">
          <a:extLst>
            <a:ext uri="{FF2B5EF4-FFF2-40B4-BE49-F238E27FC236}">
              <a16:creationId xmlns:a16="http://schemas.microsoft.com/office/drawing/2014/main" id="{9E53A802-B954-4CEE-9522-230819BD70DA}"/>
            </a:ext>
          </a:extLst>
        </xdr:cNvPr>
        <xdr:cNvPicPr>
          <a:picLocks noChangeAspect="1"/>
        </xdr:cNvPicPr>
      </xdr:nvPicPr>
      <xdr:blipFill>
        <a:blip xmlns:r="http://schemas.openxmlformats.org/officeDocument/2006/relationships" r:embed="rId1"/>
        <a:stretch>
          <a:fillRect/>
        </a:stretch>
      </xdr:blipFill>
      <xdr:spPr>
        <a:xfrm rot="5400000">
          <a:off x="2970101" y="795076"/>
          <a:ext cx="296661" cy="252924"/>
        </a:xfrm>
        <a:prstGeom prst="rect">
          <a:avLst/>
        </a:prstGeom>
      </xdr:spPr>
    </xdr:pic>
    <xdr:clientData/>
  </xdr:twoCellAnchor>
  <xdr:twoCellAnchor>
    <xdr:from>
      <xdr:col>25</xdr:col>
      <xdr:colOff>11749</xdr:colOff>
      <xdr:row>4</xdr:row>
      <xdr:rowOff>38678</xdr:rowOff>
    </xdr:from>
    <xdr:to>
      <xdr:col>25</xdr:col>
      <xdr:colOff>308410</xdr:colOff>
      <xdr:row>4</xdr:row>
      <xdr:rowOff>291602</xdr:rowOff>
    </xdr:to>
    <xdr:pic>
      <xdr:nvPicPr>
        <xdr:cNvPr id="5" name="Picture 4">
          <a:extLst>
            <a:ext uri="{FF2B5EF4-FFF2-40B4-BE49-F238E27FC236}">
              <a16:creationId xmlns:a16="http://schemas.microsoft.com/office/drawing/2014/main" id="{AA8D05E9-3CAC-4336-A43C-FD25C6992B62}"/>
            </a:ext>
          </a:extLst>
        </xdr:cNvPr>
        <xdr:cNvPicPr>
          <a:picLocks noChangeAspect="1"/>
        </xdr:cNvPicPr>
      </xdr:nvPicPr>
      <xdr:blipFill>
        <a:blip xmlns:r="http://schemas.openxmlformats.org/officeDocument/2006/relationships" r:embed="rId1"/>
        <a:stretch>
          <a:fillRect/>
        </a:stretch>
      </xdr:blipFill>
      <xdr:spPr>
        <a:xfrm rot="10800000">
          <a:off x="9965374" y="800678"/>
          <a:ext cx="296661" cy="252924"/>
        </a:xfrm>
        <a:prstGeom prst="rect">
          <a:avLst/>
        </a:prstGeom>
      </xdr:spPr>
    </xdr:pic>
    <xdr:clientData/>
  </xdr:twoCellAnchor>
  <xdr:twoCellAnchor>
    <xdr:from>
      <xdr:col>19</xdr:col>
      <xdr:colOff>106430</xdr:colOff>
      <xdr:row>4</xdr:row>
      <xdr:rowOff>44014</xdr:rowOff>
    </xdr:from>
    <xdr:to>
      <xdr:col>19</xdr:col>
      <xdr:colOff>303816</xdr:colOff>
      <xdr:row>4</xdr:row>
      <xdr:rowOff>269883</xdr:rowOff>
    </xdr:to>
    <xdr:pic>
      <xdr:nvPicPr>
        <xdr:cNvPr id="6" name="Picture 5">
          <a:extLst>
            <a:ext uri="{FF2B5EF4-FFF2-40B4-BE49-F238E27FC236}">
              <a16:creationId xmlns:a16="http://schemas.microsoft.com/office/drawing/2014/main" id="{42F808DC-DF89-4679-BF2C-CA7AAFF9C720}"/>
            </a:ext>
          </a:extLst>
        </xdr:cNvPr>
        <xdr:cNvPicPr>
          <a:picLocks noChangeAspect="1"/>
        </xdr:cNvPicPr>
      </xdr:nvPicPr>
      <xdr:blipFill>
        <a:blip xmlns:r="http://schemas.openxmlformats.org/officeDocument/2006/relationships" r:embed="rId2"/>
        <a:stretch>
          <a:fillRect/>
        </a:stretch>
      </xdr:blipFill>
      <xdr:spPr>
        <a:xfrm>
          <a:off x="8059805" y="806014"/>
          <a:ext cx="197386" cy="225869"/>
        </a:xfrm>
        <a:prstGeom prst="rect">
          <a:avLst/>
        </a:prstGeom>
      </xdr:spPr>
    </xdr:pic>
    <xdr:clientData/>
  </xdr:twoCellAnchor>
  <xdr:twoCellAnchor>
    <xdr:from>
      <xdr:col>26</xdr:col>
      <xdr:colOff>21105</xdr:colOff>
      <xdr:row>4</xdr:row>
      <xdr:rowOff>57461</xdr:rowOff>
    </xdr:from>
    <xdr:to>
      <xdr:col>26</xdr:col>
      <xdr:colOff>218491</xdr:colOff>
      <xdr:row>4</xdr:row>
      <xdr:rowOff>283330</xdr:rowOff>
    </xdr:to>
    <xdr:pic>
      <xdr:nvPicPr>
        <xdr:cNvPr id="7" name="Picture 6">
          <a:extLst>
            <a:ext uri="{FF2B5EF4-FFF2-40B4-BE49-F238E27FC236}">
              <a16:creationId xmlns:a16="http://schemas.microsoft.com/office/drawing/2014/main" id="{D7A701D1-7D51-4942-A161-F57DC261FCE7}"/>
            </a:ext>
          </a:extLst>
        </xdr:cNvPr>
        <xdr:cNvPicPr>
          <a:picLocks noChangeAspect="1"/>
        </xdr:cNvPicPr>
      </xdr:nvPicPr>
      <xdr:blipFill>
        <a:blip xmlns:r="http://schemas.openxmlformats.org/officeDocument/2006/relationships" r:embed="rId2"/>
        <a:stretch>
          <a:fillRect/>
        </a:stretch>
      </xdr:blipFill>
      <xdr:spPr>
        <a:xfrm rot="10800000">
          <a:off x="10308105" y="819461"/>
          <a:ext cx="197386" cy="225869"/>
        </a:xfrm>
        <a:prstGeom prst="rect">
          <a:avLst/>
        </a:prstGeom>
      </xdr:spPr>
    </xdr:pic>
    <xdr:clientData/>
  </xdr:twoCellAnchor>
  <xdr:twoCellAnchor>
    <xdr:from>
      <xdr:col>5</xdr:col>
      <xdr:colOff>48512</xdr:colOff>
      <xdr:row>4</xdr:row>
      <xdr:rowOff>116219</xdr:rowOff>
    </xdr:from>
    <xdr:to>
      <xdr:col>5</xdr:col>
      <xdr:colOff>274381</xdr:colOff>
      <xdr:row>4</xdr:row>
      <xdr:rowOff>313605</xdr:rowOff>
    </xdr:to>
    <xdr:pic>
      <xdr:nvPicPr>
        <xdr:cNvPr id="8" name="Picture 7">
          <a:extLst>
            <a:ext uri="{FF2B5EF4-FFF2-40B4-BE49-F238E27FC236}">
              <a16:creationId xmlns:a16="http://schemas.microsoft.com/office/drawing/2014/main" id="{59CF996B-9414-4BC7-A358-9B0E9E253E7E}"/>
            </a:ext>
          </a:extLst>
        </xdr:cNvPr>
        <xdr:cNvPicPr>
          <a:picLocks noChangeAspect="1"/>
        </xdr:cNvPicPr>
      </xdr:nvPicPr>
      <xdr:blipFill>
        <a:blip xmlns:r="http://schemas.openxmlformats.org/officeDocument/2006/relationships" r:embed="rId2"/>
        <a:stretch>
          <a:fillRect/>
        </a:stretch>
      </xdr:blipFill>
      <xdr:spPr>
        <a:xfrm rot="5400000">
          <a:off x="3348879" y="863977"/>
          <a:ext cx="197386" cy="225869"/>
        </a:xfrm>
        <a:prstGeom prst="rect">
          <a:avLst/>
        </a:prstGeom>
      </xdr:spPr>
    </xdr:pic>
    <xdr:clientData/>
  </xdr:twoCellAnchor>
  <xdr:twoCellAnchor>
    <xdr:from>
      <xdr:col>12</xdr:col>
      <xdr:colOff>56030</xdr:colOff>
      <xdr:row>4</xdr:row>
      <xdr:rowOff>22412</xdr:rowOff>
    </xdr:from>
    <xdr:to>
      <xdr:col>12</xdr:col>
      <xdr:colOff>281899</xdr:colOff>
      <xdr:row>4</xdr:row>
      <xdr:rowOff>219798</xdr:rowOff>
    </xdr:to>
    <xdr:pic>
      <xdr:nvPicPr>
        <xdr:cNvPr id="9" name="Picture 8">
          <a:extLst>
            <a:ext uri="{FF2B5EF4-FFF2-40B4-BE49-F238E27FC236}">
              <a16:creationId xmlns:a16="http://schemas.microsoft.com/office/drawing/2014/main" id="{F4FF90CB-6D43-4327-AE3A-F3ABC9B8BE0A}"/>
            </a:ext>
          </a:extLst>
        </xdr:cNvPr>
        <xdr:cNvPicPr>
          <a:picLocks noChangeAspect="1"/>
        </xdr:cNvPicPr>
      </xdr:nvPicPr>
      <xdr:blipFill>
        <a:blip xmlns:r="http://schemas.openxmlformats.org/officeDocument/2006/relationships" r:embed="rId2"/>
        <a:stretch>
          <a:fillRect/>
        </a:stretch>
      </xdr:blipFill>
      <xdr:spPr>
        <a:xfrm rot="16200000">
          <a:off x="5690022" y="770170"/>
          <a:ext cx="197386" cy="225869"/>
        </a:xfrm>
        <a:prstGeom prst="rect">
          <a:avLst/>
        </a:prstGeom>
      </xdr:spPr>
    </xdr:pic>
    <xdr:clientData/>
  </xdr:twoCellAnchor>
  <xdr:twoCellAnchor>
    <xdr:from>
      <xdr:col>17</xdr:col>
      <xdr:colOff>16808</xdr:colOff>
      <xdr:row>4</xdr:row>
      <xdr:rowOff>39221</xdr:rowOff>
    </xdr:from>
    <xdr:to>
      <xdr:col>17</xdr:col>
      <xdr:colOff>225177</xdr:colOff>
      <xdr:row>4</xdr:row>
      <xdr:rowOff>270203</xdr:rowOff>
    </xdr:to>
    <xdr:pic>
      <xdr:nvPicPr>
        <xdr:cNvPr id="10" name="Picture 9">
          <a:extLst>
            <a:ext uri="{FF2B5EF4-FFF2-40B4-BE49-F238E27FC236}">
              <a16:creationId xmlns:a16="http://schemas.microsoft.com/office/drawing/2014/main" id="{3BCE6A45-3F04-41D3-9A07-79D18DEFDD6F}"/>
            </a:ext>
          </a:extLst>
        </xdr:cNvPr>
        <xdr:cNvPicPr>
          <a:picLocks noChangeAspect="1"/>
        </xdr:cNvPicPr>
      </xdr:nvPicPr>
      <xdr:blipFill>
        <a:blip xmlns:r="http://schemas.openxmlformats.org/officeDocument/2006/relationships" r:embed="rId3"/>
        <a:stretch>
          <a:fillRect/>
        </a:stretch>
      </xdr:blipFill>
      <xdr:spPr>
        <a:xfrm>
          <a:off x="7303433" y="801221"/>
          <a:ext cx="208369" cy="230982"/>
        </a:xfrm>
        <a:prstGeom prst="rect">
          <a:avLst/>
        </a:prstGeom>
      </xdr:spPr>
    </xdr:pic>
    <xdr:clientData/>
  </xdr:twoCellAnchor>
  <xdr:twoCellAnchor>
    <xdr:from>
      <xdr:col>16</xdr:col>
      <xdr:colOff>17930</xdr:colOff>
      <xdr:row>4</xdr:row>
      <xdr:rowOff>40341</xdr:rowOff>
    </xdr:from>
    <xdr:to>
      <xdr:col>16</xdr:col>
      <xdr:colOff>152692</xdr:colOff>
      <xdr:row>4</xdr:row>
      <xdr:rowOff>271323</xdr:rowOff>
    </xdr:to>
    <xdr:pic>
      <xdr:nvPicPr>
        <xdr:cNvPr id="11" name="Picture 10">
          <a:extLst>
            <a:ext uri="{FF2B5EF4-FFF2-40B4-BE49-F238E27FC236}">
              <a16:creationId xmlns:a16="http://schemas.microsoft.com/office/drawing/2014/main" id="{9F99072B-B560-4CDF-8DD5-F4E2A1CE3E54}"/>
            </a:ext>
          </a:extLst>
        </xdr:cNvPr>
        <xdr:cNvPicPr>
          <a:picLocks noChangeAspect="1"/>
        </xdr:cNvPicPr>
      </xdr:nvPicPr>
      <xdr:blipFill rotWithShape="1">
        <a:blip xmlns:r="http://schemas.openxmlformats.org/officeDocument/2006/relationships" r:embed="rId3"/>
        <a:srcRect r="35326"/>
        <a:stretch/>
      </xdr:blipFill>
      <xdr:spPr>
        <a:xfrm>
          <a:off x="6971180" y="802341"/>
          <a:ext cx="134762" cy="230982"/>
        </a:xfrm>
        <a:prstGeom prst="rect">
          <a:avLst/>
        </a:prstGeom>
      </xdr:spPr>
    </xdr:pic>
    <xdr:clientData/>
  </xdr:twoCellAnchor>
  <xdr:twoCellAnchor>
    <xdr:from>
      <xdr:col>9</xdr:col>
      <xdr:colOff>30154</xdr:colOff>
      <xdr:row>4</xdr:row>
      <xdr:rowOff>192681</xdr:rowOff>
    </xdr:from>
    <xdr:to>
      <xdr:col>9</xdr:col>
      <xdr:colOff>261136</xdr:colOff>
      <xdr:row>4</xdr:row>
      <xdr:rowOff>317166</xdr:rowOff>
    </xdr:to>
    <xdr:pic>
      <xdr:nvPicPr>
        <xdr:cNvPr id="12" name="Picture 11">
          <a:extLst>
            <a:ext uri="{FF2B5EF4-FFF2-40B4-BE49-F238E27FC236}">
              <a16:creationId xmlns:a16="http://schemas.microsoft.com/office/drawing/2014/main" id="{D2101930-25C8-4269-ACE2-A6BFEBC41531}"/>
            </a:ext>
          </a:extLst>
        </xdr:cNvPr>
        <xdr:cNvPicPr>
          <a:picLocks noChangeAspect="1"/>
        </xdr:cNvPicPr>
      </xdr:nvPicPr>
      <xdr:blipFill rotWithShape="1">
        <a:blip xmlns:r="http://schemas.openxmlformats.org/officeDocument/2006/relationships" r:embed="rId3"/>
        <a:srcRect r="40257"/>
        <a:stretch/>
      </xdr:blipFill>
      <xdr:spPr>
        <a:xfrm rot="16200000">
          <a:off x="4703027" y="901433"/>
          <a:ext cx="124485" cy="230982"/>
        </a:xfrm>
        <a:prstGeom prst="rect">
          <a:avLst/>
        </a:prstGeom>
      </xdr:spPr>
    </xdr:pic>
    <xdr:clientData/>
  </xdr:twoCellAnchor>
  <xdr:twoCellAnchor>
    <xdr:from>
      <xdr:col>10</xdr:col>
      <xdr:colOff>36878</xdr:colOff>
      <xdr:row>4</xdr:row>
      <xdr:rowOff>109917</xdr:rowOff>
    </xdr:from>
    <xdr:to>
      <xdr:col>10</xdr:col>
      <xdr:colOff>267860</xdr:colOff>
      <xdr:row>4</xdr:row>
      <xdr:rowOff>318286</xdr:rowOff>
    </xdr:to>
    <xdr:pic>
      <xdr:nvPicPr>
        <xdr:cNvPr id="13" name="Picture 12">
          <a:extLst>
            <a:ext uri="{FF2B5EF4-FFF2-40B4-BE49-F238E27FC236}">
              <a16:creationId xmlns:a16="http://schemas.microsoft.com/office/drawing/2014/main" id="{44F7B8C2-9EF5-4523-BB44-D50C43B54F87}"/>
            </a:ext>
          </a:extLst>
        </xdr:cNvPr>
        <xdr:cNvPicPr>
          <a:picLocks noChangeAspect="1"/>
        </xdr:cNvPicPr>
      </xdr:nvPicPr>
      <xdr:blipFill>
        <a:blip xmlns:r="http://schemas.openxmlformats.org/officeDocument/2006/relationships" r:embed="rId3"/>
        <a:stretch>
          <a:fillRect/>
        </a:stretch>
      </xdr:blipFill>
      <xdr:spPr>
        <a:xfrm rot="16200000">
          <a:off x="5001184" y="860611"/>
          <a:ext cx="208369" cy="230982"/>
        </a:xfrm>
        <a:prstGeom prst="rect">
          <a:avLst/>
        </a:prstGeom>
      </xdr:spPr>
    </xdr:pic>
    <xdr:clientData/>
  </xdr:twoCellAnchor>
  <xdr:twoCellAnchor>
    <xdr:from>
      <xdr:col>3</xdr:col>
      <xdr:colOff>50426</xdr:colOff>
      <xdr:row>4</xdr:row>
      <xdr:rowOff>11207</xdr:rowOff>
    </xdr:from>
    <xdr:to>
      <xdr:col>3</xdr:col>
      <xdr:colOff>281408</xdr:colOff>
      <xdr:row>4</xdr:row>
      <xdr:rowOff>219576</xdr:rowOff>
    </xdr:to>
    <xdr:pic>
      <xdr:nvPicPr>
        <xdr:cNvPr id="14" name="Picture 13">
          <a:extLst>
            <a:ext uri="{FF2B5EF4-FFF2-40B4-BE49-F238E27FC236}">
              <a16:creationId xmlns:a16="http://schemas.microsoft.com/office/drawing/2014/main" id="{9F2C81B2-D21B-4869-9780-6CD35EE1C17F}"/>
            </a:ext>
          </a:extLst>
        </xdr:cNvPr>
        <xdr:cNvPicPr>
          <a:picLocks noChangeAspect="1"/>
        </xdr:cNvPicPr>
      </xdr:nvPicPr>
      <xdr:blipFill>
        <a:blip xmlns:r="http://schemas.openxmlformats.org/officeDocument/2006/relationships" r:embed="rId3"/>
        <a:stretch>
          <a:fillRect/>
        </a:stretch>
      </xdr:blipFill>
      <xdr:spPr>
        <a:xfrm rot="5400000">
          <a:off x="2681107" y="761901"/>
          <a:ext cx="208369" cy="230982"/>
        </a:xfrm>
        <a:prstGeom prst="rect">
          <a:avLst/>
        </a:prstGeom>
      </xdr:spPr>
    </xdr:pic>
    <xdr:clientData/>
  </xdr:twoCellAnchor>
  <xdr:twoCellAnchor>
    <xdr:from>
      <xdr:col>2</xdr:col>
      <xdr:colOff>44824</xdr:colOff>
      <xdr:row>4</xdr:row>
      <xdr:rowOff>11207</xdr:rowOff>
    </xdr:from>
    <xdr:to>
      <xdr:col>2</xdr:col>
      <xdr:colOff>275806</xdr:colOff>
      <xdr:row>4</xdr:row>
      <xdr:rowOff>141788</xdr:rowOff>
    </xdr:to>
    <xdr:pic>
      <xdr:nvPicPr>
        <xdr:cNvPr id="15" name="Picture 14">
          <a:extLst>
            <a:ext uri="{FF2B5EF4-FFF2-40B4-BE49-F238E27FC236}">
              <a16:creationId xmlns:a16="http://schemas.microsoft.com/office/drawing/2014/main" id="{3023DACF-A295-41A2-8BF8-B3D971438427}"/>
            </a:ext>
          </a:extLst>
        </xdr:cNvPr>
        <xdr:cNvPicPr>
          <a:picLocks noChangeAspect="1"/>
        </xdr:cNvPicPr>
      </xdr:nvPicPr>
      <xdr:blipFill rotWithShape="1">
        <a:blip xmlns:r="http://schemas.openxmlformats.org/officeDocument/2006/relationships" r:embed="rId3"/>
        <a:srcRect r="37332"/>
        <a:stretch/>
      </xdr:blipFill>
      <xdr:spPr>
        <a:xfrm rot="5400000">
          <a:off x="2381024" y="723007"/>
          <a:ext cx="130581" cy="230982"/>
        </a:xfrm>
        <a:prstGeom prst="rect">
          <a:avLst/>
        </a:prstGeom>
      </xdr:spPr>
    </xdr:pic>
    <xdr:clientData/>
  </xdr:twoCellAnchor>
  <xdr:twoCellAnchor>
    <xdr:from>
      <xdr:col>23</xdr:col>
      <xdr:colOff>174503</xdr:colOff>
      <xdr:row>4</xdr:row>
      <xdr:rowOff>43659</xdr:rowOff>
    </xdr:from>
    <xdr:to>
      <xdr:col>23</xdr:col>
      <xdr:colOff>304758</xdr:colOff>
      <xdr:row>4</xdr:row>
      <xdr:rowOff>274641</xdr:rowOff>
    </xdr:to>
    <xdr:pic>
      <xdr:nvPicPr>
        <xdr:cNvPr id="16" name="Picture 15">
          <a:extLst>
            <a:ext uri="{FF2B5EF4-FFF2-40B4-BE49-F238E27FC236}">
              <a16:creationId xmlns:a16="http://schemas.microsoft.com/office/drawing/2014/main" id="{2A7E731C-DE14-44AF-B325-E211E0E530CA}"/>
            </a:ext>
          </a:extLst>
        </xdr:cNvPr>
        <xdr:cNvPicPr>
          <a:picLocks noChangeAspect="1"/>
        </xdr:cNvPicPr>
      </xdr:nvPicPr>
      <xdr:blipFill rotWithShape="1">
        <a:blip xmlns:r="http://schemas.openxmlformats.org/officeDocument/2006/relationships" r:embed="rId3"/>
        <a:srcRect l="1" r="37487"/>
        <a:stretch/>
      </xdr:blipFill>
      <xdr:spPr>
        <a:xfrm rot="10800000">
          <a:off x="9461378" y="805659"/>
          <a:ext cx="130255" cy="230982"/>
        </a:xfrm>
        <a:prstGeom prst="rect">
          <a:avLst/>
        </a:prstGeom>
      </xdr:spPr>
    </xdr:pic>
    <xdr:clientData/>
  </xdr:twoCellAnchor>
  <xdr:twoCellAnchor>
    <xdr:from>
      <xdr:col>24</xdr:col>
      <xdr:colOff>97510</xdr:colOff>
      <xdr:row>4</xdr:row>
      <xdr:rowOff>44780</xdr:rowOff>
    </xdr:from>
    <xdr:to>
      <xdr:col>24</xdr:col>
      <xdr:colOff>305879</xdr:colOff>
      <xdr:row>4</xdr:row>
      <xdr:rowOff>275762</xdr:rowOff>
    </xdr:to>
    <xdr:pic>
      <xdr:nvPicPr>
        <xdr:cNvPr id="17" name="Picture 16">
          <a:extLst>
            <a:ext uri="{FF2B5EF4-FFF2-40B4-BE49-F238E27FC236}">
              <a16:creationId xmlns:a16="http://schemas.microsoft.com/office/drawing/2014/main" id="{60D171E4-BBA6-4338-AFC3-255883B3E567}"/>
            </a:ext>
          </a:extLst>
        </xdr:cNvPr>
        <xdr:cNvPicPr>
          <a:picLocks noChangeAspect="1"/>
        </xdr:cNvPicPr>
      </xdr:nvPicPr>
      <xdr:blipFill>
        <a:blip xmlns:r="http://schemas.openxmlformats.org/officeDocument/2006/relationships" r:embed="rId3"/>
        <a:stretch>
          <a:fillRect/>
        </a:stretch>
      </xdr:blipFill>
      <xdr:spPr>
        <a:xfrm rot="10800000">
          <a:off x="9717760" y="806780"/>
          <a:ext cx="208369" cy="230982"/>
        </a:xfrm>
        <a:prstGeom prst="rect">
          <a:avLst/>
        </a:prstGeom>
      </xdr:spPr>
    </xdr:pic>
    <xdr:clientData/>
  </xdr:twoCellAnchor>
  <xdr:twoCellAnchor>
    <xdr:from>
      <xdr:col>15</xdr:col>
      <xdr:colOff>27812</xdr:colOff>
      <xdr:row>4</xdr:row>
      <xdr:rowOff>82174</xdr:rowOff>
    </xdr:from>
    <xdr:to>
      <xdr:col>15</xdr:col>
      <xdr:colOff>174813</xdr:colOff>
      <xdr:row>4</xdr:row>
      <xdr:rowOff>268589</xdr:rowOff>
    </xdr:to>
    <xdr:pic>
      <xdr:nvPicPr>
        <xdr:cNvPr id="18" name="Picture 17">
          <a:extLst>
            <a:ext uri="{FF2B5EF4-FFF2-40B4-BE49-F238E27FC236}">
              <a16:creationId xmlns:a16="http://schemas.microsoft.com/office/drawing/2014/main" id="{B83467B1-D284-4634-834B-52756C2249AE}"/>
            </a:ext>
          </a:extLst>
        </xdr:cNvPr>
        <xdr:cNvPicPr>
          <a:picLocks noChangeAspect="1"/>
        </xdr:cNvPicPr>
      </xdr:nvPicPr>
      <xdr:blipFill>
        <a:blip xmlns:r="http://schemas.openxmlformats.org/officeDocument/2006/relationships" r:embed="rId4"/>
        <a:stretch>
          <a:fillRect/>
        </a:stretch>
      </xdr:blipFill>
      <xdr:spPr>
        <a:xfrm>
          <a:off x="6647687" y="844174"/>
          <a:ext cx="147001" cy="186415"/>
        </a:xfrm>
        <a:prstGeom prst="rect">
          <a:avLst/>
        </a:prstGeom>
      </xdr:spPr>
    </xdr:pic>
    <xdr:clientData/>
  </xdr:twoCellAnchor>
  <xdr:twoCellAnchor>
    <xdr:from>
      <xdr:col>8</xdr:col>
      <xdr:colOff>55786</xdr:colOff>
      <xdr:row>4</xdr:row>
      <xdr:rowOff>165384</xdr:rowOff>
    </xdr:from>
    <xdr:to>
      <xdr:col>8</xdr:col>
      <xdr:colOff>245149</xdr:colOff>
      <xdr:row>4</xdr:row>
      <xdr:rowOff>312385</xdr:rowOff>
    </xdr:to>
    <xdr:pic>
      <xdr:nvPicPr>
        <xdr:cNvPr id="19" name="Picture 18">
          <a:extLst>
            <a:ext uri="{FF2B5EF4-FFF2-40B4-BE49-F238E27FC236}">
              <a16:creationId xmlns:a16="http://schemas.microsoft.com/office/drawing/2014/main" id="{A05325BF-A45E-4F8E-B1C4-303D6D2F9850}"/>
            </a:ext>
          </a:extLst>
        </xdr:cNvPr>
        <xdr:cNvPicPr>
          <a:picLocks noChangeAspect="1"/>
        </xdr:cNvPicPr>
      </xdr:nvPicPr>
      <xdr:blipFill>
        <a:blip xmlns:r="http://schemas.openxmlformats.org/officeDocument/2006/relationships" r:embed="rId4"/>
        <a:stretch>
          <a:fillRect/>
        </a:stretch>
      </xdr:blipFill>
      <xdr:spPr>
        <a:xfrm rot="16200000">
          <a:off x="4363217" y="906203"/>
          <a:ext cx="147001" cy="189363"/>
        </a:xfrm>
        <a:prstGeom prst="rect">
          <a:avLst/>
        </a:prstGeom>
      </xdr:spPr>
    </xdr:pic>
    <xdr:clientData/>
  </xdr:twoCellAnchor>
  <xdr:twoCellAnchor>
    <xdr:from>
      <xdr:col>1</xdr:col>
      <xdr:colOff>106536</xdr:colOff>
      <xdr:row>4</xdr:row>
      <xdr:rowOff>26333</xdr:rowOff>
    </xdr:from>
    <xdr:to>
      <xdr:col>1</xdr:col>
      <xdr:colOff>295899</xdr:colOff>
      <xdr:row>4</xdr:row>
      <xdr:rowOff>173334</xdr:rowOff>
    </xdr:to>
    <xdr:pic>
      <xdr:nvPicPr>
        <xdr:cNvPr id="20" name="Picture 19">
          <a:extLst>
            <a:ext uri="{FF2B5EF4-FFF2-40B4-BE49-F238E27FC236}">
              <a16:creationId xmlns:a16="http://schemas.microsoft.com/office/drawing/2014/main" id="{BCF8D0A6-7088-400C-B315-F26EB1648C76}"/>
            </a:ext>
          </a:extLst>
        </xdr:cNvPr>
        <xdr:cNvPicPr>
          <a:picLocks noChangeAspect="1"/>
        </xdr:cNvPicPr>
      </xdr:nvPicPr>
      <xdr:blipFill>
        <a:blip xmlns:r="http://schemas.openxmlformats.org/officeDocument/2006/relationships" r:embed="rId4"/>
        <a:stretch>
          <a:fillRect/>
        </a:stretch>
      </xdr:blipFill>
      <xdr:spPr>
        <a:xfrm rot="5400000">
          <a:off x="2080342" y="767152"/>
          <a:ext cx="147001" cy="189363"/>
        </a:xfrm>
        <a:prstGeom prst="rect">
          <a:avLst/>
        </a:prstGeom>
      </xdr:spPr>
    </xdr:pic>
    <xdr:clientData/>
  </xdr:twoCellAnchor>
  <xdr:twoCellAnchor>
    <xdr:from>
      <xdr:col>21</xdr:col>
      <xdr:colOff>175124</xdr:colOff>
      <xdr:row>4</xdr:row>
      <xdr:rowOff>84292</xdr:rowOff>
    </xdr:from>
    <xdr:to>
      <xdr:col>21</xdr:col>
      <xdr:colOff>300042</xdr:colOff>
      <xdr:row>4</xdr:row>
      <xdr:rowOff>261105</xdr:rowOff>
    </xdr:to>
    <xdr:pic>
      <xdr:nvPicPr>
        <xdr:cNvPr id="21" name="Picture 20">
          <a:extLst>
            <a:ext uri="{FF2B5EF4-FFF2-40B4-BE49-F238E27FC236}">
              <a16:creationId xmlns:a16="http://schemas.microsoft.com/office/drawing/2014/main" id="{AF0B7061-ACD7-43C1-A46F-649C906946E7}"/>
            </a:ext>
          </a:extLst>
        </xdr:cNvPr>
        <xdr:cNvPicPr>
          <a:picLocks noChangeAspect="1"/>
        </xdr:cNvPicPr>
      </xdr:nvPicPr>
      <xdr:blipFill>
        <a:blip xmlns:r="http://schemas.openxmlformats.org/officeDocument/2006/relationships" r:embed="rId5"/>
        <a:stretch>
          <a:fillRect/>
        </a:stretch>
      </xdr:blipFill>
      <xdr:spPr>
        <a:xfrm>
          <a:off x="8795249" y="846292"/>
          <a:ext cx="124918" cy="176813"/>
        </a:xfrm>
        <a:prstGeom prst="rect">
          <a:avLst/>
        </a:prstGeom>
      </xdr:spPr>
    </xdr:pic>
    <xdr:clientData/>
  </xdr:twoCellAnchor>
  <xdr:twoCellAnchor>
    <xdr:from>
      <xdr:col>14</xdr:col>
      <xdr:colOff>70595</xdr:colOff>
      <xdr:row>4</xdr:row>
      <xdr:rowOff>19753</xdr:rowOff>
    </xdr:from>
    <xdr:to>
      <xdr:col>14</xdr:col>
      <xdr:colOff>247408</xdr:colOff>
      <xdr:row>4</xdr:row>
      <xdr:rowOff>144671</xdr:rowOff>
    </xdr:to>
    <xdr:pic>
      <xdr:nvPicPr>
        <xdr:cNvPr id="22" name="Picture 21">
          <a:extLst>
            <a:ext uri="{FF2B5EF4-FFF2-40B4-BE49-F238E27FC236}">
              <a16:creationId xmlns:a16="http://schemas.microsoft.com/office/drawing/2014/main" id="{9CDE9A54-7B5A-4B9E-9265-F298B3DAD8A4}"/>
            </a:ext>
          </a:extLst>
        </xdr:cNvPr>
        <xdr:cNvPicPr>
          <a:picLocks noChangeAspect="1"/>
        </xdr:cNvPicPr>
      </xdr:nvPicPr>
      <xdr:blipFill>
        <a:blip xmlns:r="http://schemas.openxmlformats.org/officeDocument/2006/relationships" r:embed="rId5"/>
        <a:stretch>
          <a:fillRect/>
        </a:stretch>
      </xdr:blipFill>
      <xdr:spPr>
        <a:xfrm rot="16200000">
          <a:off x="6383043" y="755805"/>
          <a:ext cx="124918" cy="176813"/>
        </a:xfrm>
        <a:prstGeom prst="rect">
          <a:avLst/>
        </a:prstGeom>
      </xdr:spPr>
    </xdr:pic>
    <xdr:clientData/>
  </xdr:twoCellAnchor>
  <xdr:twoCellAnchor>
    <xdr:from>
      <xdr:col>7</xdr:col>
      <xdr:colOff>68212</xdr:colOff>
      <xdr:row>4</xdr:row>
      <xdr:rowOff>181679</xdr:rowOff>
    </xdr:from>
    <xdr:to>
      <xdr:col>7</xdr:col>
      <xdr:colOff>245025</xdr:colOff>
      <xdr:row>4</xdr:row>
      <xdr:rowOff>306597</xdr:rowOff>
    </xdr:to>
    <xdr:pic>
      <xdr:nvPicPr>
        <xdr:cNvPr id="23" name="Picture 22">
          <a:extLst>
            <a:ext uri="{FF2B5EF4-FFF2-40B4-BE49-F238E27FC236}">
              <a16:creationId xmlns:a16="http://schemas.microsoft.com/office/drawing/2014/main" id="{EB8B78AC-BA63-48EA-9800-9C019544981C}"/>
            </a:ext>
          </a:extLst>
        </xdr:cNvPr>
        <xdr:cNvPicPr>
          <a:picLocks noChangeAspect="1"/>
        </xdr:cNvPicPr>
      </xdr:nvPicPr>
      <xdr:blipFill>
        <a:blip xmlns:r="http://schemas.openxmlformats.org/officeDocument/2006/relationships" r:embed="rId5"/>
        <a:stretch>
          <a:fillRect/>
        </a:stretch>
      </xdr:blipFill>
      <xdr:spPr>
        <a:xfrm rot="5400000">
          <a:off x="4047035" y="917731"/>
          <a:ext cx="124918" cy="176813"/>
        </a:xfrm>
        <a:prstGeom prst="rect">
          <a:avLst/>
        </a:prstGeom>
      </xdr:spPr>
    </xdr:pic>
    <xdr:clientData/>
  </xdr:twoCellAnchor>
  <xdr:twoCellAnchor>
    <xdr:from>
      <xdr:col>28</xdr:col>
      <xdr:colOff>33092</xdr:colOff>
      <xdr:row>4</xdr:row>
      <xdr:rowOff>80669</xdr:rowOff>
    </xdr:from>
    <xdr:to>
      <xdr:col>28</xdr:col>
      <xdr:colOff>158010</xdr:colOff>
      <xdr:row>4</xdr:row>
      <xdr:rowOff>257482</xdr:rowOff>
    </xdr:to>
    <xdr:pic>
      <xdr:nvPicPr>
        <xdr:cNvPr id="24" name="Picture 23">
          <a:extLst>
            <a:ext uri="{FF2B5EF4-FFF2-40B4-BE49-F238E27FC236}">
              <a16:creationId xmlns:a16="http://schemas.microsoft.com/office/drawing/2014/main" id="{649FF979-487A-4462-8366-4517B0398249}"/>
            </a:ext>
          </a:extLst>
        </xdr:cNvPr>
        <xdr:cNvPicPr>
          <a:picLocks noChangeAspect="1"/>
        </xdr:cNvPicPr>
      </xdr:nvPicPr>
      <xdr:blipFill>
        <a:blip xmlns:r="http://schemas.openxmlformats.org/officeDocument/2006/relationships" r:embed="rId5"/>
        <a:stretch>
          <a:fillRect/>
        </a:stretch>
      </xdr:blipFill>
      <xdr:spPr>
        <a:xfrm flipH="1" flipV="1">
          <a:off x="10986842" y="842669"/>
          <a:ext cx="124918" cy="176813"/>
        </a:xfrm>
        <a:prstGeom prst="rect">
          <a:avLst/>
        </a:prstGeom>
      </xdr:spPr>
    </xdr:pic>
    <xdr:clientData/>
  </xdr:twoCellAnchor>
  <xdr:twoCellAnchor>
    <xdr:from>
      <xdr:col>6</xdr:col>
      <xdr:colOff>50345</xdr:colOff>
      <xdr:row>4</xdr:row>
      <xdr:rowOff>90496</xdr:rowOff>
    </xdr:from>
    <xdr:to>
      <xdr:col>6</xdr:col>
      <xdr:colOff>293609</xdr:colOff>
      <xdr:row>4</xdr:row>
      <xdr:rowOff>241527</xdr:rowOff>
    </xdr:to>
    <xdr:pic>
      <xdr:nvPicPr>
        <xdr:cNvPr id="25" name="Picture 24">
          <a:extLst>
            <a:ext uri="{FF2B5EF4-FFF2-40B4-BE49-F238E27FC236}">
              <a16:creationId xmlns:a16="http://schemas.microsoft.com/office/drawing/2014/main" id="{61843783-AEAA-4E70-9B31-28CA3361B6AB}"/>
            </a:ext>
          </a:extLst>
        </xdr:cNvPr>
        <xdr:cNvPicPr>
          <a:picLocks noChangeAspect="1"/>
        </xdr:cNvPicPr>
      </xdr:nvPicPr>
      <xdr:blipFill>
        <a:blip xmlns:r="http://schemas.openxmlformats.org/officeDocument/2006/relationships" r:embed="rId6"/>
        <a:stretch>
          <a:fillRect/>
        </a:stretch>
      </xdr:blipFill>
      <xdr:spPr>
        <a:xfrm>
          <a:off x="3669845" y="852496"/>
          <a:ext cx="243264" cy="151031"/>
        </a:xfrm>
        <a:prstGeom prst="rect">
          <a:avLst/>
        </a:prstGeom>
      </xdr:spPr>
    </xdr:pic>
    <xdr:clientData/>
  </xdr:twoCellAnchor>
  <xdr:twoCellAnchor>
    <xdr:from>
      <xdr:col>13</xdr:col>
      <xdr:colOff>40820</xdr:colOff>
      <xdr:row>4</xdr:row>
      <xdr:rowOff>90496</xdr:rowOff>
    </xdr:from>
    <xdr:to>
      <xdr:col>13</xdr:col>
      <xdr:colOff>284084</xdr:colOff>
      <xdr:row>4</xdr:row>
      <xdr:rowOff>241527</xdr:rowOff>
    </xdr:to>
    <xdr:pic>
      <xdr:nvPicPr>
        <xdr:cNvPr id="26" name="Picture 25">
          <a:extLst>
            <a:ext uri="{FF2B5EF4-FFF2-40B4-BE49-F238E27FC236}">
              <a16:creationId xmlns:a16="http://schemas.microsoft.com/office/drawing/2014/main" id="{58E4BA1C-F65A-4F39-A83F-F26996D500DC}"/>
            </a:ext>
          </a:extLst>
        </xdr:cNvPr>
        <xdr:cNvPicPr>
          <a:picLocks noChangeAspect="1"/>
        </xdr:cNvPicPr>
      </xdr:nvPicPr>
      <xdr:blipFill>
        <a:blip xmlns:r="http://schemas.openxmlformats.org/officeDocument/2006/relationships" r:embed="rId6"/>
        <a:stretch>
          <a:fillRect/>
        </a:stretch>
      </xdr:blipFill>
      <xdr:spPr>
        <a:xfrm flipH="1">
          <a:off x="5993945" y="852496"/>
          <a:ext cx="243264" cy="151031"/>
        </a:xfrm>
        <a:prstGeom prst="rect">
          <a:avLst/>
        </a:prstGeom>
      </xdr:spPr>
    </xdr:pic>
    <xdr:clientData/>
  </xdr:twoCellAnchor>
  <xdr:twoCellAnchor>
    <xdr:from>
      <xdr:col>20</xdr:col>
      <xdr:colOff>86936</xdr:colOff>
      <xdr:row>4</xdr:row>
      <xdr:rowOff>34855</xdr:rowOff>
    </xdr:from>
    <xdr:to>
      <xdr:col>20</xdr:col>
      <xdr:colOff>237967</xdr:colOff>
      <xdr:row>4</xdr:row>
      <xdr:rowOff>278119</xdr:rowOff>
    </xdr:to>
    <xdr:pic>
      <xdr:nvPicPr>
        <xdr:cNvPr id="27" name="Picture 26">
          <a:extLst>
            <a:ext uri="{FF2B5EF4-FFF2-40B4-BE49-F238E27FC236}">
              <a16:creationId xmlns:a16="http://schemas.microsoft.com/office/drawing/2014/main" id="{52C894D6-1C99-4FAC-9B09-85EA158429F3}"/>
            </a:ext>
          </a:extLst>
        </xdr:cNvPr>
        <xdr:cNvPicPr>
          <a:picLocks noChangeAspect="1"/>
        </xdr:cNvPicPr>
      </xdr:nvPicPr>
      <xdr:blipFill>
        <a:blip xmlns:r="http://schemas.openxmlformats.org/officeDocument/2006/relationships" r:embed="rId6"/>
        <a:stretch>
          <a:fillRect/>
        </a:stretch>
      </xdr:blipFill>
      <xdr:spPr>
        <a:xfrm rot="16200000">
          <a:off x="8327570" y="842971"/>
          <a:ext cx="243264" cy="151031"/>
        </a:xfrm>
        <a:prstGeom prst="rect">
          <a:avLst/>
        </a:prstGeom>
      </xdr:spPr>
    </xdr:pic>
    <xdr:clientData/>
  </xdr:twoCellAnchor>
  <xdr:twoCellAnchor>
    <xdr:from>
      <xdr:col>27</xdr:col>
      <xdr:colOff>85725</xdr:colOff>
      <xdr:row>4</xdr:row>
      <xdr:rowOff>57150</xdr:rowOff>
    </xdr:from>
    <xdr:to>
      <xdr:col>27</xdr:col>
      <xdr:colOff>236756</xdr:colOff>
      <xdr:row>4</xdr:row>
      <xdr:rowOff>300414</xdr:rowOff>
    </xdr:to>
    <xdr:pic>
      <xdr:nvPicPr>
        <xdr:cNvPr id="28" name="Picture 27">
          <a:extLst>
            <a:ext uri="{FF2B5EF4-FFF2-40B4-BE49-F238E27FC236}">
              <a16:creationId xmlns:a16="http://schemas.microsoft.com/office/drawing/2014/main" id="{92293EA4-9A12-4C99-913D-09AED3F2E3EB}"/>
            </a:ext>
          </a:extLst>
        </xdr:cNvPr>
        <xdr:cNvPicPr>
          <a:picLocks noChangeAspect="1"/>
        </xdr:cNvPicPr>
      </xdr:nvPicPr>
      <xdr:blipFill>
        <a:blip xmlns:r="http://schemas.openxmlformats.org/officeDocument/2006/relationships" r:embed="rId6"/>
        <a:stretch>
          <a:fillRect/>
        </a:stretch>
      </xdr:blipFill>
      <xdr:spPr>
        <a:xfrm rot="5400000" flipV="1">
          <a:off x="10659984" y="865266"/>
          <a:ext cx="243264" cy="151031"/>
        </a:xfrm>
        <a:prstGeom prst="rect">
          <a:avLst/>
        </a:prstGeom>
      </xdr:spPr>
    </xdr:pic>
    <xdr:clientData/>
  </xdr:twoCellAnchor>
  <xdr:twoCellAnchor>
    <xdr:from>
      <xdr:col>4</xdr:col>
      <xdr:colOff>66675</xdr:colOff>
      <xdr:row>33</xdr:row>
      <xdr:rowOff>85725</xdr:rowOff>
    </xdr:from>
    <xdr:to>
      <xdr:col>4</xdr:col>
      <xdr:colOff>256038</xdr:colOff>
      <xdr:row>33</xdr:row>
      <xdr:rowOff>232726</xdr:rowOff>
    </xdr:to>
    <xdr:pic>
      <xdr:nvPicPr>
        <xdr:cNvPr id="29" name="Picture 28">
          <a:extLst>
            <a:ext uri="{FF2B5EF4-FFF2-40B4-BE49-F238E27FC236}">
              <a16:creationId xmlns:a16="http://schemas.microsoft.com/office/drawing/2014/main" id="{06CBD41C-A5C6-475E-B799-CD43A1E33185}"/>
            </a:ext>
          </a:extLst>
        </xdr:cNvPr>
        <xdr:cNvPicPr>
          <a:picLocks noChangeAspect="1"/>
        </xdr:cNvPicPr>
      </xdr:nvPicPr>
      <xdr:blipFill>
        <a:blip xmlns:r="http://schemas.openxmlformats.org/officeDocument/2006/relationships" r:embed="rId4"/>
        <a:stretch>
          <a:fillRect/>
        </a:stretch>
      </xdr:blipFill>
      <xdr:spPr>
        <a:xfrm rot="5400000">
          <a:off x="3040606" y="9170444"/>
          <a:ext cx="147001" cy="189363"/>
        </a:xfrm>
        <a:prstGeom prst="rect">
          <a:avLst/>
        </a:prstGeom>
      </xdr:spPr>
    </xdr:pic>
    <xdr:clientData/>
  </xdr:twoCellAnchor>
  <xdr:twoCellAnchor>
    <xdr:from>
      <xdr:col>8</xdr:col>
      <xdr:colOff>66675</xdr:colOff>
      <xdr:row>33</xdr:row>
      <xdr:rowOff>85725</xdr:rowOff>
    </xdr:from>
    <xdr:to>
      <xdr:col>8</xdr:col>
      <xdr:colOff>256038</xdr:colOff>
      <xdr:row>33</xdr:row>
      <xdr:rowOff>232726</xdr:rowOff>
    </xdr:to>
    <xdr:pic>
      <xdr:nvPicPr>
        <xdr:cNvPr id="30" name="Picture 29">
          <a:extLst>
            <a:ext uri="{FF2B5EF4-FFF2-40B4-BE49-F238E27FC236}">
              <a16:creationId xmlns:a16="http://schemas.microsoft.com/office/drawing/2014/main" id="{532FA3F2-BDD9-4181-B670-7EDE2152068B}"/>
            </a:ext>
          </a:extLst>
        </xdr:cNvPr>
        <xdr:cNvPicPr>
          <a:picLocks noChangeAspect="1"/>
        </xdr:cNvPicPr>
      </xdr:nvPicPr>
      <xdr:blipFill>
        <a:blip xmlns:r="http://schemas.openxmlformats.org/officeDocument/2006/relationships" r:embed="rId4"/>
        <a:stretch>
          <a:fillRect/>
        </a:stretch>
      </xdr:blipFill>
      <xdr:spPr>
        <a:xfrm rot="16200000">
          <a:off x="4374106" y="9170444"/>
          <a:ext cx="147001" cy="189363"/>
        </a:xfrm>
        <a:prstGeom prst="rect">
          <a:avLst/>
        </a:prstGeom>
      </xdr:spPr>
    </xdr:pic>
    <xdr:clientData/>
  </xdr:twoCellAnchor>
  <xdr:twoCellAnchor>
    <xdr:from>
      <xdr:col>8</xdr:col>
      <xdr:colOff>66675</xdr:colOff>
      <xdr:row>34</xdr:row>
      <xdr:rowOff>85725</xdr:rowOff>
    </xdr:from>
    <xdr:to>
      <xdr:col>8</xdr:col>
      <xdr:colOff>256038</xdr:colOff>
      <xdr:row>34</xdr:row>
      <xdr:rowOff>232726</xdr:rowOff>
    </xdr:to>
    <xdr:pic>
      <xdr:nvPicPr>
        <xdr:cNvPr id="31" name="Picture 30">
          <a:extLst>
            <a:ext uri="{FF2B5EF4-FFF2-40B4-BE49-F238E27FC236}">
              <a16:creationId xmlns:a16="http://schemas.microsoft.com/office/drawing/2014/main" id="{8588E35C-DF35-4557-95AC-DB142B22A7B1}"/>
            </a:ext>
          </a:extLst>
        </xdr:cNvPr>
        <xdr:cNvPicPr>
          <a:picLocks noChangeAspect="1"/>
        </xdr:cNvPicPr>
      </xdr:nvPicPr>
      <xdr:blipFill>
        <a:blip xmlns:r="http://schemas.openxmlformats.org/officeDocument/2006/relationships" r:embed="rId4"/>
        <a:stretch>
          <a:fillRect/>
        </a:stretch>
      </xdr:blipFill>
      <xdr:spPr>
        <a:xfrm rot="16200000">
          <a:off x="4374106" y="9484769"/>
          <a:ext cx="147001" cy="189363"/>
        </a:xfrm>
        <a:prstGeom prst="rect">
          <a:avLst/>
        </a:prstGeom>
      </xdr:spPr>
    </xdr:pic>
    <xdr:clientData/>
  </xdr:twoCellAnchor>
  <xdr:twoCellAnchor>
    <xdr:from>
      <xdr:col>4</xdr:col>
      <xdr:colOff>66675</xdr:colOff>
      <xdr:row>34</xdr:row>
      <xdr:rowOff>85725</xdr:rowOff>
    </xdr:from>
    <xdr:to>
      <xdr:col>4</xdr:col>
      <xdr:colOff>256038</xdr:colOff>
      <xdr:row>34</xdr:row>
      <xdr:rowOff>232726</xdr:rowOff>
    </xdr:to>
    <xdr:pic>
      <xdr:nvPicPr>
        <xdr:cNvPr id="32" name="Picture 31">
          <a:extLst>
            <a:ext uri="{FF2B5EF4-FFF2-40B4-BE49-F238E27FC236}">
              <a16:creationId xmlns:a16="http://schemas.microsoft.com/office/drawing/2014/main" id="{740CE967-CFC4-49CE-BDFE-2F3070C3BAB6}"/>
            </a:ext>
          </a:extLst>
        </xdr:cNvPr>
        <xdr:cNvPicPr>
          <a:picLocks noChangeAspect="1"/>
        </xdr:cNvPicPr>
      </xdr:nvPicPr>
      <xdr:blipFill>
        <a:blip xmlns:r="http://schemas.openxmlformats.org/officeDocument/2006/relationships" r:embed="rId4"/>
        <a:stretch>
          <a:fillRect/>
        </a:stretch>
      </xdr:blipFill>
      <xdr:spPr>
        <a:xfrm rot="5400000">
          <a:off x="3040606" y="9484769"/>
          <a:ext cx="147001" cy="189363"/>
        </a:xfrm>
        <a:prstGeom prst="rect">
          <a:avLst/>
        </a:prstGeom>
      </xdr:spPr>
    </xdr:pic>
    <xdr:clientData/>
  </xdr:twoCellAnchor>
  <xdr:twoCellAnchor>
    <xdr:from>
      <xdr:col>4</xdr:col>
      <xdr:colOff>66675</xdr:colOff>
      <xdr:row>31</xdr:row>
      <xdr:rowOff>85725</xdr:rowOff>
    </xdr:from>
    <xdr:to>
      <xdr:col>4</xdr:col>
      <xdr:colOff>256038</xdr:colOff>
      <xdr:row>31</xdr:row>
      <xdr:rowOff>232726</xdr:rowOff>
    </xdr:to>
    <xdr:pic>
      <xdr:nvPicPr>
        <xdr:cNvPr id="33" name="Picture 32">
          <a:extLst>
            <a:ext uri="{FF2B5EF4-FFF2-40B4-BE49-F238E27FC236}">
              <a16:creationId xmlns:a16="http://schemas.microsoft.com/office/drawing/2014/main" id="{2C31D496-C741-40B0-BA3A-8B972B2C9D15}"/>
            </a:ext>
          </a:extLst>
        </xdr:cNvPr>
        <xdr:cNvPicPr>
          <a:picLocks noChangeAspect="1"/>
        </xdr:cNvPicPr>
      </xdr:nvPicPr>
      <xdr:blipFill>
        <a:blip xmlns:r="http://schemas.openxmlformats.org/officeDocument/2006/relationships" r:embed="rId4"/>
        <a:stretch>
          <a:fillRect/>
        </a:stretch>
      </xdr:blipFill>
      <xdr:spPr>
        <a:xfrm rot="5400000">
          <a:off x="3040606" y="8541794"/>
          <a:ext cx="147001" cy="189363"/>
        </a:xfrm>
        <a:prstGeom prst="rect">
          <a:avLst/>
        </a:prstGeom>
      </xdr:spPr>
    </xdr:pic>
    <xdr:clientData/>
  </xdr:twoCellAnchor>
  <xdr:twoCellAnchor>
    <xdr:from>
      <xdr:col>8</xdr:col>
      <xdr:colOff>62902</xdr:colOff>
      <xdr:row>32</xdr:row>
      <xdr:rowOff>89860</xdr:rowOff>
    </xdr:from>
    <xdr:to>
      <xdr:col>8</xdr:col>
      <xdr:colOff>252265</xdr:colOff>
      <xdr:row>32</xdr:row>
      <xdr:rowOff>236861</xdr:rowOff>
    </xdr:to>
    <xdr:pic>
      <xdr:nvPicPr>
        <xdr:cNvPr id="34" name="Picture 33">
          <a:extLst>
            <a:ext uri="{FF2B5EF4-FFF2-40B4-BE49-F238E27FC236}">
              <a16:creationId xmlns:a16="http://schemas.microsoft.com/office/drawing/2014/main" id="{6104B75C-A673-4263-9FE0-9A0575A135CE}"/>
            </a:ext>
          </a:extLst>
        </xdr:cNvPr>
        <xdr:cNvPicPr>
          <a:picLocks noChangeAspect="1"/>
        </xdr:cNvPicPr>
      </xdr:nvPicPr>
      <xdr:blipFill>
        <a:blip xmlns:r="http://schemas.openxmlformats.org/officeDocument/2006/relationships" r:embed="rId4"/>
        <a:stretch>
          <a:fillRect/>
        </a:stretch>
      </xdr:blipFill>
      <xdr:spPr>
        <a:xfrm rot="16200000">
          <a:off x="4370333" y="8860254"/>
          <a:ext cx="147001" cy="189363"/>
        </a:xfrm>
        <a:prstGeom prst="rect">
          <a:avLst/>
        </a:prstGeom>
      </xdr:spPr>
    </xdr:pic>
    <xdr:clientData/>
  </xdr:twoCellAnchor>
  <xdr:twoCellAnchor>
    <xdr:from>
      <xdr:col>18</xdr:col>
      <xdr:colOff>87856</xdr:colOff>
      <xdr:row>33</xdr:row>
      <xdr:rowOff>64544</xdr:rowOff>
    </xdr:from>
    <xdr:to>
      <xdr:col>18</xdr:col>
      <xdr:colOff>234857</xdr:colOff>
      <xdr:row>33</xdr:row>
      <xdr:rowOff>253907</xdr:rowOff>
    </xdr:to>
    <xdr:pic>
      <xdr:nvPicPr>
        <xdr:cNvPr id="35" name="Picture 34">
          <a:extLst>
            <a:ext uri="{FF2B5EF4-FFF2-40B4-BE49-F238E27FC236}">
              <a16:creationId xmlns:a16="http://schemas.microsoft.com/office/drawing/2014/main" id="{A0BD3EC6-F33E-42FA-BCA4-FACAB02BF797}"/>
            </a:ext>
          </a:extLst>
        </xdr:cNvPr>
        <xdr:cNvPicPr>
          <a:picLocks noChangeAspect="1"/>
        </xdr:cNvPicPr>
      </xdr:nvPicPr>
      <xdr:blipFill>
        <a:blip xmlns:r="http://schemas.openxmlformats.org/officeDocument/2006/relationships" r:embed="rId4"/>
        <a:stretch>
          <a:fillRect/>
        </a:stretch>
      </xdr:blipFill>
      <xdr:spPr>
        <a:xfrm>
          <a:off x="7707856" y="9170444"/>
          <a:ext cx="147001" cy="189363"/>
        </a:xfrm>
        <a:prstGeom prst="rect">
          <a:avLst/>
        </a:prstGeom>
      </xdr:spPr>
    </xdr:pic>
    <xdr:clientData/>
  </xdr:twoCellAnchor>
  <xdr:twoCellAnchor>
    <xdr:from>
      <xdr:col>22</xdr:col>
      <xdr:colOff>87856</xdr:colOff>
      <xdr:row>33</xdr:row>
      <xdr:rowOff>64544</xdr:rowOff>
    </xdr:from>
    <xdr:to>
      <xdr:col>22</xdr:col>
      <xdr:colOff>234857</xdr:colOff>
      <xdr:row>33</xdr:row>
      <xdr:rowOff>253907</xdr:rowOff>
    </xdr:to>
    <xdr:pic>
      <xdr:nvPicPr>
        <xdr:cNvPr id="36" name="Picture 35">
          <a:extLst>
            <a:ext uri="{FF2B5EF4-FFF2-40B4-BE49-F238E27FC236}">
              <a16:creationId xmlns:a16="http://schemas.microsoft.com/office/drawing/2014/main" id="{3D848D1B-2A72-4721-AFA0-B1BB7EF156C5}"/>
            </a:ext>
          </a:extLst>
        </xdr:cNvPr>
        <xdr:cNvPicPr>
          <a:picLocks noChangeAspect="1"/>
        </xdr:cNvPicPr>
      </xdr:nvPicPr>
      <xdr:blipFill>
        <a:blip xmlns:r="http://schemas.openxmlformats.org/officeDocument/2006/relationships" r:embed="rId4"/>
        <a:stretch>
          <a:fillRect/>
        </a:stretch>
      </xdr:blipFill>
      <xdr:spPr>
        <a:xfrm rot="10800000">
          <a:off x="9041356" y="9170444"/>
          <a:ext cx="147001" cy="189363"/>
        </a:xfrm>
        <a:prstGeom prst="rect">
          <a:avLst/>
        </a:prstGeom>
      </xdr:spPr>
    </xdr:pic>
    <xdr:clientData/>
  </xdr:twoCellAnchor>
  <xdr:twoCellAnchor>
    <xdr:from>
      <xdr:col>19</xdr:col>
      <xdr:colOff>58931</xdr:colOff>
      <xdr:row>33</xdr:row>
      <xdr:rowOff>45844</xdr:rowOff>
    </xdr:from>
    <xdr:to>
      <xdr:col>19</xdr:col>
      <xdr:colOff>267300</xdr:colOff>
      <xdr:row>33</xdr:row>
      <xdr:rowOff>276826</xdr:rowOff>
    </xdr:to>
    <xdr:pic>
      <xdr:nvPicPr>
        <xdr:cNvPr id="37" name="Picture 36">
          <a:extLst>
            <a:ext uri="{FF2B5EF4-FFF2-40B4-BE49-F238E27FC236}">
              <a16:creationId xmlns:a16="http://schemas.microsoft.com/office/drawing/2014/main" id="{5E634105-AD5C-4801-8B12-46702A8B42C2}"/>
            </a:ext>
          </a:extLst>
        </xdr:cNvPr>
        <xdr:cNvPicPr>
          <a:picLocks noChangeAspect="1"/>
        </xdr:cNvPicPr>
      </xdr:nvPicPr>
      <xdr:blipFill>
        <a:blip xmlns:r="http://schemas.openxmlformats.org/officeDocument/2006/relationships" r:embed="rId3"/>
        <a:stretch>
          <a:fillRect/>
        </a:stretch>
      </xdr:blipFill>
      <xdr:spPr>
        <a:xfrm>
          <a:off x="8012306" y="9151744"/>
          <a:ext cx="208369" cy="230982"/>
        </a:xfrm>
        <a:prstGeom prst="rect">
          <a:avLst/>
        </a:prstGeom>
      </xdr:spPr>
    </xdr:pic>
    <xdr:clientData/>
  </xdr:twoCellAnchor>
  <xdr:twoCellAnchor>
    <xdr:from>
      <xdr:col>22</xdr:col>
      <xdr:colOff>87856</xdr:colOff>
      <xdr:row>34</xdr:row>
      <xdr:rowOff>64544</xdr:rowOff>
    </xdr:from>
    <xdr:to>
      <xdr:col>22</xdr:col>
      <xdr:colOff>234857</xdr:colOff>
      <xdr:row>34</xdr:row>
      <xdr:rowOff>253907</xdr:rowOff>
    </xdr:to>
    <xdr:pic>
      <xdr:nvPicPr>
        <xdr:cNvPr id="38" name="Picture 37">
          <a:extLst>
            <a:ext uri="{FF2B5EF4-FFF2-40B4-BE49-F238E27FC236}">
              <a16:creationId xmlns:a16="http://schemas.microsoft.com/office/drawing/2014/main" id="{A2836E4F-FE85-44DB-AF06-E1128A6B9D73}"/>
            </a:ext>
          </a:extLst>
        </xdr:cNvPr>
        <xdr:cNvPicPr>
          <a:picLocks noChangeAspect="1"/>
        </xdr:cNvPicPr>
      </xdr:nvPicPr>
      <xdr:blipFill>
        <a:blip xmlns:r="http://schemas.openxmlformats.org/officeDocument/2006/relationships" r:embed="rId4"/>
        <a:stretch>
          <a:fillRect/>
        </a:stretch>
      </xdr:blipFill>
      <xdr:spPr>
        <a:xfrm rot="10800000">
          <a:off x="9041356" y="9484769"/>
          <a:ext cx="147001" cy="189363"/>
        </a:xfrm>
        <a:prstGeom prst="rect">
          <a:avLst/>
        </a:prstGeom>
      </xdr:spPr>
    </xdr:pic>
    <xdr:clientData/>
  </xdr:twoCellAnchor>
  <xdr:twoCellAnchor>
    <xdr:from>
      <xdr:col>23</xdr:col>
      <xdr:colOff>58931</xdr:colOff>
      <xdr:row>34</xdr:row>
      <xdr:rowOff>45844</xdr:rowOff>
    </xdr:from>
    <xdr:to>
      <xdr:col>23</xdr:col>
      <xdr:colOff>267300</xdr:colOff>
      <xdr:row>34</xdr:row>
      <xdr:rowOff>276826</xdr:rowOff>
    </xdr:to>
    <xdr:pic>
      <xdr:nvPicPr>
        <xdr:cNvPr id="39" name="Picture 38">
          <a:extLst>
            <a:ext uri="{FF2B5EF4-FFF2-40B4-BE49-F238E27FC236}">
              <a16:creationId xmlns:a16="http://schemas.microsoft.com/office/drawing/2014/main" id="{20952C8E-77AF-4D47-9396-E1A27043089F}"/>
            </a:ext>
          </a:extLst>
        </xdr:cNvPr>
        <xdr:cNvPicPr>
          <a:picLocks noChangeAspect="1"/>
        </xdr:cNvPicPr>
      </xdr:nvPicPr>
      <xdr:blipFill>
        <a:blip xmlns:r="http://schemas.openxmlformats.org/officeDocument/2006/relationships" r:embed="rId3"/>
        <a:stretch>
          <a:fillRect/>
        </a:stretch>
      </xdr:blipFill>
      <xdr:spPr>
        <a:xfrm rot="10800000">
          <a:off x="9345806" y="9466069"/>
          <a:ext cx="208369" cy="230982"/>
        </a:xfrm>
        <a:prstGeom prst="rect">
          <a:avLst/>
        </a:prstGeom>
      </xdr:spPr>
    </xdr:pic>
    <xdr:clientData/>
  </xdr:twoCellAnchor>
  <xdr:twoCellAnchor>
    <xdr:from>
      <xdr:col>18</xdr:col>
      <xdr:colOff>87856</xdr:colOff>
      <xdr:row>34</xdr:row>
      <xdr:rowOff>64544</xdr:rowOff>
    </xdr:from>
    <xdr:to>
      <xdr:col>18</xdr:col>
      <xdr:colOff>234857</xdr:colOff>
      <xdr:row>34</xdr:row>
      <xdr:rowOff>253907</xdr:rowOff>
    </xdr:to>
    <xdr:pic>
      <xdr:nvPicPr>
        <xdr:cNvPr id="40" name="Picture 39">
          <a:extLst>
            <a:ext uri="{FF2B5EF4-FFF2-40B4-BE49-F238E27FC236}">
              <a16:creationId xmlns:a16="http://schemas.microsoft.com/office/drawing/2014/main" id="{5A042407-098E-4EC1-ABAA-A4FE2127B93D}"/>
            </a:ext>
          </a:extLst>
        </xdr:cNvPr>
        <xdr:cNvPicPr>
          <a:picLocks noChangeAspect="1"/>
        </xdr:cNvPicPr>
      </xdr:nvPicPr>
      <xdr:blipFill>
        <a:blip xmlns:r="http://schemas.openxmlformats.org/officeDocument/2006/relationships" r:embed="rId4"/>
        <a:stretch>
          <a:fillRect/>
        </a:stretch>
      </xdr:blipFill>
      <xdr:spPr>
        <a:xfrm>
          <a:off x="7707856" y="9484769"/>
          <a:ext cx="147001" cy="189363"/>
        </a:xfrm>
        <a:prstGeom prst="rect">
          <a:avLst/>
        </a:prstGeom>
      </xdr:spPr>
    </xdr:pic>
    <xdr:clientData/>
  </xdr:twoCellAnchor>
  <xdr:twoCellAnchor>
    <xdr:from>
      <xdr:col>18</xdr:col>
      <xdr:colOff>87856</xdr:colOff>
      <xdr:row>31</xdr:row>
      <xdr:rowOff>64544</xdr:rowOff>
    </xdr:from>
    <xdr:to>
      <xdr:col>18</xdr:col>
      <xdr:colOff>234857</xdr:colOff>
      <xdr:row>31</xdr:row>
      <xdr:rowOff>253907</xdr:rowOff>
    </xdr:to>
    <xdr:pic>
      <xdr:nvPicPr>
        <xdr:cNvPr id="41" name="Picture 40">
          <a:extLst>
            <a:ext uri="{FF2B5EF4-FFF2-40B4-BE49-F238E27FC236}">
              <a16:creationId xmlns:a16="http://schemas.microsoft.com/office/drawing/2014/main" id="{DEEF6316-2B7E-4833-A959-4BAD0918BA10}"/>
            </a:ext>
          </a:extLst>
        </xdr:cNvPr>
        <xdr:cNvPicPr>
          <a:picLocks noChangeAspect="1"/>
        </xdr:cNvPicPr>
      </xdr:nvPicPr>
      <xdr:blipFill>
        <a:blip xmlns:r="http://schemas.openxmlformats.org/officeDocument/2006/relationships" r:embed="rId4"/>
        <a:stretch>
          <a:fillRect/>
        </a:stretch>
      </xdr:blipFill>
      <xdr:spPr>
        <a:xfrm>
          <a:off x="7707856" y="8541794"/>
          <a:ext cx="147001" cy="189363"/>
        </a:xfrm>
        <a:prstGeom prst="rect">
          <a:avLst/>
        </a:prstGeom>
      </xdr:spPr>
    </xdr:pic>
    <xdr:clientData/>
  </xdr:twoCellAnchor>
  <xdr:twoCellAnchor>
    <xdr:from>
      <xdr:col>19</xdr:col>
      <xdr:colOff>58931</xdr:colOff>
      <xdr:row>31</xdr:row>
      <xdr:rowOff>45844</xdr:rowOff>
    </xdr:from>
    <xdr:to>
      <xdr:col>19</xdr:col>
      <xdr:colOff>267300</xdr:colOff>
      <xdr:row>31</xdr:row>
      <xdr:rowOff>276826</xdr:rowOff>
    </xdr:to>
    <xdr:pic>
      <xdr:nvPicPr>
        <xdr:cNvPr id="42" name="Picture 41">
          <a:extLst>
            <a:ext uri="{FF2B5EF4-FFF2-40B4-BE49-F238E27FC236}">
              <a16:creationId xmlns:a16="http://schemas.microsoft.com/office/drawing/2014/main" id="{11183418-3C1E-4017-BBA3-1427D91F1A44}"/>
            </a:ext>
          </a:extLst>
        </xdr:cNvPr>
        <xdr:cNvPicPr>
          <a:picLocks noChangeAspect="1"/>
        </xdr:cNvPicPr>
      </xdr:nvPicPr>
      <xdr:blipFill>
        <a:blip xmlns:r="http://schemas.openxmlformats.org/officeDocument/2006/relationships" r:embed="rId3"/>
        <a:stretch>
          <a:fillRect/>
        </a:stretch>
      </xdr:blipFill>
      <xdr:spPr>
        <a:xfrm>
          <a:off x="8012306" y="8523094"/>
          <a:ext cx="208369" cy="230982"/>
        </a:xfrm>
        <a:prstGeom prst="rect">
          <a:avLst/>
        </a:prstGeom>
      </xdr:spPr>
    </xdr:pic>
    <xdr:clientData/>
  </xdr:twoCellAnchor>
  <xdr:twoCellAnchor>
    <xdr:from>
      <xdr:col>23</xdr:col>
      <xdr:colOff>58931</xdr:colOff>
      <xdr:row>32</xdr:row>
      <xdr:rowOff>45844</xdr:rowOff>
    </xdr:from>
    <xdr:to>
      <xdr:col>23</xdr:col>
      <xdr:colOff>267300</xdr:colOff>
      <xdr:row>32</xdr:row>
      <xdr:rowOff>276826</xdr:rowOff>
    </xdr:to>
    <xdr:pic>
      <xdr:nvPicPr>
        <xdr:cNvPr id="43" name="Picture 42">
          <a:extLst>
            <a:ext uri="{FF2B5EF4-FFF2-40B4-BE49-F238E27FC236}">
              <a16:creationId xmlns:a16="http://schemas.microsoft.com/office/drawing/2014/main" id="{13682269-E864-4CA7-BD85-8D6A2FD11F5E}"/>
            </a:ext>
          </a:extLst>
        </xdr:cNvPr>
        <xdr:cNvPicPr>
          <a:picLocks noChangeAspect="1"/>
        </xdr:cNvPicPr>
      </xdr:nvPicPr>
      <xdr:blipFill>
        <a:blip xmlns:r="http://schemas.openxmlformats.org/officeDocument/2006/relationships" r:embed="rId3"/>
        <a:stretch>
          <a:fillRect/>
        </a:stretch>
      </xdr:blipFill>
      <xdr:spPr>
        <a:xfrm rot="10800000">
          <a:off x="9345806" y="8837419"/>
          <a:ext cx="208369" cy="230982"/>
        </a:xfrm>
        <a:prstGeom prst="rect">
          <a:avLst/>
        </a:prstGeom>
      </xdr:spPr>
    </xdr:pic>
    <xdr:clientData/>
  </xdr:twoCellAnchor>
  <xdr:twoCellAnchor>
    <xdr:from>
      <xdr:col>22</xdr:col>
      <xdr:colOff>84083</xdr:colOff>
      <xdr:row>32</xdr:row>
      <xdr:rowOff>68679</xdr:rowOff>
    </xdr:from>
    <xdr:to>
      <xdr:col>22</xdr:col>
      <xdr:colOff>231084</xdr:colOff>
      <xdr:row>32</xdr:row>
      <xdr:rowOff>258042</xdr:rowOff>
    </xdr:to>
    <xdr:pic>
      <xdr:nvPicPr>
        <xdr:cNvPr id="44" name="Picture 43">
          <a:extLst>
            <a:ext uri="{FF2B5EF4-FFF2-40B4-BE49-F238E27FC236}">
              <a16:creationId xmlns:a16="http://schemas.microsoft.com/office/drawing/2014/main" id="{0B0D232B-49C2-4A3F-B7C8-FAF8CD850551}"/>
            </a:ext>
          </a:extLst>
        </xdr:cNvPr>
        <xdr:cNvPicPr>
          <a:picLocks noChangeAspect="1"/>
        </xdr:cNvPicPr>
      </xdr:nvPicPr>
      <xdr:blipFill>
        <a:blip xmlns:r="http://schemas.openxmlformats.org/officeDocument/2006/relationships" r:embed="rId4"/>
        <a:stretch>
          <a:fillRect/>
        </a:stretch>
      </xdr:blipFill>
      <xdr:spPr>
        <a:xfrm rot="10800000">
          <a:off x="9037583" y="8860254"/>
          <a:ext cx="147001" cy="189363"/>
        </a:xfrm>
        <a:prstGeom prst="rect">
          <a:avLst/>
        </a:prstGeom>
      </xdr:spPr>
    </xdr:pic>
    <xdr:clientData/>
  </xdr:twoCellAnchor>
  <xdr:twoCellAnchor>
    <xdr:from>
      <xdr:col>0</xdr:col>
      <xdr:colOff>1865282</xdr:colOff>
      <xdr:row>23</xdr:row>
      <xdr:rowOff>190320</xdr:rowOff>
    </xdr:from>
    <xdr:to>
      <xdr:col>29</xdr:col>
      <xdr:colOff>0</xdr:colOff>
      <xdr:row>24</xdr:row>
      <xdr:rowOff>0</xdr:rowOff>
    </xdr:to>
    <xdr:graphicFrame macro="">
      <xdr:nvGraphicFramePr>
        <xdr:cNvPr id="45" name="Chart 44">
          <a:extLst>
            <a:ext uri="{FF2B5EF4-FFF2-40B4-BE49-F238E27FC236}">
              <a16:creationId xmlns:a16="http://schemas.microsoft.com/office/drawing/2014/main" id="{8AD25B22-1658-4FFB-B184-A6247DFFF8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161925</xdr:colOff>
      <xdr:row>4</xdr:row>
      <xdr:rowOff>57150</xdr:rowOff>
    </xdr:from>
    <xdr:to>
      <xdr:col>22</xdr:col>
      <xdr:colOff>308926</xdr:colOff>
      <xdr:row>4</xdr:row>
      <xdr:rowOff>246513</xdr:rowOff>
    </xdr:to>
    <xdr:pic>
      <xdr:nvPicPr>
        <xdr:cNvPr id="46" name="Picture 45">
          <a:extLst>
            <a:ext uri="{FF2B5EF4-FFF2-40B4-BE49-F238E27FC236}">
              <a16:creationId xmlns:a16="http://schemas.microsoft.com/office/drawing/2014/main" id="{4B9FA089-E23F-494B-A8E4-309DF8749D6B}"/>
            </a:ext>
          </a:extLst>
        </xdr:cNvPr>
        <xdr:cNvPicPr>
          <a:picLocks noChangeAspect="1"/>
        </xdr:cNvPicPr>
      </xdr:nvPicPr>
      <xdr:blipFill>
        <a:blip xmlns:r="http://schemas.openxmlformats.org/officeDocument/2006/relationships" r:embed="rId4"/>
        <a:stretch>
          <a:fillRect/>
        </a:stretch>
      </xdr:blipFill>
      <xdr:spPr>
        <a:xfrm rot="10800000">
          <a:off x="9115425" y="819150"/>
          <a:ext cx="147001" cy="189363"/>
        </a:xfrm>
        <a:prstGeom prst="rect">
          <a:avLst/>
        </a:prstGeom>
      </xdr:spPr>
    </xdr:pic>
    <xdr:clientData/>
  </xdr:twoCellAnchor>
  <xdr:twoCellAnchor>
    <xdr:from>
      <xdr:col>5</xdr:col>
      <xdr:colOff>57150</xdr:colOff>
      <xdr:row>33</xdr:row>
      <xdr:rowOff>57150</xdr:rowOff>
    </xdr:from>
    <xdr:to>
      <xdr:col>5</xdr:col>
      <xdr:colOff>288132</xdr:colOff>
      <xdr:row>33</xdr:row>
      <xdr:rowOff>265519</xdr:rowOff>
    </xdr:to>
    <xdr:pic>
      <xdr:nvPicPr>
        <xdr:cNvPr id="47" name="Picture 46">
          <a:extLst>
            <a:ext uri="{FF2B5EF4-FFF2-40B4-BE49-F238E27FC236}">
              <a16:creationId xmlns:a16="http://schemas.microsoft.com/office/drawing/2014/main" id="{CB920643-CD31-4345-AE0F-5F889B32C29F}"/>
            </a:ext>
          </a:extLst>
        </xdr:cNvPr>
        <xdr:cNvPicPr>
          <a:picLocks noChangeAspect="1"/>
        </xdr:cNvPicPr>
      </xdr:nvPicPr>
      <xdr:blipFill>
        <a:blip xmlns:r="http://schemas.openxmlformats.org/officeDocument/2006/relationships" r:embed="rId3"/>
        <a:stretch>
          <a:fillRect/>
        </a:stretch>
      </xdr:blipFill>
      <xdr:spPr>
        <a:xfrm rot="5400000">
          <a:off x="3354581" y="9151744"/>
          <a:ext cx="208369" cy="230982"/>
        </a:xfrm>
        <a:prstGeom prst="rect">
          <a:avLst/>
        </a:prstGeom>
      </xdr:spPr>
    </xdr:pic>
    <xdr:clientData/>
  </xdr:twoCellAnchor>
  <xdr:twoCellAnchor>
    <xdr:from>
      <xdr:col>9</xdr:col>
      <xdr:colOff>57150</xdr:colOff>
      <xdr:row>34</xdr:row>
      <xdr:rowOff>47625</xdr:rowOff>
    </xdr:from>
    <xdr:to>
      <xdr:col>9</xdr:col>
      <xdr:colOff>288132</xdr:colOff>
      <xdr:row>34</xdr:row>
      <xdr:rowOff>255994</xdr:rowOff>
    </xdr:to>
    <xdr:pic>
      <xdr:nvPicPr>
        <xdr:cNvPr id="48" name="Picture 47">
          <a:extLst>
            <a:ext uri="{FF2B5EF4-FFF2-40B4-BE49-F238E27FC236}">
              <a16:creationId xmlns:a16="http://schemas.microsoft.com/office/drawing/2014/main" id="{1217BAE2-FB6D-46C2-AC2B-6497250BBBCE}"/>
            </a:ext>
          </a:extLst>
        </xdr:cNvPr>
        <xdr:cNvPicPr>
          <a:picLocks noChangeAspect="1"/>
        </xdr:cNvPicPr>
      </xdr:nvPicPr>
      <xdr:blipFill>
        <a:blip xmlns:r="http://schemas.openxmlformats.org/officeDocument/2006/relationships" r:embed="rId3"/>
        <a:stretch>
          <a:fillRect/>
        </a:stretch>
      </xdr:blipFill>
      <xdr:spPr>
        <a:xfrm rot="16200000">
          <a:off x="4688081" y="9456544"/>
          <a:ext cx="208369" cy="230982"/>
        </a:xfrm>
        <a:prstGeom prst="rect">
          <a:avLst/>
        </a:prstGeom>
      </xdr:spPr>
    </xdr:pic>
    <xdr:clientData/>
  </xdr:twoCellAnchor>
  <xdr:twoCellAnchor>
    <xdr:from>
      <xdr:col>5</xdr:col>
      <xdr:colOff>57150</xdr:colOff>
      <xdr:row>31</xdr:row>
      <xdr:rowOff>57150</xdr:rowOff>
    </xdr:from>
    <xdr:to>
      <xdr:col>5</xdr:col>
      <xdr:colOff>288132</xdr:colOff>
      <xdr:row>31</xdr:row>
      <xdr:rowOff>265519</xdr:rowOff>
    </xdr:to>
    <xdr:pic>
      <xdr:nvPicPr>
        <xdr:cNvPr id="49" name="Picture 48">
          <a:extLst>
            <a:ext uri="{FF2B5EF4-FFF2-40B4-BE49-F238E27FC236}">
              <a16:creationId xmlns:a16="http://schemas.microsoft.com/office/drawing/2014/main" id="{F56F79C8-5340-4699-AA7B-2ED450B13494}"/>
            </a:ext>
          </a:extLst>
        </xdr:cNvPr>
        <xdr:cNvPicPr>
          <a:picLocks noChangeAspect="1"/>
        </xdr:cNvPicPr>
      </xdr:nvPicPr>
      <xdr:blipFill>
        <a:blip xmlns:r="http://schemas.openxmlformats.org/officeDocument/2006/relationships" r:embed="rId3"/>
        <a:stretch>
          <a:fillRect/>
        </a:stretch>
      </xdr:blipFill>
      <xdr:spPr>
        <a:xfrm rot="5400000">
          <a:off x="3354581" y="8523094"/>
          <a:ext cx="208369" cy="230982"/>
        </a:xfrm>
        <a:prstGeom prst="rect">
          <a:avLst/>
        </a:prstGeom>
      </xdr:spPr>
    </xdr:pic>
    <xdr:clientData/>
  </xdr:twoCellAnchor>
  <xdr:twoCellAnchor>
    <xdr:from>
      <xdr:col>9</xdr:col>
      <xdr:colOff>57150</xdr:colOff>
      <xdr:row>32</xdr:row>
      <xdr:rowOff>47625</xdr:rowOff>
    </xdr:from>
    <xdr:to>
      <xdr:col>9</xdr:col>
      <xdr:colOff>288132</xdr:colOff>
      <xdr:row>32</xdr:row>
      <xdr:rowOff>255994</xdr:rowOff>
    </xdr:to>
    <xdr:pic>
      <xdr:nvPicPr>
        <xdr:cNvPr id="50" name="Picture 49">
          <a:extLst>
            <a:ext uri="{FF2B5EF4-FFF2-40B4-BE49-F238E27FC236}">
              <a16:creationId xmlns:a16="http://schemas.microsoft.com/office/drawing/2014/main" id="{E3A62260-CA32-4D4C-92A7-D94FB34178B9}"/>
            </a:ext>
          </a:extLst>
        </xdr:cNvPr>
        <xdr:cNvPicPr>
          <a:picLocks noChangeAspect="1"/>
        </xdr:cNvPicPr>
      </xdr:nvPicPr>
      <xdr:blipFill>
        <a:blip xmlns:r="http://schemas.openxmlformats.org/officeDocument/2006/relationships" r:embed="rId3"/>
        <a:stretch>
          <a:fillRect/>
        </a:stretch>
      </xdr:blipFill>
      <xdr:spPr>
        <a:xfrm rot="16200000">
          <a:off x="4688081" y="8827894"/>
          <a:ext cx="208369" cy="230982"/>
        </a:xfrm>
        <a:prstGeom prst="rect">
          <a:avLst/>
        </a:prstGeom>
      </xdr:spPr>
    </xdr:pic>
    <xdr:clientData/>
  </xdr:twoCellAnchor>
  <xdr:twoCellAnchor>
    <xdr:from>
      <xdr:col>4</xdr:col>
      <xdr:colOff>57150</xdr:colOff>
      <xdr:row>27</xdr:row>
      <xdr:rowOff>38100</xdr:rowOff>
    </xdr:from>
    <xdr:to>
      <xdr:col>4</xdr:col>
      <xdr:colOff>246513</xdr:colOff>
      <xdr:row>27</xdr:row>
      <xdr:rowOff>185101</xdr:rowOff>
    </xdr:to>
    <xdr:pic>
      <xdr:nvPicPr>
        <xdr:cNvPr id="51" name="Picture 50">
          <a:extLst>
            <a:ext uri="{FF2B5EF4-FFF2-40B4-BE49-F238E27FC236}">
              <a16:creationId xmlns:a16="http://schemas.microsoft.com/office/drawing/2014/main" id="{114F8B63-9799-430A-A2F5-EB596CEAC24A}"/>
            </a:ext>
          </a:extLst>
        </xdr:cNvPr>
        <xdr:cNvPicPr>
          <a:picLocks noChangeAspect="1"/>
        </xdr:cNvPicPr>
      </xdr:nvPicPr>
      <xdr:blipFill>
        <a:blip xmlns:r="http://schemas.openxmlformats.org/officeDocument/2006/relationships" r:embed="rId4"/>
        <a:stretch>
          <a:fillRect/>
        </a:stretch>
      </xdr:blipFill>
      <xdr:spPr>
        <a:xfrm rot="5400000">
          <a:off x="3031081" y="7236869"/>
          <a:ext cx="147001" cy="189363"/>
        </a:xfrm>
        <a:prstGeom prst="rect">
          <a:avLst/>
        </a:prstGeom>
      </xdr:spPr>
    </xdr:pic>
    <xdr:clientData/>
  </xdr:twoCellAnchor>
  <xdr:twoCellAnchor>
    <xdr:from>
      <xdr:col>6</xdr:col>
      <xdr:colOff>28575</xdr:colOff>
      <xdr:row>27</xdr:row>
      <xdr:rowOff>9525</xdr:rowOff>
    </xdr:from>
    <xdr:to>
      <xdr:col>6</xdr:col>
      <xdr:colOff>281499</xdr:colOff>
      <xdr:row>27</xdr:row>
      <xdr:rowOff>306186</xdr:rowOff>
    </xdr:to>
    <xdr:pic>
      <xdr:nvPicPr>
        <xdr:cNvPr id="52" name="Picture 51">
          <a:extLst>
            <a:ext uri="{FF2B5EF4-FFF2-40B4-BE49-F238E27FC236}">
              <a16:creationId xmlns:a16="http://schemas.microsoft.com/office/drawing/2014/main" id="{B373D35B-0D0E-413B-9612-4F9D8905C399}"/>
            </a:ext>
          </a:extLst>
        </xdr:cNvPr>
        <xdr:cNvPicPr>
          <a:picLocks noChangeAspect="1"/>
        </xdr:cNvPicPr>
      </xdr:nvPicPr>
      <xdr:blipFill>
        <a:blip xmlns:r="http://schemas.openxmlformats.org/officeDocument/2006/relationships" r:embed="rId1"/>
        <a:stretch>
          <a:fillRect/>
        </a:stretch>
      </xdr:blipFill>
      <xdr:spPr>
        <a:xfrm rot="5400000">
          <a:off x="3626206" y="7251344"/>
          <a:ext cx="296661" cy="252924"/>
        </a:xfrm>
        <a:prstGeom prst="rect">
          <a:avLst/>
        </a:prstGeom>
      </xdr:spPr>
    </xdr:pic>
    <xdr:clientData/>
  </xdr:twoCellAnchor>
  <xdr:twoCellAnchor>
    <xdr:from>
      <xdr:col>7</xdr:col>
      <xdr:colOff>58921</xdr:colOff>
      <xdr:row>27</xdr:row>
      <xdr:rowOff>174581</xdr:rowOff>
    </xdr:from>
    <xdr:to>
      <xdr:col>7</xdr:col>
      <xdr:colOff>235734</xdr:colOff>
      <xdr:row>27</xdr:row>
      <xdr:rowOff>299499</xdr:rowOff>
    </xdr:to>
    <xdr:pic>
      <xdr:nvPicPr>
        <xdr:cNvPr id="53" name="Picture 52">
          <a:extLst>
            <a:ext uri="{FF2B5EF4-FFF2-40B4-BE49-F238E27FC236}">
              <a16:creationId xmlns:a16="http://schemas.microsoft.com/office/drawing/2014/main" id="{08DFD480-ADE4-43BE-A7C1-2DD92EB1CE96}"/>
            </a:ext>
          </a:extLst>
        </xdr:cNvPr>
        <xdr:cNvPicPr>
          <a:picLocks noChangeAspect="1"/>
        </xdr:cNvPicPr>
      </xdr:nvPicPr>
      <xdr:blipFill>
        <a:blip xmlns:r="http://schemas.openxmlformats.org/officeDocument/2006/relationships" r:embed="rId5"/>
        <a:stretch>
          <a:fillRect/>
        </a:stretch>
      </xdr:blipFill>
      <xdr:spPr>
        <a:xfrm rot="5400000">
          <a:off x="4037744" y="7368583"/>
          <a:ext cx="124918" cy="176813"/>
        </a:xfrm>
        <a:prstGeom prst="rect">
          <a:avLst/>
        </a:prstGeom>
      </xdr:spPr>
    </xdr:pic>
    <xdr:clientData/>
  </xdr:twoCellAnchor>
  <xdr:twoCellAnchor>
    <xdr:from>
      <xdr:col>8</xdr:col>
      <xdr:colOff>66675</xdr:colOff>
      <xdr:row>27</xdr:row>
      <xdr:rowOff>152400</xdr:rowOff>
    </xdr:from>
    <xdr:to>
      <xdr:col>8</xdr:col>
      <xdr:colOff>256038</xdr:colOff>
      <xdr:row>27</xdr:row>
      <xdr:rowOff>299401</xdr:rowOff>
    </xdr:to>
    <xdr:pic>
      <xdr:nvPicPr>
        <xdr:cNvPr id="54" name="Picture 53">
          <a:extLst>
            <a:ext uri="{FF2B5EF4-FFF2-40B4-BE49-F238E27FC236}">
              <a16:creationId xmlns:a16="http://schemas.microsoft.com/office/drawing/2014/main" id="{8AEDDF5F-6D74-49AF-AB44-ED3D6DAF5819}"/>
            </a:ext>
          </a:extLst>
        </xdr:cNvPr>
        <xdr:cNvPicPr>
          <a:picLocks noChangeAspect="1"/>
        </xdr:cNvPicPr>
      </xdr:nvPicPr>
      <xdr:blipFill>
        <a:blip xmlns:r="http://schemas.openxmlformats.org/officeDocument/2006/relationships" r:embed="rId4"/>
        <a:stretch>
          <a:fillRect/>
        </a:stretch>
      </xdr:blipFill>
      <xdr:spPr>
        <a:xfrm rot="16200000">
          <a:off x="4374106" y="7351169"/>
          <a:ext cx="147001" cy="189363"/>
        </a:xfrm>
        <a:prstGeom prst="rect">
          <a:avLst/>
        </a:prstGeom>
      </xdr:spPr>
    </xdr:pic>
    <xdr:clientData/>
  </xdr:twoCellAnchor>
  <xdr:twoCellAnchor>
    <xdr:from>
      <xdr:col>11</xdr:col>
      <xdr:colOff>68448</xdr:colOff>
      <xdr:row>27</xdr:row>
      <xdr:rowOff>31704</xdr:rowOff>
    </xdr:from>
    <xdr:to>
      <xdr:col>11</xdr:col>
      <xdr:colOff>245261</xdr:colOff>
      <xdr:row>27</xdr:row>
      <xdr:rowOff>156622</xdr:rowOff>
    </xdr:to>
    <xdr:pic>
      <xdr:nvPicPr>
        <xdr:cNvPr id="55" name="Picture 54">
          <a:extLst>
            <a:ext uri="{FF2B5EF4-FFF2-40B4-BE49-F238E27FC236}">
              <a16:creationId xmlns:a16="http://schemas.microsoft.com/office/drawing/2014/main" id="{76FACF4C-9942-4E4A-A184-C57ED9BC509A}"/>
            </a:ext>
          </a:extLst>
        </xdr:cNvPr>
        <xdr:cNvPicPr>
          <a:picLocks noChangeAspect="1"/>
        </xdr:cNvPicPr>
      </xdr:nvPicPr>
      <xdr:blipFill>
        <a:blip xmlns:r="http://schemas.openxmlformats.org/officeDocument/2006/relationships" r:embed="rId5"/>
        <a:stretch>
          <a:fillRect/>
        </a:stretch>
      </xdr:blipFill>
      <xdr:spPr>
        <a:xfrm rot="16200000">
          <a:off x="5380771" y="7225706"/>
          <a:ext cx="124918" cy="176813"/>
        </a:xfrm>
        <a:prstGeom prst="rect">
          <a:avLst/>
        </a:prstGeom>
      </xdr:spPr>
    </xdr:pic>
    <xdr:clientData/>
  </xdr:twoCellAnchor>
  <xdr:twoCellAnchor>
    <xdr:from>
      <xdr:col>10</xdr:col>
      <xdr:colOff>28575</xdr:colOff>
      <xdr:row>27</xdr:row>
      <xdr:rowOff>9525</xdr:rowOff>
    </xdr:from>
    <xdr:to>
      <xdr:col>10</xdr:col>
      <xdr:colOff>281499</xdr:colOff>
      <xdr:row>27</xdr:row>
      <xdr:rowOff>306186</xdr:rowOff>
    </xdr:to>
    <xdr:pic>
      <xdr:nvPicPr>
        <xdr:cNvPr id="56" name="Picture 55">
          <a:extLst>
            <a:ext uri="{FF2B5EF4-FFF2-40B4-BE49-F238E27FC236}">
              <a16:creationId xmlns:a16="http://schemas.microsoft.com/office/drawing/2014/main" id="{DFA472B9-E5E7-42AD-816C-0FDF2D214855}"/>
            </a:ext>
          </a:extLst>
        </xdr:cNvPr>
        <xdr:cNvPicPr>
          <a:picLocks noChangeAspect="1"/>
        </xdr:cNvPicPr>
      </xdr:nvPicPr>
      <xdr:blipFill>
        <a:blip xmlns:r="http://schemas.openxmlformats.org/officeDocument/2006/relationships" r:embed="rId1"/>
        <a:stretch>
          <a:fillRect/>
        </a:stretch>
      </xdr:blipFill>
      <xdr:spPr>
        <a:xfrm rot="5400000" flipH="1" flipV="1">
          <a:off x="4959706" y="7251344"/>
          <a:ext cx="296661" cy="252924"/>
        </a:xfrm>
        <a:prstGeom prst="rect">
          <a:avLst/>
        </a:prstGeom>
      </xdr:spPr>
    </xdr:pic>
    <xdr:clientData/>
  </xdr:twoCellAnchor>
  <xdr:twoCellAnchor>
    <xdr:from>
      <xdr:col>18</xdr:col>
      <xdr:colOff>21181</xdr:colOff>
      <xdr:row>27</xdr:row>
      <xdr:rowOff>45494</xdr:rowOff>
    </xdr:from>
    <xdr:to>
      <xdr:col>18</xdr:col>
      <xdr:colOff>168182</xdr:colOff>
      <xdr:row>27</xdr:row>
      <xdr:rowOff>234857</xdr:rowOff>
    </xdr:to>
    <xdr:pic>
      <xdr:nvPicPr>
        <xdr:cNvPr id="57" name="Picture 56">
          <a:extLst>
            <a:ext uri="{FF2B5EF4-FFF2-40B4-BE49-F238E27FC236}">
              <a16:creationId xmlns:a16="http://schemas.microsoft.com/office/drawing/2014/main" id="{1F13B7EB-7896-401A-8128-1BCFFB2A5EAB}"/>
            </a:ext>
          </a:extLst>
        </xdr:cNvPr>
        <xdr:cNvPicPr>
          <a:picLocks noChangeAspect="1"/>
        </xdr:cNvPicPr>
      </xdr:nvPicPr>
      <xdr:blipFill>
        <a:blip xmlns:r="http://schemas.openxmlformats.org/officeDocument/2006/relationships" r:embed="rId4"/>
        <a:stretch>
          <a:fillRect/>
        </a:stretch>
      </xdr:blipFill>
      <xdr:spPr>
        <a:xfrm>
          <a:off x="7641181" y="7265444"/>
          <a:ext cx="147001" cy="189363"/>
        </a:xfrm>
        <a:prstGeom prst="rect">
          <a:avLst/>
        </a:prstGeom>
      </xdr:spPr>
    </xdr:pic>
    <xdr:clientData/>
  </xdr:twoCellAnchor>
  <xdr:twoCellAnchor>
    <xdr:from>
      <xdr:col>19</xdr:col>
      <xdr:colOff>263881</xdr:colOff>
      <xdr:row>27</xdr:row>
      <xdr:rowOff>21869</xdr:rowOff>
    </xdr:from>
    <xdr:to>
      <xdr:col>20</xdr:col>
      <xdr:colOff>246217</xdr:colOff>
      <xdr:row>27</xdr:row>
      <xdr:rowOff>274793</xdr:rowOff>
    </xdr:to>
    <xdr:pic>
      <xdr:nvPicPr>
        <xdr:cNvPr id="58" name="Picture 57">
          <a:extLst>
            <a:ext uri="{FF2B5EF4-FFF2-40B4-BE49-F238E27FC236}">
              <a16:creationId xmlns:a16="http://schemas.microsoft.com/office/drawing/2014/main" id="{126DDAC9-F3C3-4C20-A7DE-83B575F7E6C9}"/>
            </a:ext>
          </a:extLst>
        </xdr:cNvPr>
        <xdr:cNvPicPr>
          <a:picLocks noChangeAspect="1"/>
        </xdr:cNvPicPr>
      </xdr:nvPicPr>
      <xdr:blipFill>
        <a:blip xmlns:r="http://schemas.openxmlformats.org/officeDocument/2006/relationships" r:embed="rId1"/>
        <a:stretch>
          <a:fillRect/>
        </a:stretch>
      </xdr:blipFill>
      <xdr:spPr>
        <a:xfrm>
          <a:off x="8217256" y="7241819"/>
          <a:ext cx="315711" cy="252924"/>
        </a:xfrm>
        <a:prstGeom prst="rect">
          <a:avLst/>
        </a:prstGeom>
      </xdr:spPr>
    </xdr:pic>
    <xdr:clientData/>
  </xdr:twoCellAnchor>
  <xdr:twoCellAnchor>
    <xdr:from>
      <xdr:col>20</xdr:col>
      <xdr:colOff>309517</xdr:colOff>
      <xdr:row>27</xdr:row>
      <xdr:rowOff>23858</xdr:rowOff>
    </xdr:from>
    <xdr:to>
      <xdr:col>21</xdr:col>
      <xdr:colOff>0</xdr:colOff>
      <xdr:row>27</xdr:row>
      <xdr:rowOff>249727</xdr:rowOff>
    </xdr:to>
    <xdr:pic>
      <xdr:nvPicPr>
        <xdr:cNvPr id="59" name="Picture 58">
          <a:extLst>
            <a:ext uri="{FF2B5EF4-FFF2-40B4-BE49-F238E27FC236}">
              <a16:creationId xmlns:a16="http://schemas.microsoft.com/office/drawing/2014/main" id="{CEAE2C14-9955-4249-80A7-717520779FF3}"/>
            </a:ext>
          </a:extLst>
        </xdr:cNvPr>
        <xdr:cNvPicPr>
          <a:picLocks noChangeAspect="1"/>
        </xdr:cNvPicPr>
      </xdr:nvPicPr>
      <xdr:blipFill>
        <a:blip xmlns:r="http://schemas.openxmlformats.org/officeDocument/2006/relationships" r:embed="rId2"/>
        <a:stretch>
          <a:fillRect/>
        </a:stretch>
      </xdr:blipFill>
      <xdr:spPr>
        <a:xfrm>
          <a:off x="8596267" y="7243808"/>
          <a:ext cx="23858" cy="225869"/>
        </a:xfrm>
        <a:prstGeom prst="rect">
          <a:avLst/>
        </a:prstGeom>
      </xdr:spPr>
    </xdr:pic>
    <xdr:clientData/>
  </xdr:twoCellAnchor>
  <xdr:twoCellAnchor>
    <xdr:from>
      <xdr:col>21</xdr:col>
      <xdr:colOff>170594</xdr:colOff>
      <xdr:row>27</xdr:row>
      <xdr:rowOff>81956</xdr:rowOff>
    </xdr:from>
    <xdr:to>
      <xdr:col>21</xdr:col>
      <xdr:colOff>295512</xdr:colOff>
      <xdr:row>27</xdr:row>
      <xdr:rowOff>258769</xdr:rowOff>
    </xdr:to>
    <xdr:pic>
      <xdr:nvPicPr>
        <xdr:cNvPr id="60" name="Picture 59">
          <a:extLst>
            <a:ext uri="{FF2B5EF4-FFF2-40B4-BE49-F238E27FC236}">
              <a16:creationId xmlns:a16="http://schemas.microsoft.com/office/drawing/2014/main" id="{0B591467-4C02-45B4-8269-3C176E21343A}"/>
            </a:ext>
          </a:extLst>
        </xdr:cNvPr>
        <xdr:cNvPicPr>
          <a:picLocks noChangeAspect="1"/>
        </xdr:cNvPicPr>
      </xdr:nvPicPr>
      <xdr:blipFill>
        <a:blip xmlns:r="http://schemas.openxmlformats.org/officeDocument/2006/relationships" r:embed="rId5"/>
        <a:stretch>
          <a:fillRect/>
        </a:stretch>
      </xdr:blipFill>
      <xdr:spPr>
        <a:xfrm>
          <a:off x="8790719" y="7301906"/>
          <a:ext cx="124918" cy="176813"/>
        </a:xfrm>
        <a:prstGeom prst="rect">
          <a:avLst/>
        </a:prstGeom>
      </xdr:spPr>
    </xdr:pic>
    <xdr:clientData/>
  </xdr:twoCellAnchor>
  <xdr:twoCellAnchor>
    <xdr:from>
      <xdr:col>22</xdr:col>
      <xdr:colOff>145006</xdr:colOff>
      <xdr:row>27</xdr:row>
      <xdr:rowOff>64544</xdr:rowOff>
    </xdr:from>
    <xdr:to>
      <xdr:col>22</xdr:col>
      <xdr:colOff>292007</xdr:colOff>
      <xdr:row>27</xdr:row>
      <xdr:rowOff>253907</xdr:rowOff>
    </xdr:to>
    <xdr:pic>
      <xdr:nvPicPr>
        <xdr:cNvPr id="61" name="Picture 60">
          <a:extLst>
            <a:ext uri="{FF2B5EF4-FFF2-40B4-BE49-F238E27FC236}">
              <a16:creationId xmlns:a16="http://schemas.microsoft.com/office/drawing/2014/main" id="{5B83EF33-BA36-44A8-8C13-60FE42B09E51}"/>
            </a:ext>
          </a:extLst>
        </xdr:cNvPr>
        <xdr:cNvPicPr>
          <a:picLocks noChangeAspect="1"/>
        </xdr:cNvPicPr>
      </xdr:nvPicPr>
      <xdr:blipFill>
        <a:blip xmlns:r="http://schemas.openxmlformats.org/officeDocument/2006/relationships" r:embed="rId4"/>
        <a:stretch>
          <a:fillRect/>
        </a:stretch>
      </xdr:blipFill>
      <xdr:spPr>
        <a:xfrm rot="10800000">
          <a:off x="9098506" y="7284494"/>
          <a:ext cx="147001" cy="189363"/>
        </a:xfrm>
        <a:prstGeom prst="rect">
          <a:avLst/>
        </a:prstGeom>
      </xdr:spPr>
    </xdr:pic>
    <xdr:clientData/>
  </xdr:twoCellAnchor>
  <xdr:twoCellAnchor>
    <xdr:from>
      <xdr:col>25</xdr:col>
      <xdr:colOff>18194</xdr:colOff>
      <xdr:row>27</xdr:row>
      <xdr:rowOff>81956</xdr:rowOff>
    </xdr:from>
    <xdr:to>
      <xdr:col>25</xdr:col>
      <xdr:colOff>143112</xdr:colOff>
      <xdr:row>27</xdr:row>
      <xdr:rowOff>258769</xdr:rowOff>
    </xdr:to>
    <xdr:pic>
      <xdr:nvPicPr>
        <xdr:cNvPr id="62" name="Picture 61">
          <a:extLst>
            <a:ext uri="{FF2B5EF4-FFF2-40B4-BE49-F238E27FC236}">
              <a16:creationId xmlns:a16="http://schemas.microsoft.com/office/drawing/2014/main" id="{EC081821-A4CC-4F38-8D4D-6FFF56908B34}"/>
            </a:ext>
          </a:extLst>
        </xdr:cNvPr>
        <xdr:cNvPicPr>
          <a:picLocks noChangeAspect="1"/>
        </xdr:cNvPicPr>
      </xdr:nvPicPr>
      <xdr:blipFill>
        <a:blip xmlns:r="http://schemas.openxmlformats.org/officeDocument/2006/relationships" r:embed="rId5"/>
        <a:stretch>
          <a:fillRect/>
        </a:stretch>
      </xdr:blipFill>
      <xdr:spPr>
        <a:xfrm rot="10800000">
          <a:off x="9971819" y="7301906"/>
          <a:ext cx="124918" cy="176813"/>
        </a:xfrm>
        <a:prstGeom prst="rect">
          <a:avLst/>
        </a:prstGeom>
      </xdr:spPr>
    </xdr:pic>
    <xdr:clientData/>
  </xdr:twoCellAnchor>
  <xdr:twoCellAnchor>
    <xdr:from>
      <xdr:col>24</xdr:col>
      <xdr:colOff>6706</xdr:colOff>
      <xdr:row>27</xdr:row>
      <xdr:rowOff>40919</xdr:rowOff>
    </xdr:from>
    <xdr:to>
      <xdr:col>24</xdr:col>
      <xdr:colOff>303367</xdr:colOff>
      <xdr:row>27</xdr:row>
      <xdr:rowOff>293843</xdr:rowOff>
    </xdr:to>
    <xdr:pic>
      <xdr:nvPicPr>
        <xdr:cNvPr id="63" name="Picture 62">
          <a:extLst>
            <a:ext uri="{FF2B5EF4-FFF2-40B4-BE49-F238E27FC236}">
              <a16:creationId xmlns:a16="http://schemas.microsoft.com/office/drawing/2014/main" id="{13025B79-DB19-42D2-9CD3-564984A2579D}"/>
            </a:ext>
          </a:extLst>
        </xdr:cNvPr>
        <xdr:cNvPicPr>
          <a:picLocks noChangeAspect="1"/>
        </xdr:cNvPicPr>
      </xdr:nvPicPr>
      <xdr:blipFill>
        <a:blip xmlns:r="http://schemas.openxmlformats.org/officeDocument/2006/relationships" r:embed="rId1"/>
        <a:stretch>
          <a:fillRect/>
        </a:stretch>
      </xdr:blipFill>
      <xdr:spPr>
        <a:xfrm flipH="1" flipV="1">
          <a:off x="9626956" y="7260869"/>
          <a:ext cx="296661" cy="252924"/>
        </a:xfrm>
        <a:prstGeom prst="rect">
          <a:avLst/>
        </a:prstGeom>
      </xdr:spPr>
    </xdr:pic>
    <xdr:clientData/>
  </xdr:twoCellAnchor>
  <xdr:twoCellAnchor>
    <xdr:from>
      <xdr:col>5</xdr:col>
      <xdr:colOff>57150</xdr:colOff>
      <xdr:row>27</xdr:row>
      <xdr:rowOff>38100</xdr:rowOff>
    </xdr:from>
    <xdr:to>
      <xdr:col>5</xdr:col>
      <xdr:colOff>288132</xdr:colOff>
      <xdr:row>27</xdr:row>
      <xdr:rowOff>168681</xdr:rowOff>
    </xdr:to>
    <xdr:pic>
      <xdr:nvPicPr>
        <xdr:cNvPr id="64" name="Picture 63">
          <a:extLst>
            <a:ext uri="{FF2B5EF4-FFF2-40B4-BE49-F238E27FC236}">
              <a16:creationId xmlns:a16="http://schemas.microsoft.com/office/drawing/2014/main" id="{322A3122-828C-4B2A-A2C6-3AAF9A520D47}"/>
            </a:ext>
          </a:extLst>
        </xdr:cNvPr>
        <xdr:cNvPicPr>
          <a:picLocks noChangeAspect="1"/>
        </xdr:cNvPicPr>
      </xdr:nvPicPr>
      <xdr:blipFill rotWithShape="1">
        <a:blip xmlns:r="http://schemas.openxmlformats.org/officeDocument/2006/relationships" r:embed="rId3"/>
        <a:srcRect r="37332"/>
        <a:stretch/>
      </xdr:blipFill>
      <xdr:spPr>
        <a:xfrm rot="5400000">
          <a:off x="3393475" y="7207850"/>
          <a:ext cx="130581" cy="230982"/>
        </a:xfrm>
        <a:prstGeom prst="rect">
          <a:avLst/>
        </a:prstGeom>
      </xdr:spPr>
    </xdr:pic>
    <xdr:clientData/>
  </xdr:twoCellAnchor>
  <xdr:twoCellAnchor>
    <xdr:from>
      <xdr:col>9</xdr:col>
      <xdr:colOff>38100</xdr:colOff>
      <xdr:row>27</xdr:row>
      <xdr:rowOff>161925</xdr:rowOff>
    </xdr:from>
    <xdr:to>
      <xdr:col>9</xdr:col>
      <xdr:colOff>269082</xdr:colOff>
      <xdr:row>27</xdr:row>
      <xdr:rowOff>286410</xdr:rowOff>
    </xdr:to>
    <xdr:pic>
      <xdr:nvPicPr>
        <xdr:cNvPr id="65" name="Picture 64">
          <a:extLst>
            <a:ext uri="{FF2B5EF4-FFF2-40B4-BE49-F238E27FC236}">
              <a16:creationId xmlns:a16="http://schemas.microsoft.com/office/drawing/2014/main" id="{B662412B-A34E-4A6C-8B65-89DDFD44C929}"/>
            </a:ext>
          </a:extLst>
        </xdr:cNvPr>
        <xdr:cNvPicPr>
          <a:picLocks noChangeAspect="1"/>
        </xdr:cNvPicPr>
      </xdr:nvPicPr>
      <xdr:blipFill rotWithShape="1">
        <a:blip xmlns:r="http://schemas.openxmlformats.org/officeDocument/2006/relationships" r:embed="rId3"/>
        <a:srcRect r="40257"/>
        <a:stretch/>
      </xdr:blipFill>
      <xdr:spPr>
        <a:xfrm rot="16200000">
          <a:off x="4710973" y="7328627"/>
          <a:ext cx="124485" cy="230982"/>
        </a:xfrm>
        <a:prstGeom prst="rect">
          <a:avLst/>
        </a:prstGeom>
      </xdr:spPr>
    </xdr:pic>
    <xdr:clientData/>
  </xdr:twoCellAnchor>
  <xdr:twoCellAnchor>
    <xdr:from>
      <xdr:col>19</xdr:col>
      <xdr:colOff>19050</xdr:colOff>
      <xdr:row>27</xdr:row>
      <xdr:rowOff>28575</xdr:rowOff>
    </xdr:from>
    <xdr:to>
      <xdr:col>19</xdr:col>
      <xdr:colOff>153812</xdr:colOff>
      <xdr:row>27</xdr:row>
      <xdr:rowOff>259557</xdr:rowOff>
    </xdr:to>
    <xdr:pic>
      <xdr:nvPicPr>
        <xdr:cNvPr id="66" name="Picture 65">
          <a:extLst>
            <a:ext uri="{FF2B5EF4-FFF2-40B4-BE49-F238E27FC236}">
              <a16:creationId xmlns:a16="http://schemas.microsoft.com/office/drawing/2014/main" id="{E4296C03-401C-4BF9-A2F9-C2D59C7D5128}"/>
            </a:ext>
          </a:extLst>
        </xdr:cNvPr>
        <xdr:cNvPicPr>
          <a:picLocks noChangeAspect="1"/>
        </xdr:cNvPicPr>
      </xdr:nvPicPr>
      <xdr:blipFill rotWithShape="1">
        <a:blip xmlns:r="http://schemas.openxmlformats.org/officeDocument/2006/relationships" r:embed="rId3"/>
        <a:srcRect r="35326"/>
        <a:stretch/>
      </xdr:blipFill>
      <xdr:spPr>
        <a:xfrm>
          <a:off x="7972425" y="7248525"/>
          <a:ext cx="134762" cy="230982"/>
        </a:xfrm>
        <a:prstGeom prst="rect">
          <a:avLst/>
        </a:prstGeom>
      </xdr:spPr>
    </xdr:pic>
    <xdr:clientData/>
  </xdr:twoCellAnchor>
  <xdr:twoCellAnchor>
    <xdr:from>
      <xdr:col>23</xdr:col>
      <xdr:colOff>142875</xdr:colOff>
      <xdr:row>27</xdr:row>
      <xdr:rowOff>47625</xdr:rowOff>
    </xdr:from>
    <xdr:to>
      <xdr:col>23</xdr:col>
      <xdr:colOff>273130</xdr:colOff>
      <xdr:row>27</xdr:row>
      <xdr:rowOff>278607</xdr:rowOff>
    </xdr:to>
    <xdr:pic>
      <xdr:nvPicPr>
        <xdr:cNvPr id="67" name="Picture 66">
          <a:extLst>
            <a:ext uri="{FF2B5EF4-FFF2-40B4-BE49-F238E27FC236}">
              <a16:creationId xmlns:a16="http://schemas.microsoft.com/office/drawing/2014/main" id="{7683EE50-FB90-46EB-83CA-D875EC93F889}"/>
            </a:ext>
          </a:extLst>
        </xdr:cNvPr>
        <xdr:cNvPicPr>
          <a:picLocks noChangeAspect="1"/>
        </xdr:cNvPicPr>
      </xdr:nvPicPr>
      <xdr:blipFill rotWithShape="1">
        <a:blip xmlns:r="http://schemas.openxmlformats.org/officeDocument/2006/relationships" r:embed="rId3"/>
        <a:srcRect l="1" r="37487"/>
        <a:stretch/>
      </xdr:blipFill>
      <xdr:spPr>
        <a:xfrm rot="10800000">
          <a:off x="9429750" y="7267575"/>
          <a:ext cx="130255" cy="230982"/>
        </a:xfrm>
        <a:prstGeom prst="rect">
          <a:avLst/>
        </a:prstGeom>
      </xdr:spPr>
    </xdr:pic>
    <xdr:clientData/>
  </xdr:twoCellAnchor>
  <xdr:twoCellAnchor>
    <xdr:from>
      <xdr:col>32</xdr:col>
      <xdr:colOff>95250</xdr:colOff>
      <xdr:row>22</xdr:row>
      <xdr:rowOff>190500</xdr:rowOff>
    </xdr:from>
    <xdr:to>
      <xdr:col>32</xdr:col>
      <xdr:colOff>6057900</xdr:colOff>
      <xdr:row>64</xdr:row>
      <xdr:rowOff>19050</xdr:rowOff>
    </xdr:to>
    <xdr:pic>
      <xdr:nvPicPr>
        <xdr:cNvPr id="72" name="Picture 71">
          <a:extLst>
            <a:ext uri="{FF2B5EF4-FFF2-40B4-BE49-F238E27FC236}">
              <a16:creationId xmlns:a16="http://schemas.microsoft.com/office/drawing/2014/main" id="{EA70EEE4-9A6B-1884-13DE-FBDEE6384577}"/>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9030950" y="4838700"/>
          <a:ext cx="5962650" cy="7620000"/>
        </a:xfrm>
        <a:prstGeom prst="rect">
          <a:avLst/>
        </a:prstGeom>
      </xdr:spPr>
    </xdr:pic>
    <xdr:clientData/>
  </xdr:twoCellAnchor>
  <xdr:twoCellAnchor>
    <xdr:from>
      <xdr:col>32</xdr:col>
      <xdr:colOff>54750</xdr:colOff>
      <xdr:row>2</xdr:row>
      <xdr:rowOff>16650</xdr:rowOff>
    </xdr:from>
    <xdr:to>
      <xdr:col>32</xdr:col>
      <xdr:colOff>6541275</xdr:colOff>
      <xdr:row>22</xdr:row>
      <xdr:rowOff>45225</xdr:rowOff>
    </xdr:to>
    <xdr:pic>
      <xdr:nvPicPr>
        <xdr:cNvPr id="74" name="Picture 73">
          <a:extLst>
            <a:ext uri="{FF2B5EF4-FFF2-40B4-BE49-F238E27FC236}">
              <a16:creationId xmlns:a16="http://schemas.microsoft.com/office/drawing/2014/main" id="{5EB22906-E74E-5638-F528-2FD155C458C3}"/>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990450" y="397650"/>
          <a:ext cx="6486525" cy="4295775"/>
        </a:xfrm>
        <a:prstGeom prst="rect">
          <a:avLst/>
        </a:prstGeom>
      </xdr:spPr>
    </xdr:pic>
    <xdr:clientData/>
  </xdr:twoCellAnchor>
  <xdr:twoCellAnchor>
    <xdr:from>
      <xdr:col>31</xdr:col>
      <xdr:colOff>71400</xdr:colOff>
      <xdr:row>5</xdr:row>
      <xdr:rowOff>166650</xdr:rowOff>
    </xdr:from>
    <xdr:to>
      <xdr:col>31</xdr:col>
      <xdr:colOff>5986425</xdr:colOff>
      <xdr:row>44</xdr:row>
      <xdr:rowOff>0</xdr:rowOff>
    </xdr:to>
    <xdr:pic>
      <xdr:nvPicPr>
        <xdr:cNvPr id="76" name="Picture 75">
          <a:extLst>
            <a:ext uri="{FF2B5EF4-FFF2-40B4-BE49-F238E27FC236}">
              <a16:creationId xmlns:a16="http://schemas.microsoft.com/office/drawing/2014/main" id="{0AD5F52C-8ECB-358C-8FCB-13971685E733}"/>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282450" y="1252500"/>
          <a:ext cx="5915025" cy="7377150"/>
        </a:xfrm>
        <a:prstGeom prst="rect">
          <a:avLst/>
        </a:prstGeom>
      </xdr:spPr>
    </xdr:pic>
    <xdr:clientData/>
  </xdr:twoCellAnchor>
  <xdr:twoCellAnchor>
    <xdr:from>
      <xdr:col>31</xdr:col>
      <xdr:colOff>30900</xdr:colOff>
      <xdr:row>1</xdr:row>
      <xdr:rowOff>30900</xdr:rowOff>
    </xdr:from>
    <xdr:to>
      <xdr:col>31</xdr:col>
      <xdr:colOff>6672418</xdr:colOff>
      <xdr:row>5</xdr:row>
      <xdr:rowOff>114300</xdr:rowOff>
    </xdr:to>
    <xdr:pic>
      <xdr:nvPicPr>
        <xdr:cNvPr id="78" name="Picture 77">
          <a:extLst>
            <a:ext uri="{FF2B5EF4-FFF2-40B4-BE49-F238E27FC236}">
              <a16:creationId xmlns:a16="http://schemas.microsoft.com/office/drawing/2014/main" id="{3C665F69-2442-3189-EFFF-FE48F6392B0D}"/>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241950" y="221400"/>
          <a:ext cx="6641518" cy="9787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18</xdr:col>
      <xdr:colOff>14007</xdr:colOff>
      <xdr:row>4</xdr:row>
      <xdr:rowOff>37970</xdr:rowOff>
    </xdr:from>
    <xdr:to>
      <xdr:col>18</xdr:col>
      <xdr:colOff>310668</xdr:colOff>
      <xdr:row>4</xdr:row>
      <xdr:rowOff>290894</xdr:rowOff>
    </xdr:to>
    <xdr:pic>
      <xdr:nvPicPr>
        <xdr:cNvPr id="2" name="Picture 1">
          <a:extLst>
            <a:ext uri="{FF2B5EF4-FFF2-40B4-BE49-F238E27FC236}">
              <a16:creationId xmlns:a16="http://schemas.microsoft.com/office/drawing/2014/main" id="{E8F7C120-C5F0-4A66-9C5C-2DD62FEA678A}"/>
            </a:ext>
          </a:extLst>
        </xdr:cNvPr>
        <xdr:cNvPicPr>
          <a:picLocks noChangeAspect="1"/>
        </xdr:cNvPicPr>
      </xdr:nvPicPr>
      <xdr:blipFill>
        <a:blip xmlns:r="http://schemas.openxmlformats.org/officeDocument/2006/relationships" r:embed="rId1"/>
        <a:stretch>
          <a:fillRect/>
        </a:stretch>
      </xdr:blipFill>
      <xdr:spPr>
        <a:xfrm>
          <a:off x="7634007" y="799970"/>
          <a:ext cx="296661" cy="252924"/>
        </a:xfrm>
        <a:prstGeom prst="rect">
          <a:avLst/>
        </a:prstGeom>
      </xdr:spPr>
    </xdr:pic>
    <xdr:clientData/>
  </xdr:twoCellAnchor>
  <xdr:twoCellAnchor>
    <xdr:from>
      <xdr:col>11</xdr:col>
      <xdr:colOff>31393</xdr:colOff>
      <xdr:row>4</xdr:row>
      <xdr:rowOff>17222</xdr:rowOff>
    </xdr:from>
    <xdr:to>
      <xdr:col>11</xdr:col>
      <xdr:colOff>284317</xdr:colOff>
      <xdr:row>4</xdr:row>
      <xdr:rowOff>313883</xdr:rowOff>
    </xdr:to>
    <xdr:pic>
      <xdr:nvPicPr>
        <xdr:cNvPr id="3" name="Picture 2">
          <a:extLst>
            <a:ext uri="{FF2B5EF4-FFF2-40B4-BE49-F238E27FC236}">
              <a16:creationId xmlns:a16="http://schemas.microsoft.com/office/drawing/2014/main" id="{ECD2F055-E445-4C39-9504-A75DF3840BBA}"/>
            </a:ext>
          </a:extLst>
        </xdr:cNvPr>
        <xdr:cNvPicPr>
          <a:picLocks noChangeAspect="1"/>
        </xdr:cNvPicPr>
      </xdr:nvPicPr>
      <xdr:blipFill>
        <a:blip xmlns:r="http://schemas.openxmlformats.org/officeDocument/2006/relationships" r:embed="rId1"/>
        <a:stretch>
          <a:fillRect/>
        </a:stretch>
      </xdr:blipFill>
      <xdr:spPr>
        <a:xfrm rot="5400000" flipH="1" flipV="1">
          <a:off x="5295899" y="801091"/>
          <a:ext cx="296661" cy="252924"/>
        </a:xfrm>
        <a:prstGeom prst="rect">
          <a:avLst/>
        </a:prstGeom>
      </xdr:spPr>
    </xdr:pic>
    <xdr:clientData/>
  </xdr:twoCellAnchor>
  <xdr:twoCellAnchor>
    <xdr:from>
      <xdr:col>4</xdr:col>
      <xdr:colOff>39220</xdr:colOff>
      <xdr:row>4</xdr:row>
      <xdr:rowOff>11207</xdr:rowOff>
    </xdr:from>
    <xdr:to>
      <xdr:col>4</xdr:col>
      <xdr:colOff>292144</xdr:colOff>
      <xdr:row>4</xdr:row>
      <xdr:rowOff>307868</xdr:rowOff>
    </xdr:to>
    <xdr:pic>
      <xdr:nvPicPr>
        <xdr:cNvPr id="4" name="Picture 3">
          <a:extLst>
            <a:ext uri="{FF2B5EF4-FFF2-40B4-BE49-F238E27FC236}">
              <a16:creationId xmlns:a16="http://schemas.microsoft.com/office/drawing/2014/main" id="{B664A868-E2DE-41D3-B483-15BC2FA08829}"/>
            </a:ext>
          </a:extLst>
        </xdr:cNvPr>
        <xdr:cNvPicPr>
          <a:picLocks noChangeAspect="1"/>
        </xdr:cNvPicPr>
      </xdr:nvPicPr>
      <xdr:blipFill>
        <a:blip xmlns:r="http://schemas.openxmlformats.org/officeDocument/2006/relationships" r:embed="rId1"/>
        <a:stretch>
          <a:fillRect/>
        </a:stretch>
      </xdr:blipFill>
      <xdr:spPr>
        <a:xfrm rot="5400000">
          <a:off x="2970101" y="795076"/>
          <a:ext cx="296661" cy="252924"/>
        </a:xfrm>
        <a:prstGeom prst="rect">
          <a:avLst/>
        </a:prstGeom>
      </xdr:spPr>
    </xdr:pic>
    <xdr:clientData/>
  </xdr:twoCellAnchor>
  <xdr:twoCellAnchor>
    <xdr:from>
      <xdr:col>25</xdr:col>
      <xdr:colOff>11749</xdr:colOff>
      <xdr:row>4</xdr:row>
      <xdr:rowOff>38678</xdr:rowOff>
    </xdr:from>
    <xdr:to>
      <xdr:col>25</xdr:col>
      <xdr:colOff>308410</xdr:colOff>
      <xdr:row>4</xdr:row>
      <xdr:rowOff>291602</xdr:rowOff>
    </xdr:to>
    <xdr:pic>
      <xdr:nvPicPr>
        <xdr:cNvPr id="5" name="Picture 4">
          <a:extLst>
            <a:ext uri="{FF2B5EF4-FFF2-40B4-BE49-F238E27FC236}">
              <a16:creationId xmlns:a16="http://schemas.microsoft.com/office/drawing/2014/main" id="{12C46A65-5CD4-48CC-97FD-6F77A9431524}"/>
            </a:ext>
          </a:extLst>
        </xdr:cNvPr>
        <xdr:cNvPicPr>
          <a:picLocks noChangeAspect="1"/>
        </xdr:cNvPicPr>
      </xdr:nvPicPr>
      <xdr:blipFill>
        <a:blip xmlns:r="http://schemas.openxmlformats.org/officeDocument/2006/relationships" r:embed="rId1"/>
        <a:stretch>
          <a:fillRect/>
        </a:stretch>
      </xdr:blipFill>
      <xdr:spPr>
        <a:xfrm rot="10800000">
          <a:off x="9965374" y="800678"/>
          <a:ext cx="296661" cy="252924"/>
        </a:xfrm>
        <a:prstGeom prst="rect">
          <a:avLst/>
        </a:prstGeom>
      </xdr:spPr>
    </xdr:pic>
    <xdr:clientData/>
  </xdr:twoCellAnchor>
  <xdr:twoCellAnchor>
    <xdr:from>
      <xdr:col>19</xdr:col>
      <xdr:colOff>106430</xdr:colOff>
      <xdr:row>4</xdr:row>
      <xdr:rowOff>44014</xdr:rowOff>
    </xdr:from>
    <xdr:to>
      <xdr:col>19</xdr:col>
      <xdr:colOff>303816</xdr:colOff>
      <xdr:row>4</xdr:row>
      <xdr:rowOff>269883</xdr:rowOff>
    </xdr:to>
    <xdr:pic>
      <xdr:nvPicPr>
        <xdr:cNvPr id="6" name="Picture 5">
          <a:extLst>
            <a:ext uri="{FF2B5EF4-FFF2-40B4-BE49-F238E27FC236}">
              <a16:creationId xmlns:a16="http://schemas.microsoft.com/office/drawing/2014/main" id="{93560FE4-694F-4719-99F4-FE1775984383}"/>
            </a:ext>
          </a:extLst>
        </xdr:cNvPr>
        <xdr:cNvPicPr>
          <a:picLocks noChangeAspect="1"/>
        </xdr:cNvPicPr>
      </xdr:nvPicPr>
      <xdr:blipFill>
        <a:blip xmlns:r="http://schemas.openxmlformats.org/officeDocument/2006/relationships" r:embed="rId2"/>
        <a:stretch>
          <a:fillRect/>
        </a:stretch>
      </xdr:blipFill>
      <xdr:spPr>
        <a:xfrm>
          <a:off x="8059805" y="806014"/>
          <a:ext cx="197386" cy="225869"/>
        </a:xfrm>
        <a:prstGeom prst="rect">
          <a:avLst/>
        </a:prstGeom>
      </xdr:spPr>
    </xdr:pic>
    <xdr:clientData/>
  </xdr:twoCellAnchor>
  <xdr:twoCellAnchor>
    <xdr:from>
      <xdr:col>26</xdr:col>
      <xdr:colOff>21105</xdr:colOff>
      <xdr:row>4</xdr:row>
      <xdr:rowOff>57461</xdr:rowOff>
    </xdr:from>
    <xdr:to>
      <xdr:col>26</xdr:col>
      <xdr:colOff>218491</xdr:colOff>
      <xdr:row>4</xdr:row>
      <xdr:rowOff>283330</xdr:rowOff>
    </xdr:to>
    <xdr:pic>
      <xdr:nvPicPr>
        <xdr:cNvPr id="7" name="Picture 6">
          <a:extLst>
            <a:ext uri="{FF2B5EF4-FFF2-40B4-BE49-F238E27FC236}">
              <a16:creationId xmlns:a16="http://schemas.microsoft.com/office/drawing/2014/main" id="{2700D622-B10D-4C2F-B15B-5996CBDBD491}"/>
            </a:ext>
          </a:extLst>
        </xdr:cNvPr>
        <xdr:cNvPicPr>
          <a:picLocks noChangeAspect="1"/>
        </xdr:cNvPicPr>
      </xdr:nvPicPr>
      <xdr:blipFill>
        <a:blip xmlns:r="http://schemas.openxmlformats.org/officeDocument/2006/relationships" r:embed="rId2"/>
        <a:stretch>
          <a:fillRect/>
        </a:stretch>
      </xdr:blipFill>
      <xdr:spPr>
        <a:xfrm rot="10800000">
          <a:off x="10308105" y="819461"/>
          <a:ext cx="197386" cy="225869"/>
        </a:xfrm>
        <a:prstGeom prst="rect">
          <a:avLst/>
        </a:prstGeom>
      </xdr:spPr>
    </xdr:pic>
    <xdr:clientData/>
  </xdr:twoCellAnchor>
  <xdr:twoCellAnchor>
    <xdr:from>
      <xdr:col>5</xdr:col>
      <xdr:colOff>48512</xdr:colOff>
      <xdr:row>4</xdr:row>
      <xdr:rowOff>116219</xdr:rowOff>
    </xdr:from>
    <xdr:to>
      <xdr:col>5</xdr:col>
      <xdr:colOff>274381</xdr:colOff>
      <xdr:row>4</xdr:row>
      <xdr:rowOff>313605</xdr:rowOff>
    </xdr:to>
    <xdr:pic>
      <xdr:nvPicPr>
        <xdr:cNvPr id="8" name="Picture 7">
          <a:extLst>
            <a:ext uri="{FF2B5EF4-FFF2-40B4-BE49-F238E27FC236}">
              <a16:creationId xmlns:a16="http://schemas.microsoft.com/office/drawing/2014/main" id="{3BCB3367-74E8-4D2B-80C3-5AECB48EB15A}"/>
            </a:ext>
          </a:extLst>
        </xdr:cNvPr>
        <xdr:cNvPicPr>
          <a:picLocks noChangeAspect="1"/>
        </xdr:cNvPicPr>
      </xdr:nvPicPr>
      <xdr:blipFill>
        <a:blip xmlns:r="http://schemas.openxmlformats.org/officeDocument/2006/relationships" r:embed="rId2"/>
        <a:stretch>
          <a:fillRect/>
        </a:stretch>
      </xdr:blipFill>
      <xdr:spPr>
        <a:xfrm rot="5400000">
          <a:off x="3348879" y="863977"/>
          <a:ext cx="197386" cy="225869"/>
        </a:xfrm>
        <a:prstGeom prst="rect">
          <a:avLst/>
        </a:prstGeom>
      </xdr:spPr>
    </xdr:pic>
    <xdr:clientData/>
  </xdr:twoCellAnchor>
  <xdr:twoCellAnchor>
    <xdr:from>
      <xdr:col>12</xdr:col>
      <xdr:colOff>56030</xdr:colOff>
      <xdr:row>4</xdr:row>
      <xdr:rowOff>22412</xdr:rowOff>
    </xdr:from>
    <xdr:to>
      <xdr:col>12</xdr:col>
      <xdr:colOff>281899</xdr:colOff>
      <xdr:row>4</xdr:row>
      <xdr:rowOff>219798</xdr:rowOff>
    </xdr:to>
    <xdr:pic>
      <xdr:nvPicPr>
        <xdr:cNvPr id="9" name="Picture 8">
          <a:extLst>
            <a:ext uri="{FF2B5EF4-FFF2-40B4-BE49-F238E27FC236}">
              <a16:creationId xmlns:a16="http://schemas.microsoft.com/office/drawing/2014/main" id="{DC4B25C8-0A22-44A2-9548-7CF1A109AEED}"/>
            </a:ext>
          </a:extLst>
        </xdr:cNvPr>
        <xdr:cNvPicPr>
          <a:picLocks noChangeAspect="1"/>
        </xdr:cNvPicPr>
      </xdr:nvPicPr>
      <xdr:blipFill>
        <a:blip xmlns:r="http://schemas.openxmlformats.org/officeDocument/2006/relationships" r:embed="rId2"/>
        <a:stretch>
          <a:fillRect/>
        </a:stretch>
      </xdr:blipFill>
      <xdr:spPr>
        <a:xfrm rot="16200000">
          <a:off x="5690022" y="770170"/>
          <a:ext cx="197386" cy="225869"/>
        </a:xfrm>
        <a:prstGeom prst="rect">
          <a:avLst/>
        </a:prstGeom>
      </xdr:spPr>
    </xdr:pic>
    <xdr:clientData/>
  </xdr:twoCellAnchor>
  <xdr:twoCellAnchor>
    <xdr:from>
      <xdr:col>17</xdr:col>
      <xdr:colOff>16808</xdr:colOff>
      <xdr:row>4</xdr:row>
      <xdr:rowOff>39221</xdr:rowOff>
    </xdr:from>
    <xdr:to>
      <xdr:col>17</xdr:col>
      <xdr:colOff>225177</xdr:colOff>
      <xdr:row>4</xdr:row>
      <xdr:rowOff>270203</xdr:rowOff>
    </xdr:to>
    <xdr:pic>
      <xdr:nvPicPr>
        <xdr:cNvPr id="10" name="Picture 9">
          <a:extLst>
            <a:ext uri="{FF2B5EF4-FFF2-40B4-BE49-F238E27FC236}">
              <a16:creationId xmlns:a16="http://schemas.microsoft.com/office/drawing/2014/main" id="{71D837B9-184F-4BD8-9296-9A40AAA2F8B4}"/>
            </a:ext>
          </a:extLst>
        </xdr:cNvPr>
        <xdr:cNvPicPr>
          <a:picLocks noChangeAspect="1"/>
        </xdr:cNvPicPr>
      </xdr:nvPicPr>
      <xdr:blipFill>
        <a:blip xmlns:r="http://schemas.openxmlformats.org/officeDocument/2006/relationships" r:embed="rId3"/>
        <a:stretch>
          <a:fillRect/>
        </a:stretch>
      </xdr:blipFill>
      <xdr:spPr>
        <a:xfrm>
          <a:off x="7303433" y="801221"/>
          <a:ext cx="208369" cy="230982"/>
        </a:xfrm>
        <a:prstGeom prst="rect">
          <a:avLst/>
        </a:prstGeom>
      </xdr:spPr>
    </xdr:pic>
    <xdr:clientData/>
  </xdr:twoCellAnchor>
  <xdr:twoCellAnchor>
    <xdr:from>
      <xdr:col>16</xdr:col>
      <xdr:colOff>17930</xdr:colOff>
      <xdr:row>4</xdr:row>
      <xdr:rowOff>40341</xdr:rowOff>
    </xdr:from>
    <xdr:to>
      <xdr:col>16</xdr:col>
      <xdr:colOff>152692</xdr:colOff>
      <xdr:row>4</xdr:row>
      <xdr:rowOff>271323</xdr:rowOff>
    </xdr:to>
    <xdr:pic>
      <xdr:nvPicPr>
        <xdr:cNvPr id="11" name="Picture 10">
          <a:extLst>
            <a:ext uri="{FF2B5EF4-FFF2-40B4-BE49-F238E27FC236}">
              <a16:creationId xmlns:a16="http://schemas.microsoft.com/office/drawing/2014/main" id="{01D68C3A-8B36-4E1C-80BF-74BE91CD46C3}"/>
            </a:ext>
          </a:extLst>
        </xdr:cNvPr>
        <xdr:cNvPicPr>
          <a:picLocks noChangeAspect="1"/>
        </xdr:cNvPicPr>
      </xdr:nvPicPr>
      <xdr:blipFill rotWithShape="1">
        <a:blip xmlns:r="http://schemas.openxmlformats.org/officeDocument/2006/relationships" r:embed="rId3"/>
        <a:srcRect r="35326"/>
        <a:stretch/>
      </xdr:blipFill>
      <xdr:spPr>
        <a:xfrm>
          <a:off x="6971180" y="802341"/>
          <a:ext cx="134762" cy="230982"/>
        </a:xfrm>
        <a:prstGeom prst="rect">
          <a:avLst/>
        </a:prstGeom>
      </xdr:spPr>
    </xdr:pic>
    <xdr:clientData/>
  </xdr:twoCellAnchor>
  <xdr:twoCellAnchor>
    <xdr:from>
      <xdr:col>9</xdr:col>
      <xdr:colOff>30154</xdr:colOff>
      <xdr:row>4</xdr:row>
      <xdr:rowOff>192681</xdr:rowOff>
    </xdr:from>
    <xdr:to>
      <xdr:col>9</xdr:col>
      <xdr:colOff>261136</xdr:colOff>
      <xdr:row>4</xdr:row>
      <xdr:rowOff>317166</xdr:rowOff>
    </xdr:to>
    <xdr:pic>
      <xdr:nvPicPr>
        <xdr:cNvPr id="12" name="Picture 11">
          <a:extLst>
            <a:ext uri="{FF2B5EF4-FFF2-40B4-BE49-F238E27FC236}">
              <a16:creationId xmlns:a16="http://schemas.microsoft.com/office/drawing/2014/main" id="{ED2E9F9B-1853-421B-A194-406FA1AB7ABA}"/>
            </a:ext>
          </a:extLst>
        </xdr:cNvPr>
        <xdr:cNvPicPr>
          <a:picLocks noChangeAspect="1"/>
        </xdr:cNvPicPr>
      </xdr:nvPicPr>
      <xdr:blipFill rotWithShape="1">
        <a:blip xmlns:r="http://schemas.openxmlformats.org/officeDocument/2006/relationships" r:embed="rId3"/>
        <a:srcRect r="40257"/>
        <a:stretch/>
      </xdr:blipFill>
      <xdr:spPr>
        <a:xfrm rot="16200000">
          <a:off x="4703027" y="901433"/>
          <a:ext cx="124485" cy="230982"/>
        </a:xfrm>
        <a:prstGeom prst="rect">
          <a:avLst/>
        </a:prstGeom>
      </xdr:spPr>
    </xdr:pic>
    <xdr:clientData/>
  </xdr:twoCellAnchor>
  <xdr:twoCellAnchor>
    <xdr:from>
      <xdr:col>10</xdr:col>
      <xdr:colOff>36878</xdr:colOff>
      <xdr:row>4</xdr:row>
      <xdr:rowOff>109917</xdr:rowOff>
    </xdr:from>
    <xdr:to>
      <xdr:col>10</xdr:col>
      <xdr:colOff>267860</xdr:colOff>
      <xdr:row>4</xdr:row>
      <xdr:rowOff>318286</xdr:rowOff>
    </xdr:to>
    <xdr:pic>
      <xdr:nvPicPr>
        <xdr:cNvPr id="13" name="Picture 12">
          <a:extLst>
            <a:ext uri="{FF2B5EF4-FFF2-40B4-BE49-F238E27FC236}">
              <a16:creationId xmlns:a16="http://schemas.microsoft.com/office/drawing/2014/main" id="{57C8516C-3323-4462-8D23-754510230972}"/>
            </a:ext>
          </a:extLst>
        </xdr:cNvPr>
        <xdr:cNvPicPr>
          <a:picLocks noChangeAspect="1"/>
        </xdr:cNvPicPr>
      </xdr:nvPicPr>
      <xdr:blipFill>
        <a:blip xmlns:r="http://schemas.openxmlformats.org/officeDocument/2006/relationships" r:embed="rId3"/>
        <a:stretch>
          <a:fillRect/>
        </a:stretch>
      </xdr:blipFill>
      <xdr:spPr>
        <a:xfrm rot="16200000">
          <a:off x="5001184" y="860611"/>
          <a:ext cx="208369" cy="230982"/>
        </a:xfrm>
        <a:prstGeom prst="rect">
          <a:avLst/>
        </a:prstGeom>
      </xdr:spPr>
    </xdr:pic>
    <xdr:clientData/>
  </xdr:twoCellAnchor>
  <xdr:twoCellAnchor>
    <xdr:from>
      <xdr:col>3</xdr:col>
      <xdr:colOff>50426</xdr:colOff>
      <xdr:row>4</xdr:row>
      <xdr:rowOff>11207</xdr:rowOff>
    </xdr:from>
    <xdr:to>
      <xdr:col>3</xdr:col>
      <xdr:colOff>281408</xdr:colOff>
      <xdr:row>4</xdr:row>
      <xdr:rowOff>219576</xdr:rowOff>
    </xdr:to>
    <xdr:pic>
      <xdr:nvPicPr>
        <xdr:cNvPr id="14" name="Picture 13">
          <a:extLst>
            <a:ext uri="{FF2B5EF4-FFF2-40B4-BE49-F238E27FC236}">
              <a16:creationId xmlns:a16="http://schemas.microsoft.com/office/drawing/2014/main" id="{104164E3-0AEE-4DAB-B450-0024EAD1B2E6}"/>
            </a:ext>
          </a:extLst>
        </xdr:cNvPr>
        <xdr:cNvPicPr>
          <a:picLocks noChangeAspect="1"/>
        </xdr:cNvPicPr>
      </xdr:nvPicPr>
      <xdr:blipFill>
        <a:blip xmlns:r="http://schemas.openxmlformats.org/officeDocument/2006/relationships" r:embed="rId3"/>
        <a:stretch>
          <a:fillRect/>
        </a:stretch>
      </xdr:blipFill>
      <xdr:spPr>
        <a:xfrm rot="5400000">
          <a:off x="2681107" y="761901"/>
          <a:ext cx="208369" cy="230982"/>
        </a:xfrm>
        <a:prstGeom prst="rect">
          <a:avLst/>
        </a:prstGeom>
      </xdr:spPr>
    </xdr:pic>
    <xdr:clientData/>
  </xdr:twoCellAnchor>
  <xdr:twoCellAnchor>
    <xdr:from>
      <xdr:col>2</xdr:col>
      <xdr:colOff>44824</xdr:colOff>
      <xdr:row>4</xdr:row>
      <xdr:rowOff>11207</xdr:rowOff>
    </xdr:from>
    <xdr:to>
      <xdr:col>2</xdr:col>
      <xdr:colOff>275806</xdr:colOff>
      <xdr:row>4</xdr:row>
      <xdr:rowOff>141788</xdr:rowOff>
    </xdr:to>
    <xdr:pic>
      <xdr:nvPicPr>
        <xdr:cNvPr id="15" name="Picture 14">
          <a:extLst>
            <a:ext uri="{FF2B5EF4-FFF2-40B4-BE49-F238E27FC236}">
              <a16:creationId xmlns:a16="http://schemas.microsoft.com/office/drawing/2014/main" id="{E0CDFCD0-5F23-4049-8B55-D4025EBC8CC0}"/>
            </a:ext>
          </a:extLst>
        </xdr:cNvPr>
        <xdr:cNvPicPr>
          <a:picLocks noChangeAspect="1"/>
        </xdr:cNvPicPr>
      </xdr:nvPicPr>
      <xdr:blipFill rotWithShape="1">
        <a:blip xmlns:r="http://schemas.openxmlformats.org/officeDocument/2006/relationships" r:embed="rId3"/>
        <a:srcRect r="37332"/>
        <a:stretch/>
      </xdr:blipFill>
      <xdr:spPr>
        <a:xfrm rot="5400000">
          <a:off x="2381024" y="723007"/>
          <a:ext cx="130581" cy="230982"/>
        </a:xfrm>
        <a:prstGeom prst="rect">
          <a:avLst/>
        </a:prstGeom>
      </xdr:spPr>
    </xdr:pic>
    <xdr:clientData/>
  </xdr:twoCellAnchor>
  <xdr:twoCellAnchor>
    <xdr:from>
      <xdr:col>23</xdr:col>
      <xdr:colOff>174503</xdr:colOff>
      <xdr:row>4</xdr:row>
      <xdr:rowOff>43659</xdr:rowOff>
    </xdr:from>
    <xdr:to>
      <xdr:col>23</xdr:col>
      <xdr:colOff>304758</xdr:colOff>
      <xdr:row>4</xdr:row>
      <xdr:rowOff>274641</xdr:rowOff>
    </xdr:to>
    <xdr:pic>
      <xdr:nvPicPr>
        <xdr:cNvPr id="16" name="Picture 15">
          <a:extLst>
            <a:ext uri="{FF2B5EF4-FFF2-40B4-BE49-F238E27FC236}">
              <a16:creationId xmlns:a16="http://schemas.microsoft.com/office/drawing/2014/main" id="{77A50D93-5997-4D7F-8FE2-CCEF3595B867}"/>
            </a:ext>
          </a:extLst>
        </xdr:cNvPr>
        <xdr:cNvPicPr>
          <a:picLocks noChangeAspect="1"/>
        </xdr:cNvPicPr>
      </xdr:nvPicPr>
      <xdr:blipFill rotWithShape="1">
        <a:blip xmlns:r="http://schemas.openxmlformats.org/officeDocument/2006/relationships" r:embed="rId3"/>
        <a:srcRect l="1" r="37487"/>
        <a:stretch/>
      </xdr:blipFill>
      <xdr:spPr>
        <a:xfrm rot="10800000">
          <a:off x="9461378" y="805659"/>
          <a:ext cx="130255" cy="230982"/>
        </a:xfrm>
        <a:prstGeom prst="rect">
          <a:avLst/>
        </a:prstGeom>
      </xdr:spPr>
    </xdr:pic>
    <xdr:clientData/>
  </xdr:twoCellAnchor>
  <xdr:twoCellAnchor>
    <xdr:from>
      <xdr:col>24</xdr:col>
      <xdr:colOff>97510</xdr:colOff>
      <xdr:row>4</xdr:row>
      <xdr:rowOff>44780</xdr:rowOff>
    </xdr:from>
    <xdr:to>
      <xdr:col>24</xdr:col>
      <xdr:colOff>305879</xdr:colOff>
      <xdr:row>4</xdr:row>
      <xdr:rowOff>275762</xdr:rowOff>
    </xdr:to>
    <xdr:pic>
      <xdr:nvPicPr>
        <xdr:cNvPr id="17" name="Picture 16">
          <a:extLst>
            <a:ext uri="{FF2B5EF4-FFF2-40B4-BE49-F238E27FC236}">
              <a16:creationId xmlns:a16="http://schemas.microsoft.com/office/drawing/2014/main" id="{686276BE-AA0B-4134-AA89-35DA9C92A7E6}"/>
            </a:ext>
          </a:extLst>
        </xdr:cNvPr>
        <xdr:cNvPicPr>
          <a:picLocks noChangeAspect="1"/>
        </xdr:cNvPicPr>
      </xdr:nvPicPr>
      <xdr:blipFill>
        <a:blip xmlns:r="http://schemas.openxmlformats.org/officeDocument/2006/relationships" r:embed="rId3"/>
        <a:stretch>
          <a:fillRect/>
        </a:stretch>
      </xdr:blipFill>
      <xdr:spPr>
        <a:xfrm rot="10800000">
          <a:off x="9717760" y="806780"/>
          <a:ext cx="208369" cy="230982"/>
        </a:xfrm>
        <a:prstGeom prst="rect">
          <a:avLst/>
        </a:prstGeom>
      </xdr:spPr>
    </xdr:pic>
    <xdr:clientData/>
  </xdr:twoCellAnchor>
  <xdr:twoCellAnchor>
    <xdr:from>
      <xdr:col>15</xdr:col>
      <xdr:colOff>27812</xdr:colOff>
      <xdr:row>4</xdr:row>
      <xdr:rowOff>82174</xdr:rowOff>
    </xdr:from>
    <xdr:to>
      <xdr:col>15</xdr:col>
      <xdr:colOff>174813</xdr:colOff>
      <xdr:row>4</xdr:row>
      <xdr:rowOff>268589</xdr:rowOff>
    </xdr:to>
    <xdr:pic>
      <xdr:nvPicPr>
        <xdr:cNvPr id="18" name="Picture 17">
          <a:extLst>
            <a:ext uri="{FF2B5EF4-FFF2-40B4-BE49-F238E27FC236}">
              <a16:creationId xmlns:a16="http://schemas.microsoft.com/office/drawing/2014/main" id="{ECCB8E3D-FCBA-47BB-9054-7BA37AEC32B6}"/>
            </a:ext>
          </a:extLst>
        </xdr:cNvPr>
        <xdr:cNvPicPr>
          <a:picLocks noChangeAspect="1"/>
        </xdr:cNvPicPr>
      </xdr:nvPicPr>
      <xdr:blipFill>
        <a:blip xmlns:r="http://schemas.openxmlformats.org/officeDocument/2006/relationships" r:embed="rId4"/>
        <a:stretch>
          <a:fillRect/>
        </a:stretch>
      </xdr:blipFill>
      <xdr:spPr>
        <a:xfrm>
          <a:off x="6647687" y="844174"/>
          <a:ext cx="147001" cy="186415"/>
        </a:xfrm>
        <a:prstGeom prst="rect">
          <a:avLst/>
        </a:prstGeom>
      </xdr:spPr>
    </xdr:pic>
    <xdr:clientData/>
  </xdr:twoCellAnchor>
  <xdr:twoCellAnchor>
    <xdr:from>
      <xdr:col>8</xdr:col>
      <xdr:colOff>55786</xdr:colOff>
      <xdr:row>4</xdr:row>
      <xdr:rowOff>165384</xdr:rowOff>
    </xdr:from>
    <xdr:to>
      <xdr:col>8</xdr:col>
      <xdr:colOff>245149</xdr:colOff>
      <xdr:row>4</xdr:row>
      <xdr:rowOff>312385</xdr:rowOff>
    </xdr:to>
    <xdr:pic>
      <xdr:nvPicPr>
        <xdr:cNvPr id="19" name="Picture 18">
          <a:extLst>
            <a:ext uri="{FF2B5EF4-FFF2-40B4-BE49-F238E27FC236}">
              <a16:creationId xmlns:a16="http://schemas.microsoft.com/office/drawing/2014/main" id="{DAFA3EE8-0085-411C-9BB2-EF86D0CD8637}"/>
            </a:ext>
          </a:extLst>
        </xdr:cNvPr>
        <xdr:cNvPicPr>
          <a:picLocks noChangeAspect="1"/>
        </xdr:cNvPicPr>
      </xdr:nvPicPr>
      <xdr:blipFill>
        <a:blip xmlns:r="http://schemas.openxmlformats.org/officeDocument/2006/relationships" r:embed="rId4"/>
        <a:stretch>
          <a:fillRect/>
        </a:stretch>
      </xdr:blipFill>
      <xdr:spPr>
        <a:xfrm rot="16200000">
          <a:off x="4363217" y="906203"/>
          <a:ext cx="147001" cy="189363"/>
        </a:xfrm>
        <a:prstGeom prst="rect">
          <a:avLst/>
        </a:prstGeom>
      </xdr:spPr>
    </xdr:pic>
    <xdr:clientData/>
  </xdr:twoCellAnchor>
  <xdr:twoCellAnchor>
    <xdr:from>
      <xdr:col>1</xdr:col>
      <xdr:colOff>106536</xdr:colOff>
      <xdr:row>4</xdr:row>
      <xdr:rowOff>26333</xdr:rowOff>
    </xdr:from>
    <xdr:to>
      <xdr:col>1</xdr:col>
      <xdr:colOff>295899</xdr:colOff>
      <xdr:row>4</xdr:row>
      <xdr:rowOff>173334</xdr:rowOff>
    </xdr:to>
    <xdr:pic>
      <xdr:nvPicPr>
        <xdr:cNvPr id="20" name="Picture 19">
          <a:extLst>
            <a:ext uri="{FF2B5EF4-FFF2-40B4-BE49-F238E27FC236}">
              <a16:creationId xmlns:a16="http://schemas.microsoft.com/office/drawing/2014/main" id="{EA74448F-3E6F-4BE6-B812-9F33DA969E1A}"/>
            </a:ext>
          </a:extLst>
        </xdr:cNvPr>
        <xdr:cNvPicPr>
          <a:picLocks noChangeAspect="1"/>
        </xdr:cNvPicPr>
      </xdr:nvPicPr>
      <xdr:blipFill>
        <a:blip xmlns:r="http://schemas.openxmlformats.org/officeDocument/2006/relationships" r:embed="rId4"/>
        <a:stretch>
          <a:fillRect/>
        </a:stretch>
      </xdr:blipFill>
      <xdr:spPr>
        <a:xfrm rot="5400000">
          <a:off x="2080342" y="767152"/>
          <a:ext cx="147001" cy="189363"/>
        </a:xfrm>
        <a:prstGeom prst="rect">
          <a:avLst/>
        </a:prstGeom>
      </xdr:spPr>
    </xdr:pic>
    <xdr:clientData/>
  </xdr:twoCellAnchor>
  <xdr:twoCellAnchor>
    <xdr:from>
      <xdr:col>21</xdr:col>
      <xdr:colOff>175124</xdr:colOff>
      <xdr:row>4</xdr:row>
      <xdr:rowOff>84292</xdr:rowOff>
    </xdr:from>
    <xdr:to>
      <xdr:col>21</xdr:col>
      <xdr:colOff>300042</xdr:colOff>
      <xdr:row>4</xdr:row>
      <xdr:rowOff>261105</xdr:rowOff>
    </xdr:to>
    <xdr:pic>
      <xdr:nvPicPr>
        <xdr:cNvPr id="21" name="Picture 20">
          <a:extLst>
            <a:ext uri="{FF2B5EF4-FFF2-40B4-BE49-F238E27FC236}">
              <a16:creationId xmlns:a16="http://schemas.microsoft.com/office/drawing/2014/main" id="{A394BC41-5AFB-4EEF-B6AF-B265C45CE4C5}"/>
            </a:ext>
          </a:extLst>
        </xdr:cNvPr>
        <xdr:cNvPicPr>
          <a:picLocks noChangeAspect="1"/>
        </xdr:cNvPicPr>
      </xdr:nvPicPr>
      <xdr:blipFill>
        <a:blip xmlns:r="http://schemas.openxmlformats.org/officeDocument/2006/relationships" r:embed="rId5"/>
        <a:stretch>
          <a:fillRect/>
        </a:stretch>
      </xdr:blipFill>
      <xdr:spPr>
        <a:xfrm>
          <a:off x="8795249" y="846292"/>
          <a:ext cx="124918" cy="176813"/>
        </a:xfrm>
        <a:prstGeom prst="rect">
          <a:avLst/>
        </a:prstGeom>
      </xdr:spPr>
    </xdr:pic>
    <xdr:clientData/>
  </xdr:twoCellAnchor>
  <xdr:twoCellAnchor>
    <xdr:from>
      <xdr:col>14</xdr:col>
      <xdr:colOff>70595</xdr:colOff>
      <xdr:row>4</xdr:row>
      <xdr:rowOff>19753</xdr:rowOff>
    </xdr:from>
    <xdr:to>
      <xdr:col>14</xdr:col>
      <xdr:colOff>247408</xdr:colOff>
      <xdr:row>4</xdr:row>
      <xdr:rowOff>144671</xdr:rowOff>
    </xdr:to>
    <xdr:pic>
      <xdr:nvPicPr>
        <xdr:cNvPr id="22" name="Picture 21">
          <a:extLst>
            <a:ext uri="{FF2B5EF4-FFF2-40B4-BE49-F238E27FC236}">
              <a16:creationId xmlns:a16="http://schemas.microsoft.com/office/drawing/2014/main" id="{84733984-11FD-4FCF-8785-32CF2BA4BC16}"/>
            </a:ext>
          </a:extLst>
        </xdr:cNvPr>
        <xdr:cNvPicPr>
          <a:picLocks noChangeAspect="1"/>
        </xdr:cNvPicPr>
      </xdr:nvPicPr>
      <xdr:blipFill>
        <a:blip xmlns:r="http://schemas.openxmlformats.org/officeDocument/2006/relationships" r:embed="rId5"/>
        <a:stretch>
          <a:fillRect/>
        </a:stretch>
      </xdr:blipFill>
      <xdr:spPr>
        <a:xfrm rot="16200000">
          <a:off x="6383043" y="755805"/>
          <a:ext cx="124918" cy="176813"/>
        </a:xfrm>
        <a:prstGeom prst="rect">
          <a:avLst/>
        </a:prstGeom>
      </xdr:spPr>
    </xdr:pic>
    <xdr:clientData/>
  </xdr:twoCellAnchor>
  <xdr:twoCellAnchor>
    <xdr:from>
      <xdr:col>7</xdr:col>
      <xdr:colOff>68212</xdr:colOff>
      <xdr:row>4</xdr:row>
      <xdr:rowOff>181679</xdr:rowOff>
    </xdr:from>
    <xdr:to>
      <xdr:col>7</xdr:col>
      <xdr:colOff>245025</xdr:colOff>
      <xdr:row>4</xdr:row>
      <xdr:rowOff>306597</xdr:rowOff>
    </xdr:to>
    <xdr:pic>
      <xdr:nvPicPr>
        <xdr:cNvPr id="23" name="Picture 22">
          <a:extLst>
            <a:ext uri="{FF2B5EF4-FFF2-40B4-BE49-F238E27FC236}">
              <a16:creationId xmlns:a16="http://schemas.microsoft.com/office/drawing/2014/main" id="{07E60215-4CA5-4766-A835-F64993CEB01A}"/>
            </a:ext>
          </a:extLst>
        </xdr:cNvPr>
        <xdr:cNvPicPr>
          <a:picLocks noChangeAspect="1"/>
        </xdr:cNvPicPr>
      </xdr:nvPicPr>
      <xdr:blipFill>
        <a:blip xmlns:r="http://schemas.openxmlformats.org/officeDocument/2006/relationships" r:embed="rId5"/>
        <a:stretch>
          <a:fillRect/>
        </a:stretch>
      </xdr:blipFill>
      <xdr:spPr>
        <a:xfrm rot="5400000">
          <a:off x="4047035" y="917731"/>
          <a:ext cx="124918" cy="176813"/>
        </a:xfrm>
        <a:prstGeom prst="rect">
          <a:avLst/>
        </a:prstGeom>
      </xdr:spPr>
    </xdr:pic>
    <xdr:clientData/>
  </xdr:twoCellAnchor>
  <xdr:twoCellAnchor>
    <xdr:from>
      <xdr:col>28</xdr:col>
      <xdr:colOff>33092</xdr:colOff>
      <xdr:row>4</xdr:row>
      <xdr:rowOff>80669</xdr:rowOff>
    </xdr:from>
    <xdr:to>
      <xdr:col>28</xdr:col>
      <xdr:colOff>158010</xdr:colOff>
      <xdr:row>4</xdr:row>
      <xdr:rowOff>257482</xdr:rowOff>
    </xdr:to>
    <xdr:pic>
      <xdr:nvPicPr>
        <xdr:cNvPr id="24" name="Picture 23">
          <a:extLst>
            <a:ext uri="{FF2B5EF4-FFF2-40B4-BE49-F238E27FC236}">
              <a16:creationId xmlns:a16="http://schemas.microsoft.com/office/drawing/2014/main" id="{3546ED5E-0D0B-47BE-B028-518A14633E65}"/>
            </a:ext>
          </a:extLst>
        </xdr:cNvPr>
        <xdr:cNvPicPr>
          <a:picLocks noChangeAspect="1"/>
        </xdr:cNvPicPr>
      </xdr:nvPicPr>
      <xdr:blipFill>
        <a:blip xmlns:r="http://schemas.openxmlformats.org/officeDocument/2006/relationships" r:embed="rId5"/>
        <a:stretch>
          <a:fillRect/>
        </a:stretch>
      </xdr:blipFill>
      <xdr:spPr>
        <a:xfrm flipH="1" flipV="1">
          <a:off x="10986842" y="842669"/>
          <a:ext cx="124918" cy="176813"/>
        </a:xfrm>
        <a:prstGeom prst="rect">
          <a:avLst/>
        </a:prstGeom>
      </xdr:spPr>
    </xdr:pic>
    <xdr:clientData/>
  </xdr:twoCellAnchor>
  <xdr:twoCellAnchor>
    <xdr:from>
      <xdr:col>6</xdr:col>
      <xdr:colOff>50345</xdr:colOff>
      <xdr:row>4</xdr:row>
      <xdr:rowOff>90496</xdr:rowOff>
    </xdr:from>
    <xdr:to>
      <xdr:col>6</xdr:col>
      <xdr:colOff>293609</xdr:colOff>
      <xdr:row>4</xdr:row>
      <xdr:rowOff>241527</xdr:rowOff>
    </xdr:to>
    <xdr:pic>
      <xdr:nvPicPr>
        <xdr:cNvPr id="25" name="Picture 24">
          <a:extLst>
            <a:ext uri="{FF2B5EF4-FFF2-40B4-BE49-F238E27FC236}">
              <a16:creationId xmlns:a16="http://schemas.microsoft.com/office/drawing/2014/main" id="{8D369DED-A4B0-4979-A350-DB71DD3477F3}"/>
            </a:ext>
          </a:extLst>
        </xdr:cNvPr>
        <xdr:cNvPicPr>
          <a:picLocks noChangeAspect="1"/>
        </xdr:cNvPicPr>
      </xdr:nvPicPr>
      <xdr:blipFill>
        <a:blip xmlns:r="http://schemas.openxmlformats.org/officeDocument/2006/relationships" r:embed="rId6"/>
        <a:stretch>
          <a:fillRect/>
        </a:stretch>
      </xdr:blipFill>
      <xdr:spPr>
        <a:xfrm>
          <a:off x="3669845" y="852496"/>
          <a:ext cx="243264" cy="151031"/>
        </a:xfrm>
        <a:prstGeom prst="rect">
          <a:avLst/>
        </a:prstGeom>
      </xdr:spPr>
    </xdr:pic>
    <xdr:clientData/>
  </xdr:twoCellAnchor>
  <xdr:twoCellAnchor>
    <xdr:from>
      <xdr:col>13</xdr:col>
      <xdr:colOff>40820</xdr:colOff>
      <xdr:row>4</xdr:row>
      <xdr:rowOff>90496</xdr:rowOff>
    </xdr:from>
    <xdr:to>
      <xdr:col>13</xdr:col>
      <xdr:colOff>284084</xdr:colOff>
      <xdr:row>4</xdr:row>
      <xdr:rowOff>241527</xdr:rowOff>
    </xdr:to>
    <xdr:pic>
      <xdr:nvPicPr>
        <xdr:cNvPr id="26" name="Picture 25">
          <a:extLst>
            <a:ext uri="{FF2B5EF4-FFF2-40B4-BE49-F238E27FC236}">
              <a16:creationId xmlns:a16="http://schemas.microsoft.com/office/drawing/2014/main" id="{14ABBCC5-8803-4D49-A4BE-F1668771B852}"/>
            </a:ext>
          </a:extLst>
        </xdr:cNvPr>
        <xdr:cNvPicPr>
          <a:picLocks noChangeAspect="1"/>
        </xdr:cNvPicPr>
      </xdr:nvPicPr>
      <xdr:blipFill>
        <a:blip xmlns:r="http://schemas.openxmlformats.org/officeDocument/2006/relationships" r:embed="rId6"/>
        <a:stretch>
          <a:fillRect/>
        </a:stretch>
      </xdr:blipFill>
      <xdr:spPr>
        <a:xfrm flipH="1">
          <a:off x="5993945" y="852496"/>
          <a:ext cx="243264" cy="151031"/>
        </a:xfrm>
        <a:prstGeom prst="rect">
          <a:avLst/>
        </a:prstGeom>
      </xdr:spPr>
    </xdr:pic>
    <xdr:clientData/>
  </xdr:twoCellAnchor>
  <xdr:twoCellAnchor>
    <xdr:from>
      <xdr:col>20</xdr:col>
      <xdr:colOff>86936</xdr:colOff>
      <xdr:row>4</xdr:row>
      <xdr:rowOff>34855</xdr:rowOff>
    </xdr:from>
    <xdr:to>
      <xdr:col>20</xdr:col>
      <xdr:colOff>237967</xdr:colOff>
      <xdr:row>4</xdr:row>
      <xdr:rowOff>278119</xdr:rowOff>
    </xdr:to>
    <xdr:pic>
      <xdr:nvPicPr>
        <xdr:cNvPr id="27" name="Picture 26">
          <a:extLst>
            <a:ext uri="{FF2B5EF4-FFF2-40B4-BE49-F238E27FC236}">
              <a16:creationId xmlns:a16="http://schemas.microsoft.com/office/drawing/2014/main" id="{F3A38B47-45BB-489E-9B36-3E5586F10D6E}"/>
            </a:ext>
          </a:extLst>
        </xdr:cNvPr>
        <xdr:cNvPicPr>
          <a:picLocks noChangeAspect="1"/>
        </xdr:cNvPicPr>
      </xdr:nvPicPr>
      <xdr:blipFill>
        <a:blip xmlns:r="http://schemas.openxmlformats.org/officeDocument/2006/relationships" r:embed="rId6"/>
        <a:stretch>
          <a:fillRect/>
        </a:stretch>
      </xdr:blipFill>
      <xdr:spPr>
        <a:xfrm rot="16200000">
          <a:off x="8327570" y="842971"/>
          <a:ext cx="243264" cy="151031"/>
        </a:xfrm>
        <a:prstGeom prst="rect">
          <a:avLst/>
        </a:prstGeom>
      </xdr:spPr>
    </xdr:pic>
    <xdr:clientData/>
  </xdr:twoCellAnchor>
  <xdr:twoCellAnchor>
    <xdr:from>
      <xdr:col>27</xdr:col>
      <xdr:colOff>85725</xdr:colOff>
      <xdr:row>4</xdr:row>
      <xdr:rowOff>57150</xdr:rowOff>
    </xdr:from>
    <xdr:to>
      <xdr:col>27</xdr:col>
      <xdr:colOff>236756</xdr:colOff>
      <xdr:row>4</xdr:row>
      <xdr:rowOff>300414</xdr:rowOff>
    </xdr:to>
    <xdr:pic>
      <xdr:nvPicPr>
        <xdr:cNvPr id="28" name="Picture 27">
          <a:extLst>
            <a:ext uri="{FF2B5EF4-FFF2-40B4-BE49-F238E27FC236}">
              <a16:creationId xmlns:a16="http://schemas.microsoft.com/office/drawing/2014/main" id="{8727BE1F-3A33-4C79-870A-CDB6D6A2BA28}"/>
            </a:ext>
          </a:extLst>
        </xdr:cNvPr>
        <xdr:cNvPicPr>
          <a:picLocks noChangeAspect="1"/>
        </xdr:cNvPicPr>
      </xdr:nvPicPr>
      <xdr:blipFill>
        <a:blip xmlns:r="http://schemas.openxmlformats.org/officeDocument/2006/relationships" r:embed="rId6"/>
        <a:stretch>
          <a:fillRect/>
        </a:stretch>
      </xdr:blipFill>
      <xdr:spPr>
        <a:xfrm rot="5400000" flipV="1">
          <a:off x="10659984" y="865266"/>
          <a:ext cx="243264" cy="151031"/>
        </a:xfrm>
        <a:prstGeom prst="rect">
          <a:avLst/>
        </a:prstGeom>
      </xdr:spPr>
    </xdr:pic>
    <xdr:clientData/>
  </xdr:twoCellAnchor>
  <xdr:twoCellAnchor>
    <xdr:from>
      <xdr:col>4</xdr:col>
      <xdr:colOff>66675</xdr:colOff>
      <xdr:row>33</xdr:row>
      <xdr:rowOff>85725</xdr:rowOff>
    </xdr:from>
    <xdr:to>
      <xdr:col>4</xdr:col>
      <xdr:colOff>256038</xdr:colOff>
      <xdr:row>33</xdr:row>
      <xdr:rowOff>232726</xdr:rowOff>
    </xdr:to>
    <xdr:pic>
      <xdr:nvPicPr>
        <xdr:cNvPr id="29" name="Picture 28">
          <a:extLst>
            <a:ext uri="{FF2B5EF4-FFF2-40B4-BE49-F238E27FC236}">
              <a16:creationId xmlns:a16="http://schemas.microsoft.com/office/drawing/2014/main" id="{EDCF263F-ACE2-4B0C-8300-1228845DE275}"/>
            </a:ext>
          </a:extLst>
        </xdr:cNvPr>
        <xdr:cNvPicPr>
          <a:picLocks noChangeAspect="1"/>
        </xdr:cNvPicPr>
      </xdr:nvPicPr>
      <xdr:blipFill>
        <a:blip xmlns:r="http://schemas.openxmlformats.org/officeDocument/2006/relationships" r:embed="rId4"/>
        <a:stretch>
          <a:fillRect/>
        </a:stretch>
      </xdr:blipFill>
      <xdr:spPr>
        <a:xfrm rot="5400000">
          <a:off x="3040606" y="9170444"/>
          <a:ext cx="147001" cy="189363"/>
        </a:xfrm>
        <a:prstGeom prst="rect">
          <a:avLst/>
        </a:prstGeom>
      </xdr:spPr>
    </xdr:pic>
    <xdr:clientData/>
  </xdr:twoCellAnchor>
  <xdr:twoCellAnchor>
    <xdr:from>
      <xdr:col>8</xdr:col>
      <xdr:colOff>66675</xdr:colOff>
      <xdr:row>33</xdr:row>
      <xdr:rowOff>85725</xdr:rowOff>
    </xdr:from>
    <xdr:to>
      <xdr:col>8</xdr:col>
      <xdr:colOff>256038</xdr:colOff>
      <xdr:row>33</xdr:row>
      <xdr:rowOff>232726</xdr:rowOff>
    </xdr:to>
    <xdr:pic>
      <xdr:nvPicPr>
        <xdr:cNvPr id="30" name="Picture 29">
          <a:extLst>
            <a:ext uri="{FF2B5EF4-FFF2-40B4-BE49-F238E27FC236}">
              <a16:creationId xmlns:a16="http://schemas.microsoft.com/office/drawing/2014/main" id="{3CC8001D-810D-4A09-85AB-D6EFA4D128E3}"/>
            </a:ext>
          </a:extLst>
        </xdr:cNvPr>
        <xdr:cNvPicPr>
          <a:picLocks noChangeAspect="1"/>
        </xdr:cNvPicPr>
      </xdr:nvPicPr>
      <xdr:blipFill>
        <a:blip xmlns:r="http://schemas.openxmlformats.org/officeDocument/2006/relationships" r:embed="rId4"/>
        <a:stretch>
          <a:fillRect/>
        </a:stretch>
      </xdr:blipFill>
      <xdr:spPr>
        <a:xfrm rot="16200000">
          <a:off x="4374106" y="9170444"/>
          <a:ext cx="147001" cy="189363"/>
        </a:xfrm>
        <a:prstGeom prst="rect">
          <a:avLst/>
        </a:prstGeom>
      </xdr:spPr>
    </xdr:pic>
    <xdr:clientData/>
  </xdr:twoCellAnchor>
  <xdr:twoCellAnchor>
    <xdr:from>
      <xdr:col>8</xdr:col>
      <xdr:colOff>66675</xdr:colOff>
      <xdr:row>34</xdr:row>
      <xdr:rowOff>85725</xdr:rowOff>
    </xdr:from>
    <xdr:to>
      <xdr:col>8</xdr:col>
      <xdr:colOff>256038</xdr:colOff>
      <xdr:row>34</xdr:row>
      <xdr:rowOff>232726</xdr:rowOff>
    </xdr:to>
    <xdr:pic>
      <xdr:nvPicPr>
        <xdr:cNvPr id="31" name="Picture 30">
          <a:extLst>
            <a:ext uri="{FF2B5EF4-FFF2-40B4-BE49-F238E27FC236}">
              <a16:creationId xmlns:a16="http://schemas.microsoft.com/office/drawing/2014/main" id="{32D01366-050F-443F-BF7E-02DA599678FD}"/>
            </a:ext>
          </a:extLst>
        </xdr:cNvPr>
        <xdr:cNvPicPr>
          <a:picLocks noChangeAspect="1"/>
        </xdr:cNvPicPr>
      </xdr:nvPicPr>
      <xdr:blipFill>
        <a:blip xmlns:r="http://schemas.openxmlformats.org/officeDocument/2006/relationships" r:embed="rId4"/>
        <a:stretch>
          <a:fillRect/>
        </a:stretch>
      </xdr:blipFill>
      <xdr:spPr>
        <a:xfrm rot="16200000">
          <a:off x="4374106" y="9484769"/>
          <a:ext cx="147001" cy="189363"/>
        </a:xfrm>
        <a:prstGeom prst="rect">
          <a:avLst/>
        </a:prstGeom>
      </xdr:spPr>
    </xdr:pic>
    <xdr:clientData/>
  </xdr:twoCellAnchor>
  <xdr:twoCellAnchor>
    <xdr:from>
      <xdr:col>4</xdr:col>
      <xdr:colOff>66675</xdr:colOff>
      <xdr:row>34</xdr:row>
      <xdr:rowOff>85725</xdr:rowOff>
    </xdr:from>
    <xdr:to>
      <xdr:col>4</xdr:col>
      <xdr:colOff>256038</xdr:colOff>
      <xdr:row>34</xdr:row>
      <xdr:rowOff>232726</xdr:rowOff>
    </xdr:to>
    <xdr:pic>
      <xdr:nvPicPr>
        <xdr:cNvPr id="32" name="Picture 31">
          <a:extLst>
            <a:ext uri="{FF2B5EF4-FFF2-40B4-BE49-F238E27FC236}">
              <a16:creationId xmlns:a16="http://schemas.microsoft.com/office/drawing/2014/main" id="{EA8D7B04-E477-4ABC-B9FC-093F69A79B06}"/>
            </a:ext>
          </a:extLst>
        </xdr:cNvPr>
        <xdr:cNvPicPr>
          <a:picLocks noChangeAspect="1"/>
        </xdr:cNvPicPr>
      </xdr:nvPicPr>
      <xdr:blipFill>
        <a:blip xmlns:r="http://schemas.openxmlformats.org/officeDocument/2006/relationships" r:embed="rId4"/>
        <a:stretch>
          <a:fillRect/>
        </a:stretch>
      </xdr:blipFill>
      <xdr:spPr>
        <a:xfrm rot="5400000">
          <a:off x="3040606" y="9484769"/>
          <a:ext cx="147001" cy="189363"/>
        </a:xfrm>
        <a:prstGeom prst="rect">
          <a:avLst/>
        </a:prstGeom>
      </xdr:spPr>
    </xdr:pic>
    <xdr:clientData/>
  </xdr:twoCellAnchor>
  <xdr:twoCellAnchor>
    <xdr:from>
      <xdr:col>4</xdr:col>
      <xdr:colOff>66675</xdr:colOff>
      <xdr:row>31</xdr:row>
      <xdr:rowOff>85725</xdr:rowOff>
    </xdr:from>
    <xdr:to>
      <xdr:col>4</xdr:col>
      <xdr:colOff>256038</xdr:colOff>
      <xdr:row>31</xdr:row>
      <xdr:rowOff>232726</xdr:rowOff>
    </xdr:to>
    <xdr:pic>
      <xdr:nvPicPr>
        <xdr:cNvPr id="33" name="Picture 32">
          <a:extLst>
            <a:ext uri="{FF2B5EF4-FFF2-40B4-BE49-F238E27FC236}">
              <a16:creationId xmlns:a16="http://schemas.microsoft.com/office/drawing/2014/main" id="{64BD9B58-7A1E-4E2F-9550-9152F438D445}"/>
            </a:ext>
          </a:extLst>
        </xdr:cNvPr>
        <xdr:cNvPicPr>
          <a:picLocks noChangeAspect="1"/>
        </xdr:cNvPicPr>
      </xdr:nvPicPr>
      <xdr:blipFill>
        <a:blip xmlns:r="http://schemas.openxmlformats.org/officeDocument/2006/relationships" r:embed="rId4"/>
        <a:stretch>
          <a:fillRect/>
        </a:stretch>
      </xdr:blipFill>
      <xdr:spPr>
        <a:xfrm rot="5400000">
          <a:off x="3040606" y="8541794"/>
          <a:ext cx="147001" cy="189363"/>
        </a:xfrm>
        <a:prstGeom prst="rect">
          <a:avLst/>
        </a:prstGeom>
      </xdr:spPr>
    </xdr:pic>
    <xdr:clientData/>
  </xdr:twoCellAnchor>
  <xdr:twoCellAnchor>
    <xdr:from>
      <xdr:col>8</xdr:col>
      <xdr:colOff>62902</xdr:colOff>
      <xdr:row>32</xdr:row>
      <xdr:rowOff>89860</xdr:rowOff>
    </xdr:from>
    <xdr:to>
      <xdr:col>8</xdr:col>
      <xdr:colOff>252265</xdr:colOff>
      <xdr:row>32</xdr:row>
      <xdr:rowOff>236861</xdr:rowOff>
    </xdr:to>
    <xdr:pic>
      <xdr:nvPicPr>
        <xdr:cNvPr id="34" name="Picture 33">
          <a:extLst>
            <a:ext uri="{FF2B5EF4-FFF2-40B4-BE49-F238E27FC236}">
              <a16:creationId xmlns:a16="http://schemas.microsoft.com/office/drawing/2014/main" id="{793ED979-47D2-45FC-BFC0-BBF431269A84}"/>
            </a:ext>
          </a:extLst>
        </xdr:cNvPr>
        <xdr:cNvPicPr>
          <a:picLocks noChangeAspect="1"/>
        </xdr:cNvPicPr>
      </xdr:nvPicPr>
      <xdr:blipFill>
        <a:blip xmlns:r="http://schemas.openxmlformats.org/officeDocument/2006/relationships" r:embed="rId4"/>
        <a:stretch>
          <a:fillRect/>
        </a:stretch>
      </xdr:blipFill>
      <xdr:spPr>
        <a:xfrm rot="16200000">
          <a:off x="4370333" y="8860254"/>
          <a:ext cx="147001" cy="189363"/>
        </a:xfrm>
        <a:prstGeom prst="rect">
          <a:avLst/>
        </a:prstGeom>
      </xdr:spPr>
    </xdr:pic>
    <xdr:clientData/>
  </xdr:twoCellAnchor>
  <xdr:twoCellAnchor>
    <xdr:from>
      <xdr:col>18</xdr:col>
      <xdr:colOff>87856</xdr:colOff>
      <xdr:row>33</xdr:row>
      <xdr:rowOff>64544</xdr:rowOff>
    </xdr:from>
    <xdr:to>
      <xdr:col>18</xdr:col>
      <xdr:colOff>234857</xdr:colOff>
      <xdr:row>33</xdr:row>
      <xdr:rowOff>253907</xdr:rowOff>
    </xdr:to>
    <xdr:pic>
      <xdr:nvPicPr>
        <xdr:cNvPr id="35" name="Picture 34">
          <a:extLst>
            <a:ext uri="{FF2B5EF4-FFF2-40B4-BE49-F238E27FC236}">
              <a16:creationId xmlns:a16="http://schemas.microsoft.com/office/drawing/2014/main" id="{8FE485A0-6AE6-4CCF-BA97-8A08947476AD}"/>
            </a:ext>
          </a:extLst>
        </xdr:cNvPr>
        <xdr:cNvPicPr>
          <a:picLocks noChangeAspect="1"/>
        </xdr:cNvPicPr>
      </xdr:nvPicPr>
      <xdr:blipFill>
        <a:blip xmlns:r="http://schemas.openxmlformats.org/officeDocument/2006/relationships" r:embed="rId4"/>
        <a:stretch>
          <a:fillRect/>
        </a:stretch>
      </xdr:blipFill>
      <xdr:spPr>
        <a:xfrm>
          <a:off x="7707856" y="9170444"/>
          <a:ext cx="147001" cy="189363"/>
        </a:xfrm>
        <a:prstGeom prst="rect">
          <a:avLst/>
        </a:prstGeom>
      </xdr:spPr>
    </xdr:pic>
    <xdr:clientData/>
  </xdr:twoCellAnchor>
  <xdr:twoCellAnchor>
    <xdr:from>
      <xdr:col>22</xdr:col>
      <xdr:colOff>87856</xdr:colOff>
      <xdr:row>33</xdr:row>
      <xdr:rowOff>64544</xdr:rowOff>
    </xdr:from>
    <xdr:to>
      <xdr:col>22</xdr:col>
      <xdr:colOff>234857</xdr:colOff>
      <xdr:row>33</xdr:row>
      <xdr:rowOff>253907</xdr:rowOff>
    </xdr:to>
    <xdr:pic>
      <xdr:nvPicPr>
        <xdr:cNvPr id="36" name="Picture 35">
          <a:extLst>
            <a:ext uri="{FF2B5EF4-FFF2-40B4-BE49-F238E27FC236}">
              <a16:creationId xmlns:a16="http://schemas.microsoft.com/office/drawing/2014/main" id="{927DC0DE-EEF5-445C-9A41-0606D1112EC4}"/>
            </a:ext>
          </a:extLst>
        </xdr:cNvPr>
        <xdr:cNvPicPr>
          <a:picLocks noChangeAspect="1"/>
        </xdr:cNvPicPr>
      </xdr:nvPicPr>
      <xdr:blipFill>
        <a:blip xmlns:r="http://schemas.openxmlformats.org/officeDocument/2006/relationships" r:embed="rId4"/>
        <a:stretch>
          <a:fillRect/>
        </a:stretch>
      </xdr:blipFill>
      <xdr:spPr>
        <a:xfrm rot="10800000">
          <a:off x="9041356" y="9170444"/>
          <a:ext cx="147001" cy="189363"/>
        </a:xfrm>
        <a:prstGeom prst="rect">
          <a:avLst/>
        </a:prstGeom>
      </xdr:spPr>
    </xdr:pic>
    <xdr:clientData/>
  </xdr:twoCellAnchor>
  <xdr:twoCellAnchor>
    <xdr:from>
      <xdr:col>19</xdr:col>
      <xdr:colOff>58931</xdr:colOff>
      <xdr:row>33</xdr:row>
      <xdr:rowOff>45844</xdr:rowOff>
    </xdr:from>
    <xdr:to>
      <xdr:col>19</xdr:col>
      <xdr:colOff>267300</xdr:colOff>
      <xdr:row>33</xdr:row>
      <xdr:rowOff>276826</xdr:rowOff>
    </xdr:to>
    <xdr:pic>
      <xdr:nvPicPr>
        <xdr:cNvPr id="37" name="Picture 36">
          <a:extLst>
            <a:ext uri="{FF2B5EF4-FFF2-40B4-BE49-F238E27FC236}">
              <a16:creationId xmlns:a16="http://schemas.microsoft.com/office/drawing/2014/main" id="{14D24697-F137-4FFE-AA44-C65551A778AC}"/>
            </a:ext>
          </a:extLst>
        </xdr:cNvPr>
        <xdr:cNvPicPr>
          <a:picLocks noChangeAspect="1"/>
        </xdr:cNvPicPr>
      </xdr:nvPicPr>
      <xdr:blipFill>
        <a:blip xmlns:r="http://schemas.openxmlformats.org/officeDocument/2006/relationships" r:embed="rId3"/>
        <a:stretch>
          <a:fillRect/>
        </a:stretch>
      </xdr:blipFill>
      <xdr:spPr>
        <a:xfrm>
          <a:off x="8012306" y="9151744"/>
          <a:ext cx="208369" cy="230982"/>
        </a:xfrm>
        <a:prstGeom prst="rect">
          <a:avLst/>
        </a:prstGeom>
      </xdr:spPr>
    </xdr:pic>
    <xdr:clientData/>
  </xdr:twoCellAnchor>
  <xdr:twoCellAnchor>
    <xdr:from>
      <xdr:col>22</xdr:col>
      <xdr:colOff>87856</xdr:colOff>
      <xdr:row>34</xdr:row>
      <xdr:rowOff>64544</xdr:rowOff>
    </xdr:from>
    <xdr:to>
      <xdr:col>22</xdr:col>
      <xdr:colOff>234857</xdr:colOff>
      <xdr:row>34</xdr:row>
      <xdr:rowOff>253907</xdr:rowOff>
    </xdr:to>
    <xdr:pic>
      <xdr:nvPicPr>
        <xdr:cNvPr id="38" name="Picture 37">
          <a:extLst>
            <a:ext uri="{FF2B5EF4-FFF2-40B4-BE49-F238E27FC236}">
              <a16:creationId xmlns:a16="http://schemas.microsoft.com/office/drawing/2014/main" id="{F035445F-9C6A-43AC-A74B-F1C041A29D8F}"/>
            </a:ext>
          </a:extLst>
        </xdr:cNvPr>
        <xdr:cNvPicPr>
          <a:picLocks noChangeAspect="1"/>
        </xdr:cNvPicPr>
      </xdr:nvPicPr>
      <xdr:blipFill>
        <a:blip xmlns:r="http://schemas.openxmlformats.org/officeDocument/2006/relationships" r:embed="rId4"/>
        <a:stretch>
          <a:fillRect/>
        </a:stretch>
      </xdr:blipFill>
      <xdr:spPr>
        <a:xfrm rot="10800000">
          <a:off x="9041356" y="9484769"/>
          <a:ext cx="147001" cy="189363"/>
        </a:xfrm>
        <a:prstGeom prst="rect">
          <a:avLst/>
        </a:prstGeom>
      </xdr:spPr>
    </xdr:pic>
    <xdr:clientData/>
  </xdr:twoCellAnchor>
  <xdr:twoCellAnchor>
    <xdr:from>
      <xdr:col>23</xdr:col>
      <xdr:colOff>58931</xdr:colOff>
      <xdr:row>34</xdr:row>
      <xdr:rowOff>45844</xdr:rowOff>
    </xdr:from>
    <xdr:to>
      <xdr:col>23</xdr:col>
      <xdr:colOff>267300</xdr:colOff>
      <xdr:row>34</xdr:row>
      <xdr:rowOff>276826</xdr:rowOff>
    </xdr:to>
    <xdr:pic>
      <xdr:nvPicPr>
        <xdr:cNvPr id="39" name="Picture 38">
          <a:extLst>
            <a:ext uri="{FF2B5EF4-FFF2-40B4-BE49-F238E27FC236}">
              <a16:creationId xmlns:a16="http://schemas.microsoft.com/office/drawing/2014/main" id="{E812F76D-5601-4482-92B5-50CE338151E8}"/>
            </a:ext>
          </a:extLst>
        </xdr:cNvPr>
        <xdr:cNvPicPr>
          <a:picLocks noChangeAspect="1"/>
        </xdr:cNvPicPr>
      </xdr:nvPicPr>
      <xdr:blipFill>
        <a:blip xmlns:r="http://schemas.openxmlformats.org/officeDocument/2006/relationships" r:embed="rId3"/>
        <a:stretch>
          <a:fillRect/>
        </a:stretch>
      </xdr:blipFill>
      <xdr:spPr>
        <a:xfrm rot="10800000">
          <a:off x="9345806" y="9466069"/>
          <a:ext cx="208369" cy="230982"/>
        </a:xfrm>
        <a:prstGeom prst="rect">
          <a:avLst/>
        </a:prstGeom>
      </xdr:spPr>
    </xdr:pic>
    <xdr:clientData/>
  </xdr:twoCellAnchor>
  <xdr:twoCellAnchor>
    <xdr:from>
      <xdr:col>18</xdr:col>
      <xdr:colOff>87856</xdr:colOff>
      <xdr:row>34</xdr:row>
      <xdr:rowOff>64544</xdr:rowOff>
    </xdr:from>
    <xdr:to>
      <xdr:col>18</xdr:col>
      <xdr:colOff>234857</xdr:colOff>
      <xdr:row>34</xdr:row>
      <xdr:rowOff>253907</xdr:rowOff>
    </xdr:to>
    <xdr:pic>
      <xdr:nvPicPr>
        <xdr:cNvPr id="40" name="Picture 39">
          <a:extLst>
            <a:ext uri="{FF2B5EF4-FFF2-40B4-BE49-F238E27FC236}">
              <a16:creationId xmlns:a16="http://schemas.microsoft.com/office/drawing/2014/main" id="{281152D3-1A1E-4549-A8EA-2ADFED7F3E17}"/>
            </a:ext>
          </a:extLst>
        </xdr:cNvPr>
        <xdr:cNvPicPr>
          <a:picLocks noChangeAspect="1"/>
        </xdr:cNvPicPr>
      </xdr:nvPicPr>
      <xdr:blipFill>
        <a:blip xmlns:r="http://schemas.openxmlformats.org/officeDocument/2006/relationships" r:embed="rId4"/>
        <a:stretch>
          <a:fillRect/>
        </a:stretch>
      </xdr:blipFill>
      <xdr:spPr>
        <a:xfrm>
          <a:off x="7707856" y="9484769"/>
          <a:ext cx="147001" cy="189363"/>
        </a:xfrm>
        <a:prstGeom prst="rect">
          <a:avLst/>
        </a:prstGeom>
      </xdr:spPr>
    </xdr:pic>
    <xdr:clientData/>
  </xdr:twoCellAnchor>
  <xdr:twoCellAnchor>
    <xdr:from>
      <xdr:col>18</xdr:col>
      <xdr:colOff>87856</xdr:colOff>
      <xdr:row>31</xdr:row>
      <xdr:rowOff>64544</xdr:rowOff>
    </xdr:from>
    <xdr:to>
      <xdr:col>18</xdr:col>
      <xdr:colOff>234857</xdr:colOff>
      <xdr:row>31</xdr:row>
      <xdr:rowOff>253907</xdr:rowOff>
    </xdr:to>
    <xdr:pic>
      <xdr:nvPicPr>
        <xdr:cNvPr id="41" name="Picture 40">
          <a:extLst>
            <a:ext uri="{FF2B5EF4-FFF2-40B4-BE49-F238E27FC236}">
              <a16:creationId xmlns:a16="http://schemas.microsoft.com/office/drawing/2014/main" id="{39D25C3B-5F57-4B1F-AC7B-390FEF66FC5D}"/>
            </a:ext>
          </a:extLst>
        </xdr:cNvPr>
        <xdr:cNvPicPr>
          <a:picLocks noChangeAspect="1"/>
        </xdr:cNvPicPr>
      </xdr:nvPicPr>
      <xdr:blipFill>
        <a:blip xmlns:r="http://schemas.openxmlformats.org/officeDocument/2006/relationships" r:embed="rId4"/>
        <a:stretch>
          <a:fillRect/>
        </a:stretch>
      </xdr:blipFill>
      <xdr:spPr>
        <a:xfrm>
          <a:off x="7707856" y="8541794"/>
          <a:ext cx="147001" cy="189363"/>
        </a:xfrm>
        <a:prstGeom prst="rect">
          <a:avLst/>
        </a:prstGeom>
      </xdr:spPr>
    </xdr:pic>
    <xdr:clientData/>
  </xdr:twoCellAnchor>
  <xdr:twoCellAnchor>
    <xdr:from>
      <xdr:col>19</xdr:col>
      <xdr:colOff>58931</xdr:colOff>
      <xdr:row>31</xdr:row>
      <xdr:rowOff>45844</xdr:rowOff>
    </xdr:from>
    <xdr:to>
      <xdr:col>19</xdr:col>
      <xdr:colOff>267300</xdr:colOff>
      <xdr:row>31</xdr:row>
      <xdr:rowOff>276826</xdr:rowOff>
    </xdr:to>
    <xdr:pic>
      <xdr:nvPicPr>
        <xdr:cNvPr id="42" name="Picture 41">
          <a:extLst>
            <a:ext uri="{FF2B5EF4-FFF2-40B4-BE49-F238E27FC236}">
              <a16:creationId xmlns:a16="http://schemas.microsoft.com/office/drawing/2014/main" id="{A51147C2-49F8-44D9-BC0E-55CFC4CE4933}"/>
            </a:ext>
          </a:extLst>
        </xdr:cNvPr>
        <xdr:cNvPicPr>
          <a:picLocks noChangeAspect="1"/>
        </xdr:cNvPicPr>
      </xdr:nvPicPr>
      <xdr:blipFill>
        <a:blip xmlns:r="http://schemas.openxmlformats.org/officeDocument/2006/relationships" r:embed="rId3"/>
        <a:stretch>
          <a:fillRect/>
        </a:stretch>
      </xdr:blipFill>
      <xdr:spPr>
        <a:xfrm>
          <a:off x="8012306" y="8523094"/>
          <a:ext cx="208369" cy="230982"/>
        </a:xfrm>
        <a:prstGeom prst="rect">
          <a:avLst/>
        </a:prstGeom>
      </xdr:spPr>
    </xdr:pic>
    <xdr:clientData/>
  </xdr:twoCellAnchor>
  <xdr:twoCellAnchor>
    <xdr:from>
      <xdr:col>23</xdr:col>
      <xdr:colOff>58931</xdr:colOff>
      <xdr:row>32</xdr:row>
      <xdr:rowOff>45844</xdr:rowOff>
    </xdr:from>
    <xdr:to>
      <xdr:col>23</xdr:col>
      <xdr:colOff>267300</xdr:colOff>
      <xdr:row>32</xdr:row>
      <xdr:rowOff>276826</xdr:rowOff>
    </xdr:to>
    <xdr:pic>
      <xdr:nvPicPr>
        <xdr:cNvPr id="43" name="Picture 42">
          <a:extLst>
            <a:ext uri="{FF2B5EF4-FFF2-40B4-BE49-F238E27FC236}">
              <a16:creationId xmlns:a16="http://schemas.microsoft.com/office/drawing/2014/main" id="{CDC51EF2-DB06-41B7-911C-6496BE2217E1}"/>
            </a:ext>
          </a:extLst>
        </xdr:cNvPr>
        <xdr:cNvPicPr>
          <a:picLocks noChangeAspect="1"/>
        </xdr:cNvPicPr>
      </xdr:nvPicPr>
      <xdr:blipFill>
        <a:blip xmlns:r="http://schemas.openxmlformats.org/officeDocument/2006/relationships" r:embed="rId3"/>
        <a:stretch>
          <a:fillRect/>
        </a:stretch>
      </xdr:blipFill>
      <xdr:spPr>
        <a:xfrm rot="10800000">
          <a:off x="9345806" y="8837419"/>
          <a:ext cx="208369" cy="230982"/>
        </a:xfrm>
        <a:prstGeom prst="rect">
          <a:avLst/>
        </a:prstGeom>
      </xdr:spPr>
    </xdr:pic>
    <xdr:clientData/>
  </xdr:twoCellAnchor>
  <xdr:twoCellAnchor>
    <xdr:from>
      <xdr:col>22</xdr:col>
      <xdr:colOff>84083</xdr:colOff>
      <xdr:row>32</xdr:row>
      <xdr:rowOff>68679</xdr:rowOff>
    </xdr:from>
    <xdr:to>
      <xdr:col>22</xdr:col>
      <xdr:colOff>231084</xdr:colOff>
      <xdr:row>32</xdr:row>
      <xdr:rowOff>258042</xdr:rowOff>
    </xdr:to>
    <xdr:pic>
      <xdr:nvPicPr>
        <xdr:cNvPr id="44" name="Picture 43">
          <a:extLst>
            <a:ext uri="{FF2B5EF4-FFF2-40B4-BE49-F238E27FC236}">
              <a16:creationId xmlns:a16="http://schemas.microsoft.com/office/drawing/2014/main" id="{D74AAFCA-B4DE-4E55-8BAF-F6E4D40E313D}"/>
            </a:ext>
          </a:extLst>
        </xdr:cNvPr>
        <xdr:cNvPicPr>
          <a:picLocks noChangeAspect="1"/>
        </xdr:cNvPicPr>
      </xdr:nvPicPr>
      <xdr:blipFill>
        <a:blip xmlns:r="http://schemas.openxmlformats.org/officeDocument/2006/relationships" r:embed="rId4"/>
        <a:stretch>
          <a:fillRect/>
        </a:stretch>
      </xdr:blipFill>
      <xdr:spPr>
        <a:xfrm rot="10800000">
          <a:off x="9037583" y="8860254"/>
          <a:ext cx="147001" cy="189363"/>
        </a:xfrm>
        <a:prstGeom prst="rect">
          <a:avLst/>
        </a:prstGeom>
      </xdr:spPr>
    </xdr:pic>
    <xdr:clientData/>
  </xdr:twoCellAnchor>
  <xdr:twoCellAnchor>
    <xdr:from>
      <xdr:col>0</xdr:col>
      <xdr:colOff>1865282</xdr:colOff>
      <xdr:row>23</xdr:row>
      <xdr:rowOff>190320</xdr:rowOff>
    </xdr:from>
    <xdr:to>
      <xdr:col>29</xdr:col>
      <xdr:colOff>0</xdr:colOff>
      <xdr:row>24</xdr:row>
      <xdr:rowOff>0</xdr:rowOff>
    </xdr:to>
    <xdr:graphicFrame macro="">
      <xdr:nvGraphicFramePr>
        <xdr:cNvPr id="45" name="Chart 44">
          <a:extLst>
            <a:ext uri="{FF2B5EF4-FFF2-40B4-BE49-F238E27FC236}">
              <a16:creationId xmlns:a16="http://schemas.microsoft.com/office/drawing/2014/main" id="{E6BDF27C-89D7-44BD-BABB-DCC8449E35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161925</xdr:colOff>
      <xdr:row>4</xdr:row>
      <xdr:rowOff>57150</xdr:rowOff>
    </xdr:from>
    <xdr:to>
      <xdr:col>22</xdr:col>
      <xdr:colOff>308926</xdr:colOff>
      <xdr:row>4</xdr:row>
      <xdr:rowOff>246513</xdr:rowOff>
    </xdr:to>
    <xdr:pic>
      <xdr:nvPicPr>
        <xdr:cNvPr id="46" name="Picture 45">
          <a:extLst>
            <a:ext uri="{FF2B5EF4-FFF2-40B4-BE49-F238E27FC236}">
              <a16:creationId xmlns:a16="http://schemas.microsoft.com/office/drawing/2014/main" id="{7D83F9C0-C1C4-4B91-98EC-FB0E48A87C9F}"/>
            </a:ext>
          </a:extLst>
        </xdr:cNvPr>
        <xdr:cNvPicPr>
          <a:picLocks noChangeAspect="1"/>
        </xdr:cNvPicPr>
      </xdr:nvPicPr>
      <xdr:blipFill>
        <a:blip xmlns:r="http://schemas.openxmlformats.org/officeDocument/2006/relationships" r:embed="rId4"/>
        <a:stretch>
          <a:fillRect/>
        </a:stretch>
      </xdr:blipFill>
      <xdr:spPr>
        <a:xfrm rot="10800000">
          <a:off x="9115425" y="819150"/>
          <a:ext cx="147001" cy="189363"/>
        </a:xfrm>
        <a:prstGeom prst="rect">
          <a:avLst/>
        </a:prstGeom>
      </xdr:spPr>
    </xdr:pic>
    <xdr:clientData/>
  </xdr:twoCellAnchor>
  <xdr:twoCellAnchor>
    <xdr:from>
      <xdr:col>5</xdr:col>
      <xdr:colOff>57150</xdr:colOff>
      <xdr:row>33</xdr:row>
      <xdr:rowOff>57150</xdr:rowOff>
    </xdr:from>
    <xdr:to>
      <xdr:col>5</xdr:col>
      <xdr:colOff>288132</xdr:colOff>
      <xdr:row>33</xdr:row>
      <xdr:rowOff>265519</xdr:rowOff>
    </xdr:to>
    <xdr:pic>
      <xdr:nvPicPr>
        <xdr:cNvPr id="47" name="Picture 46">
          <a:extLst>
            <a:ext uri="{FF2B5EF4-FFF2-40B4-BE49-F238E27FC236}">
              <a16:creationId xmlns:a16="http://schemas.microsoft.com/office/drawing/2014/main" id="{C7EDF7B4-F448-4BF8-B6F0-433BB1443FE5}"/>
            </a:ext>
          </a:extLst>
        </xdr:cNvPr>
        <xdr:cNvPicPr>
          <a:picLocks noChangeAspect="1"/>
        </xdr:cNvPicPr>
      </xdr:nvPicPr>
      <xdr:blipFill>
        <a:blip xmlns:r="http://schemas.openxmlformats.org/officeDocument/2006/relationships" r:embed="rId3"/>
        <a:stretch>
          <a:fillRect/>
        </a:stretch>
      </xdr:blipFill>
      <xdr:spPr>
        <a:xfrm rot="5400000">
          <a:off x="3354581" y="9151744"/>
          <a:ext cx="208369" cy="230982"/>
        </a:xfrm>
        <a:prstGeom prst="rect">
          <a:avLst/>
        </a:prstGeom>
      </xdr:spPr>
    </xdr:pic>
    <xdr:clientData/>
  </xdr:twoCellAnchor>
  <xdr:twoCellAnchor>
    <xdr:from>
      <xdr:col>9</xdr:col>
      <xdr:colOff>57150</xdr:colOff>
      <xdr:row>34</xdr:row>
      <xdr:rowOff>47625</xdr:rowOff>
    </xdr:from>
    <xdr:to>
      <xdr:col>9</xdr:col>
      <xdr:colOff>288132</xdr:colOff>
      <xdr:row>34</xdr:row>
      <xdr:rowOff>255994</xdr:rowOff>
    </xdr:to>
    <xdr:pic>
      <xdr:nvPicPr>
        <xdr:cNvPr id="48" name="Picture 47">
          <a:extLst>
            <a:ext uri="{FF2B5EF4-FFF2-40B4-BE49-F238E27FC236}">
              <a16:creationId xmlns:a16="http://schemas.microsoft.com/office/drawing/2014/main" id="{A5230F63-632A-464C-AFA4-EE8F292D1CA4}"/>
            </a:ext>
          </a:extLst>
        </xdr:cNvPr>
        <xdr:cNvPicPr>
          <a:picLocks noChangeAspect="1"/>
        </xdr:cNvPicPr>
      </xdr:nvPicPr>
      <xdr:blipFill>
        <a:blip xmlns:r="http://schemas.openxmlformats.org/officeDocument/2006/relationships" r:embed="rId3"/>
        <a:stretch>
          <a:fillRect/>
        </a:stretch>
      </xdr:blipFill>
      <xdr:spPr>
        <a:xfrm rot="16200000">
          <a:off x="4688081" y="9456544"/>
          <a:ext cx="208369" cy="230982"/>
        </a:xfrm>
        <a:prstGeom prst="rect">
          <a:avLst/>
        </a:prstGeom>
      </xdr:spPr>
    </xdr:pic>
    <xdr:clientData/>
  </xdr:twoCellAnchor>
  <xdr:twoCellAnchor>
    <xdr:from>
      <xdr:col>5</xdr:col>
      <xdr:colOff>57150</xdr:colOff>
      <xdr:row>31</xdr:row>
      <xdr:rowOff>57150</xdr:rowOff>
    </xdr:from>
    <xdr:to>
      <xdr:col>5</xdr:col>
      <xdr:colOff>288132</xdr:colOff>
      <xdr:row>31</xdr:row>
      <xdr:rowOff>265519</xdr:rowOff>
    </xdr:to>
    <xdr:pic>
      <xdr:nvPicPr>
        <xdr:cNvPr id="49" name="Picture 48">
          <a:extLst>
            <a:ext uri="{FF2B5EF4-FFF2-40B4-BE49-F238E27FC236}">
              <a16:creationId xmlns:a16="http://schemas.microsoft.com/office/drawing/2014/main" id="{03897099-1CA4-4DEB-A07B-0306C5C029CF}"/>
            </a:ext>
          </a:extLst>
        </xdr:cNvPr>
        <xdr:cNvPicPr>
          <a:picLocks noChangeAspect="1"/>
        </xdr:cNvPicPr>
      </xdr:nvPicPr>
      <xdr:blipFill>
        <a:blip xmlns:r="http://schemas.openxmlformats.org/officeDocument/2006/relationships" r:embed="rId3"/>
        <a:stretch>
          <a:fillRect/>
        </a:stretch>
      </xdr:blipFill>
      <xdr:spPr>
        <a:xfrm rot="5400000">
          <a:off x="3354581" y="8523094"/>
          <a:ext cx="208369" cy="230982"/>
        </a:xfrm>
        <a:prstGeom prst="rect">
          <a:avLst/>
        </a:prstGeom>
      </xdr:spPr>
    </xdr:pic>
    <xdr:clientData/>
  </xdr:twoCellAnchor>
  <xdr:twoCellAnchor>
    <xdr:from>
      <xdr:col>9</xdr:col>
      <xdr:colOff>57150</xdr:colOff>
      <xdr:row>32</xdr:row>
      <xdr:rowOff>47625</xdr:rowOff>
    </xdr:from>
    <xdr:to>
      <xdr:col>9</xdr:col>
      <xdr:colOff>288132</xdr:colOff>
      <xdr:row>32</xdr:row>
      <xdr:rowOff>255994</xdr:rowOff>
    </xdr:to>
    <xdr:pic>
      <xdr:nvPicPr>
        <xdr:cNvPr id="50" name="Picture 49">
          <a:extLst>
            <a:ext uri="{FF2B5EF4-FFF2-40B4-BE49-F238E27FC236}">
              <a16:creationId xmlns:a16="http://schemas.microsoft.com/office/drawing/2014/main" id="{16D0F769-06E0-4C3E-BEC8-469FF0A86D1B}"/>
            </a:ext>
          </a:extLst>
        </xdr:cNvPr>
        <xdr:cNvPicPr>
          <a:picLocks noChangeAspect="1"/>
        </xdr:cNvPicPr>
      </xdr:nvPicPr>
      <xdr:blipFill>
        <a:blip xmlns:r="http://schemas.openxmlformats.org/officeDocument/2006/relationships" r:embed="rId3"/>
        <a:stretch>
          <a:fillRect/>
        </a:stretch>
      </xdr:blipFill>
      <xdr:spPr>
        <a:xfrm rot="16200000">
          <a:off x="4688081" y="8827894"/>
          <a:ext cx="208369" cy="230982"/>
        </a:xfrm>
        <a:prstGeom prst="rect">
          <a:avLst/>
        </a:prstGeom>
      </xdr:spPr>
    </xdr:pic>
    <xdr:clientData/>
  </xdr:twoCellAnchor>
  <xdr:twoCellAnchor>
    <xdr:from>
      <xdr:col>4</xdr:col>
      <xdr:colOff>57150</xdr:colOff>
      <xdr:row>27</xdr:row>
      <xdr:rowOff>38100</xdr:rowOff>
    </xdr:from>
    <xdr:to>
      <xdr:col>4</xdr:col>
      <xdr:colOff>246513</xdr:colOff>
      <xdr:row>27</xdr:row>
      <xdr:rowOff>185101</xdr:rowOff>
    </xdr:to>
    <xdr:pic>
      <xdr:nvPicPr>
        <xdr:cNvPr id="51" name="Picture 50">
          <a:extLst>
            <a:ext uri="{FF2B5EF4-FFF2-40B4-BE49-F238E27FC236}">
              <a16:creationId xmlns:a16="http://schemas.microsoft.com/office/drawing/2014/main" id="{2DBFC44A-8265-4741-8363-43E1B9594E22}"/>
            </a:ext>
          </a:extLst>
        </xdr:cNvPr>
        <xdr:cNvPicPr>
          <a:picLocks noChangeAspect="1"/>
        </xdr:cNvPicPr>
      </xdr:nvPicPr>
      <xdr:blipFill>
        <a:blip xmlns:r="http://schemas.openxmlformats.org/officeDocument/2006/relationships" r:embed="rId4"/>
        <a:stretch>
          <a:fillRect/>
        </a:stretch>
      </xdr:blipFill>
      <xdr:spPr>
        <a:xfrm rot="5400000">
          <a:off x="3031081" y="7236869"/>
          <a:ext cx="147001" cy="189363"/>
        </a:xfrm>
        <a:prstGeom prst="rect">
          <a:avLst/>
        </a:prstGeom>
      </xdr:spPr>
    </xdr:pic>
    <xdr:clientData/>
  </xdr:twoCellAnchor>
  <xdr:twoCellAnchor>
    <xdr:from>
      <xdr:col>6</xdr:col>
      <xdr:colOff>28575</xdr:colOff>
      <xdr:row>27</xdr:row>
      <xdr:rowOff>9525</xdr:rowOff>
    </xdr:from>
    <xdr:to>
      <xdr:col>6</xdr:col>
      <xdr:colOff>281499</xdr:colOff>
      <xdr:row>27</xdr:row>
      <xdr:rowOff>306186</xdr:rowOff>
    </xdr:to>
    <xdr:pic>
      <xdr:nvPicPr>
        <xdr:cNvPr id="52" name="Picture 51">
          <a:extLst>
            <a:ext uri="{FF2B5EF4-FFF2-40B4-BE49-F238E27FC236}">
              <a16:creationId xmlns:a16="http://schemas.microsoft.com/office/drawing/2014/main" id="{A58EE71A-7CB2-4C10-989B-E305FE11F96A}"/>
            </a:ext>
          </a:extLst>
        </xdr:cNvPr>
        <xdr:cNvPicPr>
          <a:picLocks noChangeAspect="1"/>
        </xdr:cNvPicPr>
      </xdr:nvPicPr>
      <xdr:blipFill>
        <a:blip xmlns:r="http://schemas.openxmlformats.org/officeDocument/2006/relationships" r:embed="rId1"/>
        <a:stretch>
          <a:fillRect/>
        </a:stretch>
      </xdr:blipFill>
      <xdr:spPr>
        <a:xfrm rot="5400000">
          <a:off x="3626206" y="7251344"/>
          <a:ext cx="296661" cy="252924"/>
        </a:xfrm>
        <a:prstGeom prst="rect">
          <a:avLst/>
        </a:prstGeom>
      </xdr:spPr>
    </xdr:pic>
    <xdr:clientData/>
  </xdr:twoCellAnchor>
  <xdr:twoCellAnchor>
    <xdr:from>
      <xdr:col>7</xdr:col>
      <xdr:colOff>58921</xdr:colOff>
      <xdr:row>27</xdr:row>
      <xdr:rowOff>174581</xdr:rowOff>
    </xdr:from>
    <xdr:to>
      <xdr:col>7</xdr:col>
      <xdr:colOff>235734</xdr:colOff>
      <xdr:row>27</xdr:row>
      <xdr:rowOff>299499</xdr:rowOff>
    </xdr:to>
    <xdr:pic>
      <xdr:nvPicPr>
        <xdr:cNvPr id="53" name="Picture 52">
          <a:extLst>
            <a:ext uri="{FF2B5EF4-FFF2-40B4-BE49-F238E27FC236}">
              <a16:creationId xmlns:a16="http://schemas.microsoft.com/office/drawing/2014/main" id="{01A4FD45-05CD-4509-9AFD-FE97ED5DC3B3}"/>
            </a:ext>
          </a:extLst>
        </xdr:cNvPr>
        <xdr:cNvPicPr>
          <a:picLocks noChangeAspect="1"/>
        </xdr:cNvPicPr>
      </xdr:nvPicPr>
      <xdr:blipFill>
        <a:blip xmlns:r="http://schemas.openxmlformats.org/officeDocument/2006/relationships" r:embed="rId5"/>
        <a:stretch>
          <a:fillRect/>
        </a:stretch>
      </xdr:blipFill>
      <xdr:spPr>
        <a:xfrm rot="5400000">
          <a:off x="4037744" y="7368583"/>
          <a:ext cx="124918" cy="176813"/>
        </a:xfrm>
        <a:prstGeom prst="rect">
          <a:avLst/>
        </a:prstGeom>
      </xdr:spPr>
    </xdr:pic>
    <xdr:clientData/>
  </xdr:twoCellAnchor>
  <xdr:twoCellAnchor>
    <xdr:from>
      <xdr:col>8</xdr:col>
      <xdr:colOff>66675</xdr:colOff>
      <xdr:row>27</xdr:row>
      <xdr:rowOff>152400</xdr:rowOff>
    </xdr:from>
    <xdr:to>
      <xdr:col>8</xdr:col>
      <xdr:colOff>256038</xdr:colOff>
      <xdr:row>27</xdr:row>
      <xdr:rowOff>299401</xdr:rowOff>
    </xdr:to>
    <xdr:pic>
      <xdr:nvPicPr>
        <xdr:cNvPr id="54" name="Picture 53">
          <a:extLst>
            <a:ext uri="{FF2B5EF4-FFF2-40B4-BE49-F238E27FC236}">
              <a16:creationId xmlns:a16="http://schemas.microsoft.com/office/drawing/2014/main" id="{BB3913A4-1140-4E57-944B-76CB18E44855}"/>
            </a:ext>
          </a:extLst>
        </xdr:cNvPr>
        <xdr:cNvPicPr>
          <a:picLocks noChangeAspect="1"/>
        </xdr:cNvPicPr>
      </xdr:nvPicPr>
      <xdr:blipFill>
        <a:blip xmlns:r="http://schemas.openxmlformats.org/officeDocument/2006/relationships" r:embed="rId4"/>
        <a:stretch>
          <a:fillRect/>
        </a:stretch>
      </xdr:blipFill>
      <xdr:spPr>
        <a:xfrm rot="16200000">
          <a:off x="4374106" y="7351169"/>
          <a:ext cx="147001" cy="189363"/>
        </a:xfrm>
        <a:prstGeom prst="rect">
          <a:avLst/>
        </a:prstGeom>
      </xdr:spPr>
    </xdr:pic>
    <xdr:clientData/>
  </xdr:twoCellAnchor>
  <xdr:twoCellAnchor>
    <xdr:from>
      <xdr:col>11</xdr:col>
      <xdr:colOff>68448</xdr:colOff>
      <xdr:row>27</xdr:row>
      <xdr:rowOff>31704</xdr:rowOff>
    </xdr:from>
    <xdr:to>
      <xdr:col>11</xdr:col>
      <xdr:colOff>245261</xdr:colOff>
      <xdr:row>27</xdr:row>
      <xdr:rowOff>156622</xdr:rowOff>
    </xdr:to>
    <xdr:pic>
      <xdr:nvPicPr>
        <xdr:cNvPr id="55" name="Picture 54">
          <a:extLst>
            <a:ext uri="{FF2B5EF4-FFF2-40B4-BE49-F238E27FC236}">
              <a16:creationId xmlns:a16="http://schemas.microsoft.com/office/drawing/2014/main" id="{499D671D-1CC5-42C1-90C0-4563558246E2}"/>
            </a:ext>
          </a:extLst>
        </xdr:cNvPr>
        <xdr:cNvPicPr>
          <a:picLocks noChangeAspect="1"/>
        </xdr:cNvPicPr>
      </xdr:nvPicPr>
      <xdr:blipFill>
        <a:blip xmlns:r="http://schemas.openxmlformats.org/officeDocument/2006/relationships" r:embed="rId5"/>
        <a:stretch>
          <a:fillRect/>
        </a:stretch>
      </xdr:blipFill>
      <xdr:spPr>
        <a:xfrm rot="16200000">
          <a:off x="5380771" y="7225706"/>
          <a:ext cx="124918" cy="176813"/>
        </a:xfrm>
        <a:prstGeom prst="rect">
          <a:avLst/>
        </a:prstGeom>
      </xdr:spPr>
    </xdr:pic>
    <xdr:clientData/>
  </xdr:twoCellAnchor>
  <xdr:twoCellAnchor>
    <xdr:from>
      <xdr:col>10</xdr:col>
      <xdr:colOff>28575</xdr:colOff>
      <xdr:row>27</xdr:row>
      <xdr:rowOff>9525</xdr:rowOff>
    </xdr:from>
    <xdr:to>
      <xdr:col>10</xdr:col>
      <xdr:colOff>281499</xdr:colOff>
      <xdr:row>27</xdr:row>
      <xdr:rowOff>306186</xdr:rowOff>
    </xdr:to>
    <xdr:pic>
      <xdr:nvPicPr>
        <xdr:cNvPr id="56" name="Picture 55">
          <a:extLst>
            <a:ext uri="{FF2B5EF4-FFF2-40B4-BE49-F238E27FC236}">
              <a16:creationId xmlns:a16="http://schemas.microsoft.com/office/drawing/2014/main" id="{80676C1D-2ED7-4FAB-B6E2-E853237F6442}"/>
            </a:ext>
          </a:extLst>
        </xdr:cNvPr>
        <xdr:cNvPicPr>
          <a:picLocks noChangeAspect="1"/>
        </xdr:cNvPicPr>
      </xdr:nvPicPr>
      <xdr:blipFill>
        <a:blip xmlns:r="http://schemas.openxmlformats.org/officeDocument/2006/relationships" r:embed="rId1"/>
        <a:stretch>
          <a:fillRect/>
        </a:stretch>
      </xdr:blipFill>
      <xdr:spPr>
        <a:xfrm rot="5400000" flipH="1" flipV="1">
          <a:off x="4959706" y="7251344"/>
          <a:ext cx="296661" cy="252924"/>
        </a:xfrm>
        <a:prstGeom prst="rect">
          <a:avLst/>
        </a:prstGeom>
      </xdr:spPr>
    </xdr:pic>
    <xdr:clientData/>
  </xdr:twoCellAnchor>
  <xdr:twoCellAnchor>
    <xdr:from>
      <xdr:col>18</xdr:col>
      <xdr:colOff>21181</xdr:colOff>
      <xdr:row>27</xdr:row>
      <xdr:rowOff>45494</xdr:rowOff>
    </xdr:from>
    <xdr:to>
      <xdr:col>18</xdr:col>
      <xdr:colOff>168182</xdr:colOff>
      <xdr:row>27</xdr:row>
      <xdr:rowOff>234857</xdr:rowOff>
    </xdr:to>
    <xdr:pic>
      <xdr:nvPicPr>
        <xdr:cNvPr id="57" name="Picture 56">
          <a:extLst>
            <a:ext uri="{FF2B5EF4-FFF2-40B4-BE49-F238E27FC236}">
              <a16:creationId xmlns:a16="http://schemas.microsoft.com/office/drawing/2014/main" id="{16BD8B79-2782-4F4F-8E95-9963C8C83176}"/>
            </a:ext>
          </a:extLst>
        </xdr:cNvPr>
        <xdr:cNvPicPr>
          <a:picLocks noChangeAspect="1"/>
        </xdr:cNvPicPr>
      </xdr:nvPicPr>
      <xdr:blipFill>
        <a:blip xmlns:r="http://schemas.openxmlformats.org/officeDocument/2006/relationships" r:embed="rId4"/>
        <a:stretch>
          <a:fillRect/>
        </a:stretch>
      </xdr:blipFill>
      <xdr:spPr>
        <a:xfrm>
          <a:off x="7641181" y="7265444"/>
          <a:ext cx="147001" cy="189363"/>
        </a:xfrm>
        <a:prstGeom prst="rect">
          <a:avLst/>
        </a:prstGeom>
      </xdr:spPr>
    </xdr:pic>
    <xdr:clientData/>
  </xdr:twoCellAnchor>
  <xdr:twoCellAnchor>
    <xdr:from>
      <xdr:col>19</xdr:col>
      <xdr:colOff>263881</xdr:colOff>
      <xdr:row>27</xdr:row>
      <xdr:rowOff>21869</xdr:rowOff>
    </xdr:from>
    <xdr:to>
      <xdr:col>20</xdr:col>
      <xdr:colOff>246217</xdr:colOff>
      <xdr:row>27</xdr:row>
      <xdr:rowOff>274793</xdr:rowOff>
    </xdr:to>
    <xdr:pic>
      <xdr:nvPicPr>
        <xdr:cNvPr id="58" name="Picture 57">
          <a:extLst>
            <a:ext uri="{FF2B5EF4-FFF2-40B4-BE49-F238E27FC236}">
              <a16:creationId xmlns:a16="http://schemas.microsoft.com/office/drawing/2014/main" id="{C92585B2-0606-40BB-BD64-20D4A41DAAD8}"/>
            </a:ext>
          </a:extLst>
        </xdr:cNvPr>
        <xdr:cNvPicPr>
          <a:picLocks noChangeAspect="1"/>
        </xdr:cNvPicPr>
      </xdr:nvPicPr>
      <xdr:blipFill>
        <a:blip xmlns:r="http://schemas.openxmlformats.org/officeDocument/2006/relationships" r:embed="rId1"/>
        <a:stretch>
          <a:fillRect/>
        </a:stretch>
      </xdr:blipFill>
      <xdr:spPr>
        <a:xfrm>
          <a:off x="8217256" y="7241819"/>
          <a:ext cx="315711" cy="252924"/>
        </a:xfrm>
        <a:prstGeom prst="rect">
          <a:avLst/>
        </a:prstGeom>
      </xdr:spPr>
    </xdr:pic>
    <xdr:clientData/>
  </xdr:twoCellAnchor>
  <xdr:twoCellAnchor>
    <xdr:from>
      <xdr:col>20</xdr:col>
      <xdr:colOff>309517</xdr:colOff>
      <xdr:row>27</xdr:row>
      <xdr:rowOff>23858</xdr:rowOff>
    </xdr:from>
    <xdr:to>
      <xdr:col>21</xdr:col>
      <xdr:colOff>0</xdr:colOff>
      <xdr:row>27</xdr:row>
      <xdr:rowOff>249727</xdr:rowOff>
    </xdr:to>
    <xdr:pic>
      <xdr:nvPicPr>
        <xdr:cNvPr id="59" name="Picture 58">
          <a:extLst>
            <a:ext uri="{FF2B5EF4-FFF2-40B4-BE49-F238E27FC236}">
              <a16:creationId xmlns:a16="http://schemas.microsoft.com/office/drawing/2014/main" id="{A028748B-9718-45D8-BC9C-00BB0683AF12}"/>
            </a:ext>
          </a:extLst>
        </xdr:cNvPr>
        <xdr:cNvPicPr>
          <a:picLocks noChangeAspect="1"/>
        </xdr:cNvPicPr>
      </xdr:nvPicPr>
      <xdr:blipFill>
        <a:blip xmlns:r="http://schemas.openxmlformats.org/officeDocument/2006/relationships" r:embed="rId2"/>
        <a:stretch>
          <a:fillRect/>
        </a:stretch>
      </xdr:blipFill>
      <xdr:spPr>
        <a:xfrm>
          <a:off x="8596267" y="7243808"/>
          <a:ext cx="23858" cy="225869"/>
        </a:xfrm>
        <a:prstGeom prst="rect">
          <a:avLst/>
        </a:prstGeom>
      </xdr:spPr>
    </xdr:pic>
    <xdr:clientData/>
  </xdr:twoCellAnchor>
  <xdr:twoCellAnchor>
    <xdr:from>
      <xdr:col>21</xdr:col>
      <xdr:colOff>170594</xdr:colOff>
      <xdr:row>27</xdr:row>
      <xdr:rowOff>81956</xdr:rowOff>
    </xdr:from>
    <xdr:to>
      <xdr:col>21</xdr:col>
      <xdr:colOff>295512</xdr:colOff>
      <xdr:row>27</xdr:row>
      <xdr:rowOff>258769</xdr:rowOff>
    </xdr:to>
    <xdr:pic>
      <xdr:nvPicPr>
        <xdr:cNvPr id="60" name="Picture 59">
          <a:extLst>
            <a:ext uri="{FF2B5EF4-FFF2-40B4-BE49-F238E27FC236}">
              <a16:creationId xmlns:a16="http://schemas.microsoft.com/office/drawing/2014/main" id="{6BD8646D-7031-42A3-8EC7-D3CE129A8E1D}"/>
            </a:ext>
          </a:extLst>
        </xdr:cNvPr>
        <xdr:cNvPicPr>
          <a:picLocks noChangeAspect="1"/>
        </xdr:cNvPicPr>
      </xdr:nvPicPr>
      <xdr:blipFill>
        <a:blip xmlns:r="http://schemas.openxmlformats.org/officeDocument/2006/relationships" r:embed="rId5"/>
        <a:stretch>
          <a:fillRect/>
        </a:stretch>
      </xdr:blipFill>
      <xdr:spPr>
        <a:xfrm>
          <a:off x="8790719" y="7301906"/>
          <a:ext cx="124918" cy="176813"/>
        </a:xfrm>
        <a:prstGeom prst="rect">
          <a:avLst/>
        </a:prstGeom>
      </xdr:spPr>
    </xdr:pic>
    <xdr:clientData/>
  </xdr:twoCellAnchor>
  <xdr:twoCellAnchor>
    <xdr:from>
      <xdr:col>22</xdr:col>
      <xdr:colOff>145006</xdr:colOff>
      <xdr:row>27</xdr:row>
      <xdr:rowOff>64544</xdr:rowOff>
    </xdr:from>
    <xdr:to>
      <xdr:col>22</xdr:col>
      <xdr:colOff>292007</xdr:colOff>
      <xdr:row>27</xdr:row>
      <xdr:rowOff>253907</xdr:rowOff>
    </xdr:to>
    <xdr:pic>
      <xdr:nvPicPr>
        <xdr:cNvPr id="61" name="Picture 60">
          <a:extLst>
            <a:ext uri="{FF2B5EF4-FFF2-40B4-BE49-F238E27FC236}">
              <a16:creationId xmlns:a16="http://schemas.microsoft.com/office/drawing/2014/main" id="{5CC8DB56-9297-4C7C-A85E-1A814A91A18D}"/>
            </a:ext>
          </a:extLst>
        </xdr:cNvPr>
        <xdr:cNvPicPr>
          <a:picLocks noChangeAspect="1"/>
        </xdr:cNvPicPr>
      </xdr:nvPicPr>
      <xdr:blipFill>
        <a:blip xmlns:r="http://schemas.openxmlformats.org/officeDocument/2006/relationships" r:embed="rId4"/>
        <a:stretch>
          <a:fillRect/>
        </a:stretch>
      </xdr:blipFill>
      <xdr:spPr>
        <a:xfrm rot="10800000">
          <a:off x="9098506" y="7284494"/>
          <a:ext cx="147001" cy="189363"/>
        </a:xfrm>
        <a:prstGeom prst="rect">
          <a:avLst/>
        </a:prstGeom>
      </xdr:spPr>
    </xdr:pic>
    <xdr:clientData/>
  </xdr:twoCellAnchor>
  <xdr:twoCellAnchor>
    <xdr:from>
      <xdr:col>25</xdr:col>
      <xdr:colOff>18194</xdr:colOff>
      <xdr:row>27</xdr:row>
      <xdr:rowOff>81956</xdr:rowOff>
    </xdr:from>
    <xdr:to>
      <xdr:col>25</xdr:col>
      <xdr:colOff>143112</xdr:colOff>
      <xdr:row>27</xdr:row>
      <xdr:rowOff>258769</xdr:rowOff>
    </xdr:to>
    <xdr:pic>
      <xdr:nvPicPr>
        <xdr:cNvPr id="62" name="Picture 61">
          <a:extLst>
            <a:ext uri="{FF2B5EF4-FFF2-40B4-BE49-F238E27FC236}">
              <a16:creationId xmlns:a16="http://schemas.microsoft.com/office/drawing/2014/main" id="{D09CBF21-F176-4525-A63C-CD0746EF9799}"/>
            </a:ext>
          </a:extLst>
        </xdr:cNvPr>
        <xdr:cNvPicPr>
          <a:picLocks noChangeAspect="1"/>
        </xdr:cNvPicPr>
      </xdr:nvPicPr>
      <xdr:blipFill>
        <a:blip xmlns:r="http://schemas.openxmlformats.org/officeDocument/2006/relationships" r:embed="rId5"/>
        <a:stretch>
          <a:fillRect/>
        </a:stretch>
      </xdr:blipFill>
      <xdr:spPr>
        <a:xfrm rot="10800000">
          <a:off x="9971819" y="7301906"/>
          <a:ext cx="124918" cy="176813"/>
        </a:xfrm>
        <a:prstGeom prst="rect">
          <a:avLst/>
        </a:prstGeom>
      </xdr:spPr>
    </xdr:pic>
    <xdr:clientData/>
  </xdr:twoCellAnchor>
  <xdr:twoCellAnchor>
    <xdr:from>
      <xdr:col>24</xdr:col>
      <xdr:colOff>6706</xdr:colOff>
      <xdr:row>27</xdr:row>
      <xdr:rowOff>40919</xdr:rowOff>
    </xdr:from>
    <xdr:to>
      <xdr:col>24</xdr:col>
      <xdr:colOff>303367</xdr:colOff>
      <xdr:row>27</xdr:row>
      <xdr:rowOff>293843</xdr:rowOff>
    </xdr:to>
    <xdr:pic>
      <xdr:nvPicPr>
        <xdr:cNvPr id="63" name="Picture 62">
          <a:extLst>
            <a:ext uri="{FF2B5EF4-FFF2-40B4-BE49-F238E27FC236}">
              <a16:creationId xmlns:a16="http://schemas.microsoft.com/office/drawing/2014/main" id="{7500B185-2D8B-4E0A-A2E0-CCDF43BE215D}"/>
            </a:ext>
          </a:extLst>
        </xdr:cNvPr>
        <xdr:cNvPicPr>
          <a:picLocks noChangeAspect="1"/>
        </xdr:cNvPicPr>
      </xdr:nvPicPr>
      <xdr:blipFill>
        <a:blip xmlns:r="http://schemas.openxmlformats.org/officeDocument/2006/relationships" r:embed="rId1"/>
        <a:stretch>
          <a:fillRect/>
        </a:stretch>
      </xdr:blipFill>
      <xdr:spPr>
        <a:xfrm flipH="1" flipV="1">
          <a:off x="9626956" y="7260869"/>
          <a:ext cx="296661" cy="252924"/>
        </a:xfrm>
        <a:prstGeom prst="rect">
          <a:avLst/>
        </a:prstGeom>
      </xdr:spPr>
    </xdr:pic>
    <xdr:clientData/>
  </xdr:twoCellAnchor>
  <xdr:twoCellAnchor>
    <xdr:from>
      <xdr:col>5</xdr:col>
      <xdr:colOff>57150</xdr:colOff>
      <xdr:row>27</xdr:row>
      <xdr:rowOff>38100</xdr:rowOff>
    </xdr:from>
    <xdr:to>
      <xdr:col>5</xdr:col>
      <xdr:colOff>288132</xdr:colOff>
      <xdr:row>27</xdr:row>
      <xdr:rowOff>168681</xdr:rowOff>
    </xdr:to>
    <xdr:pic>
      <xdr:nvPicPr>
        <xdr:cNvPr id="64" name="Picture 63">
          <a:extLst>
            <a:ext uri="{FF2B5EF4-FFF2-40B4-BE49-F238E27FC236}">
              <a16:creationId xmlns:a16="http://schemas.microsoft.com/office/drawing/2014/main" id="{81C856E4-C5BE-47FD-9F70-0A2244B73BF0}"/>
            </a:ext>
          </a:extLst>
        </xdr:cNvPr>
        <xdr:cNvPicPr>
          <a:picLocks noChangeAspect="1"/>
        </xdr:cNvPicPr>
      </xdr:nvPicPr>
      <xdr:blipFill rotWithShape="1">
        <a:blip xmlns:r="http://schemas.openxmlformats.org/officeDocument/2006/relationships" r:embed="rId3"/>
        <a:srcRect r="37332"/>
        <a:stretch/>
      </xdr:blipFill>
      <xdr:spPr>
        <a:xfrm rot="5400000">
          <a:off x="3393475" y="7207850"/>
          <a:ext cx="130581" cy="230982"/>
        </a:xfrm>
        <a:prstGeom prst="rect">
          <a:avLst/>
        </a:prstGeom>
      </xdr:spPr>
    </xdr:pic>
    <xdr:clientData/>
  </xdr:twoCellAnchor>
  <xdr:twoCellAnchor>
    <xdr:from>
      <xdr:col>9</xdr:col>
      <xdr:colOff>38100</xdr:colOff>
      <xdr:row>27</xdr:row>
      <xdr:rowOff>161925</xdr:rowOff>
    </xdr:from>
    <xdr:to>
      <xdr:col>9</xdr:col>
      <xdr:colOff>269082</xdr:colOff>
      <xdr:row>27</xdr:row>
      <xdr:rowOff>286410</xdr:rowOff>
    </xdr:to>
    <xdr:pic>
      <xdr:nvPicPr>
        <xdr:cNvPr id="65" name="Picture 64">
          <a:extLst>
            <a:ext uri="{FF2B5EF4-FFF2-40B4-BE49-F238E27FC236}">
              <a16:creationId xmlns:a16="http://schemas.microsoft.com/office/drawing/2014/main" id="{95ABE6F8-3A1A-4D3F-8438-4DBEBDBA6239}"/>
            </a:ext>
          </a:extLst>
        </xdr:cNvPr>
        <xdr:cNvPicPr>
          <a:picLocks noChangeAspect="1"/>
        </xdr:cNvPicPr>
      </xdr:nvPicPr>
      <xdr:blipFill rotWithShape="1">
        <a:blip xmlns:r="http://schemas.openxmlformats.org/officeDocument/2006/relationships" r:embed="rId3"/>
        <a:srcRect r="40257"/>
        <a:stretch/>
      </xdr:blipFill>
      <xdr:spPr>
        <a:xfrm rot="16200000">
          <a:off x="4710973" y="7328627"/>
          <a:ext cx="124485" cy="230982"/>
        </a:xfrm>
        <a:prstGeom prst="rect">
          <a:avLst/>
        </a:prstGeom>
      </xdr:spPr>
    </xdr:pic>
    <xdr:clientData/>
  </xdr:twoCellAnchor>
  <xdr:twoCellAnchor>
    <xdr:from>
      <xdr:col>19</xdr:col>
      <xdr:colOff>19050</xdr:colOff>
      <xdr:row>27</xdr:row>
      <xdr:rowOff>28575</xdr:rowOff>
    </xdr:from>
    <xdr:to>
      <xdr:col>19</xdr:col>
      <xdr:colOff>153812</xdr:colOff>
      <xdr:row>27</xdr:row>
      <xdr:rowOff>259557</xdr:rowOff>
    </xdr:to>
    <xdr:pic>
      <xdr:nvPicPr>
        <xdr:cNvPr id="66" name="Picture 65">
          <a:extLst>
            <a:ext uri="{FF2B5EF4-FFF2-40B4-BE49-F238E27FC236}">
              <a16:creationId xmlns:a16="http://schemas.microsoft.com/office/drawing/2014/main" id="{BA5A444B-6FA3-41E8-9CBD-B67DB9BF34AD}"/>
            </a:ext>
          </a:extLst>
        </xdr:cNvPr>
        <xdr:cNvPicPr>
          <a:picLocks noChangeAspect="1"/>
        </xdr:cNvPicPr>
      </xdr:nvPicPr>
      <xdr:blipFill rotWithShape="1">
        <a:blip xmlns:r="http://schemas.openxmlformats.org/officeDocument/2006/relationships" r:embed="rId3"/>
        <a:srcRect r="35326"/>
        <a:stretch/>
      </xdr:blipFill>
      <xdr:spPr>
        <a:xfrm>
          <a:off x="7972425" y="7248525"/>
          <a:ext cx="134762" cy="230982"/>
        </a:xfrm>
        <a:prstGeom prst="rect">
          <a:avLst/>
        </a:prstGeom>
      </xdr:spPr>
    </xdr:pic>
    <xdr:clientData/>
  </xdr:twoCellAnchor>
  <xdr:twoCellAnchor>
    <xdr:from>
      <xdr:col>23</xdr:col>
      <xdr:colOff>142875</xdr:colOff>
      <xdr:row>27</xdr:row>
      <xdr:rowOff>47625</xdr:rowOff>
    </xdr:from>
    <xdr:to>
      <xdr:col>23</xdr:col>
      <xdr:colOff>273130</xdr:colOff>
      <xdr:row>27</xdr:row>
      <xdr:rowOff>278607</xdr:rowOff>
    </xdr:to>
    <xdr:pic>
      <xdr:nvPicPr>
        <xdr:cNvPr id="67" name="Picture 66">
          <a:extLst>
            <a:ext uri="{FF2B5EF4-FFF2-40B4-BE49-F238E27FC236}">
              <a16:creationId xmlns:a16="http://schemas.microsoft.com/office/drawing/2014/main" id="{FA28B0F2-F332-4482-8C76-392CEB7E19CC}"/>
            </a:ext>
          </a:extLst>
        </xdr:cNvPr>
        <xdr:cNvPicPr>
          <a:picLocks noChangeAspect="1"/>
        </xdr:cNvPicPr>
      </xdr:nvPicPr>
      <xdr:blipFill rotWithShape="1">
        <a:blip xmlns:r="http://schemas.openxmlformats.org/officeDocument/2006/relationships" r:embed="rId3"/>
        <a:srcRect l="1" r="37487"/>
        <a:stretch/>
      </xdr:blipFill>
      <xdr:spPr>
        <a:xfrm rot="10800000">
          <a:off x="9429750" y="7267575"/>
          <a:ext cx="130255" cy="230982"/>
        </a:xfrm>
        <a:prstGeom prst="rect">
          <a:avLst/>
        </a:prstGeom>
      </xdr:spPr>
    </xdr:pic>
    <xdr:clientData/>
  </xdr:twoCellAnchor>
  <xdr:twoCellAnchor>
    <xdr:from>
      <xdr:col>32</xdr:col>
      <xdr:colOff>74413</xdr:colOff>
      <xdr:row>2</xdr:row>
      <xdr:rowOff>59532</xdr:rowOff>
    </xdr:from>
    <xdr:to>
      <xdr:col>32</xdr:col>
      <xdr:colOff>6560938</xdr:colOff>
      <xdr:row>22</xdr:row>
      <xdr:rowOff>82154</xdr:rowOff>
    </xdr:to>
    <xdr:pic>
      <xdr:nvPicPr>
        <xdr:cNvPr id="73" name="Picture 72">
          <a:extLst>
            <a:ext uri="{FF2B5EF4-FFF2-40B4-BE49-F238E27FC236}">
              <a16:creationId xmlns:a16="http://schemas.microsoft.com/office/drawing/2014/main" id="{AB922D10-796B-9DB8-A0E4-A142136B17F6}"/>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8529101" y="446485"/>
          <a:ext cx="6486525" cy="4219575"/>
        </a:xfrm>
        <a:prstGeom prst="rect">
          <a:avLst/>
        </a:prstGeom>
      </xdr:spPr>
    </xdr:pic>
    <xdr:clientData/>
  </xdr:twoCellAnchor>
  <xdr:twoCellAnchor>
    <xdr:from>
      <xdr:col>31</xdr:col>
      <xdr:colOff>298828</xdr:colOff>
      <xdr:row>9</xdr:row>
      <xdr:rowOff>179767</xdr:rowOff>
    </xdr:from>
    <xdr:to>
      <xdr:col>31</xdr:col>
      <xdr:colOff>6242428</xdr:colOff>
      <xdr:row>49</xdr:row>
      <xdr:rowOff>27367</xdr:rowOff>
    </xdr:to>
    <xdr:pic>
      <xdr:nvPicPr>
        <xdr:cNvPr id="75" name="Picture 74">
          <a:extLst>
            <a:ext uri="{FF2B5EF4-FFF2-40B4-BE49-F238E27FC236}">
              <a16:creationId xmlns:a16="http://schemas.microsoft.com/office/drawing/2014/main" id="{7CBC10B8-3B86-2F43-9366-3A29AE1FA22A}"/>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41367" y="2144298"/>
          <a:ext cx="5943600" cy="7229475"/>
        </a:xfrm>
        <a:prstGeom prst="rect">
          <a:avLst/>
        </a:prstGeom>
      </xdr:spPr>
    </xdr:pic>
    <xdr:clientData/>
  </xdr:twoCellAnchor>
  <xdr:twoCellAnchor>
    <xdr:from>
      <xdr:col>31</xdr:col>
      <xdr:colOff>32109</xdr:colOff>
      <xdr:row>4</xdr:row>
      <xdr:rowOff>300001</xdr:rowOff>
    </xdr:from>
    <xdr:to>
      <xdr:col>31</xdr:col>
      <xdr:colOff>6709134</xdr:colOff>
      <xdr:row>8</xdr:row>
      <xdr:rowOff>122002</xdr:rowOff>
    </xdr:to>
    <xdr:pic>
      <xdr:nvPicPr>
        <xdr:cNvPr id="77" name="Picture 76">
          <a:extLst>
            <a:ext uri="{FF2B5EF4-FFF2-40B4-BE49-F238E27FC236}">
              <a16:creationId xmlns:a16="http://schemas.microsoft.com/office/drawing/2014/main" id="{AB146BFB-48D8-7AD2-40B2-81E62B17D176}"/>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1774648" y="1073907"/>
          <a:ext cx="6677025" cy="819150"/>
        </a:xfrm>
        <a:prstGeom prst="rect">
          <a:avLst/>
        </a:prstGeom>
      </xdr:spPr>
    </xdr:pic>
    <xdr:clientData/>
  </xdr:twoCellAnchor>
  <xdr:twoCellAnchor>
    <xdr:from>
      <xdr:col>31</xdr:col>
      <xdr:colOff>33282</xdr:colOff>
      <xdr:row>1</xdr:row>
      <xdr:rowOff>33282</xdr:rowOff>
    </xdr:from>
    <xdr:to>
      <xdr:col>31</xdr:col>
      <xdr:colOff>6700782</xdr:colOff>
      <xdr:row>4</xdr:row>
      <xdr:rowOff>281528</xdr:rowOff>
    </xdr:to>
    <xdr:pic>
      <xdr:nvPicPr>
        <xdr:cNvPr id="79" name="Picture 78">
          <a:extLst>
            <a:ext uri="{FF2B5EF4-FFF2-40B4-BE49-F238E27FC236}">
              <a16:creationId xmlns:a16="http://schemas.microsoft.com/office/drawing/2014/main" id="{76CB392B-D29A-4D4F-760C-9371F05C4492}"/>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1775821" y="226759"/>
          <a:ext cx="6667500" cy="828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18</xdr:col>
      <xdr:colOff>14007</xdr:colOff>
      <xdr:row>4</xdr:row>
      <xdr:rowOff>37970</xdr:rowOff>
    </xdr:from>
    <xdr:to>
      <xdr:col>18</xdr:col>
      <xdr:colOff>310668</xdr:colOff>
      <xdr:row>4</xdr:row>
      <xdr:rowOff>290894</xdr:rowOff>
    </xdr:to>
    <xdr:pic>
      <xdr:nvPicPr>
        <xdr:cNvPr id="2" name="Picture 1">
          <a:extLst>
            <a:ext uri="{FF2B5EF4-FFF2-40B4-BE49-F238E27FC236}">
              <a16:creationId xmlns:a16="http://schemas.microsoft.com/office/drawing/2014/main" id="{9AE89586-E84B-49C6-8455-B988E93872BF}"/>
            </a:ext>
          </a:extLst>
        </xdr:cNvPr>
        <xdr:cNvPicPr>
          <a:picLocks noChangeAspect="1"/>
        </xdr:cNvPicPr>
      </xdr:nvPicPr>
      <xdr:blipFill>
        <a:blip xmlns:r="http://schemas.openxmlformats.org/officeDocument/2006/relationships" r:embed="rId1"/>
        <a:stretch>
          <a:fillRect/>
        </a:stretch>
      </xdr:blipFill>
      <xdr:spPr>
        <a:xfrm>
          <a:off x="7634007" y="799970"/>
          <a:ext cx="296661" cy="252924"/>
        </a:xfrm>
        <a:prstGeom prst="rect">
          <a:avLst/>
        </a:prstGeom>
      </xdr:spPr>
    </xdr:pic>
    <xdr:clientData/>
  </xdr:twoCellAnchor>
  <xdr:twoCellAnchor>
    <xdr:from>
      <xdr:col>11</xdr:col>
      <xdr:colOff>31393</xdr:colOff>
      <xdr:row>4</xdr:row>
      <xdr:rowOff>17222</xdr:rowOff>
    </xdr:from>
    <xdr:to>
      <xdr:col>11</xdr:col>
      <xdr:colOff>284317</xdr:colOff>
      <xdr:row>4</xdr:row>
      <xdr:rowOff>313883</xdr:rowOff>
    </xdr:to>
    <xdr:pic>
      <xdr:nvPicPr>
        <xdr:cNvPr id="3" name="Picture 2">
          <a:extLst>
            <a:ext uri="{FF2B5EF4-FFF2-40B4-BE49-F238E27FC236}">
              <a16:creationId xmlns:a16="http://schemas.microsoft.com/office/drawing/2014/main" id="{FC15DF09-8E40-47E6-9419-E42F72FD251F}"/>
            </a:ext>
          </a:extLst>
        </xdr:cNvPr>
        <xdr:cNvPicPr>
          <a:picLocks noChangeAspect="1"/>
        </xdr:cNvPicPr>
      </xdr:nvPicPr>
      <xdr:blipFill>
        <a:blip xmlns:r="http://schemas.openxmlformats.org/officeDocument/2006/relationships" r:embed="rId1"/>
        <a:stretch>
          <a:fillRect/>
        </a:stretch>
      </xdr:blipFill>
      <xdr:spPr>
        <a:xfrm rot="5400000" flipH="1" flipV="1">
          <a:off x="5295899" y="801091"/>
          <a:ext cx="296661" cy="252924"/>
        </a:xfrm>
        <a:prstGeom prst="rect">
          <a:avLst/>
        </a:prstGeom>
      </xdr:spPr>
    </xdr:pic>
    <xdr:clientData/>
  </xdr:twoCellAnchor>
  <xdr:twoCellAnchor>
    <xdr:from>
      <xdr:col>4</xdr:col>
      <xdr:colOff>39220</xdr:colOff>
      <xdr:row>4</xdr:row>
      <xdr:rowOff>11207</xdr:rowOff>
    </xdr:from>
    <xdr:to>
      <xdr:col>4</xdr:col>
      <xdr:colOff>292144</xdr:colOff>
      <xdr:row>4</xdr:row>
      <xdr:rowOff>307868</xdr:rowOff>
    </xdr:to>
    <xdr:pic>
      <xdr:nvPicPr>
        <xdr:cNvPr id="4" name="Picture 3">
          <a:extLst>
            <a:ext uri="{FF2B5EF4-FFF2-40B4-BE49-F238E27FC236}">
              <a16:creationId xmlns:a16="http://schemas.microsoft.com/office/drawing/2014/main" id="{D50430FA-D207-4FD9-8C25-B285E262DDEB}"/>
            </a:ext>
          </a:extLst>
        </xdr:cNvPr>
        <xdr:cNvPicPr>
          <a:picLocks noChangeAspect="1"/>
        </xdr:cNvPicPr>
      </xdr:nvPicPr>
      <xdr:blipFill>
        <a:blip xmlns:r="http://schemas.openxmlformats.org/officeDocument/2006/relationships" r:embed="rId1"/>
        <a:stretch>
          <a:fillRect/>
        </a:stretch>
      </xdr:blipFill>
      <xdr:spPr>
        <a:xfrm rot="5400000">
          <a:off x="2970101" y="795076"/>
          <a:ext cx="296661" cy="252924"/>
        </a:xfrm>
        <a:prstGeom prst="rect">
          <a:avLst/>
        </a:prstGeom>
      </xdr:spPr>
    </xdr:pic>
    <xdr:clientData/>
  </xdr:twoCellAnchor>
  <xdr:twoCellAnchor>
    <xdr:from>
      <xdr:col>25</xdr:col>
      <xdr:colOff>11749</xdr:colOff>
      <xdr:row>4</xdr:row>
      <xdr:rowOff>38678</xdr:rowOff>
    </xdr:from>
    <xdr:to>
      <xdr:col>25</xdr:col>
      <xdr:colOff>308410</xdr:colOff>
      <xdr:row>4</xdr:row>
      <xdr:rowOff>291602</xdr:rowOff>
    </xdr:to>
    <xdr:pic>
      <xdr:nvPicPr>
        <xdr:cNvPr id="5" name="Picture 4">
          <a:extLst>
            <a:ext uri="{FF2B5EF4-FFF2-40B4-BE49-F238E27FC236}">
              <a16:creationId xmlns:a16="http://schemas.microsoft.com/office/drawing/2014/main" id="{3845899C-EECF-4257-9F32-031A1ECF6671}"/>
            </a:ext>
          </a:extLst>
        </xdr:cNvPr>
        <xdr:cNvPicPr>
          <a:picLocks noChangeAspect="1"/>
        </xdr:cNvPicPr>
      </xdr:nvPicPr>
      <xdr:blipFill>
        <a:blip xmlns:r="http://schemas.openxmlformats.org/officeDocument/2006/relationships" r:embed="rId1"/>
        <a:stretch>
          <a:fillRect/>
        </a:stretch>
      </xdr:blipFill>
      <xdr:spPr>
        <a:xfrm rot="10800000">
          <a:off x="9965374" y="800678"/>
          <a:ext cx="296661" cy="252924"/>
        </a:xfrm>
        <a:prstGeom prst="rect">
          <a:avLst/>
        </a:prstGeom>
      </xdr:spPr>
    </xdr:pic>
    <xdr:clientData/>
  </xdr:twoCellAnchor>
  <xdr:twoCellAnchor>
    <xdr:from>
      <xdr:col>19</xdr:col>
      <xdr:colOff>106430</xdr:colOff>
      <xdr:row>4</xdr:row>
      <xdr:rowOff>44014</xdr:rowOff>
    </xdr:from>
    <xdr:to>
      <xdr:col>19</xdr:col>
      <xdr:colOff>303816</xdr:colOff>
      <xdr:row>4</xdr:row>
      <xdr:rowOff>269883</xdr:rowOff>
    </xdr:to>
    <xdr:pic>
      <xdr:nvPicPr>
        <xdr:cNvPr id="6" name="Picture 5">
          <a:extLst>
            <a:ext uri="{FF2B5EF4-FFF2-40B4-BE49-F238E27FC236}">
              <a16:creationId xmlns:a16="http://schemas.microsoft.com/office/drawing/2014/main" id="{E828759F-877C-4C35-8323-1061EFE99164}"/>
            </a:ext>
          </a:extLst>
        </xdr:cNvPr>
        <xdr:cNvPicPr>
          <a:picLocks noChangeAspect="1"/>
        </xdr:cNvPicPr>
      </xdr:nvPicPr>
      <xdr:blipFill>
        <a:blip xmlns:r="http://schemas.openxmlformats.org/officeDocument/2006/relationships" r:embed="rId2"/>
        <a:stretch>
          <a:fillRect/>
        </a:stretch>
      </xdr:blipFill>
      <xdr:spPr>
        <a:xfrm>
          <a:off x="8059805" y="806014"/>
          <a:ext cx="197386" cy="225869"/>
        </a:xfrm>
        <a:prstGeom prst="rect">
          <a:avLst/>
        </a:prstGeom>
      </xdr:spPr>
    </xdr:pic>
    <xdr:clientData/>
  </xdr:twoCellAnchor>
  <xdr:twoCellAnchor>
    <xdr:from>
      <xdr:col>26</xdr:col>
      <xdr:colOff>21105</xdr:colOff>
      <xdr:row>4</xdr:row>
      <xdr:rowOff>57461</xdr:rowOff>
    </xdr:from>
    <xdr:to>
      <xdr:col>26</xdr:col>
      <xdr:colOff>218491</xdr:colOff>
      <xdr:row>4</xdr:row>
      <xdr:rowOff>283330</xdr:rowOff>
    </xdr:to>
    <xdr:pic>
      <xdr:nvPicPr>
        <xdr:cNvPr id="7" name="Picture 6">
          <a:extLst>
            <a:ext uri="{FF2B5EF4-FFF2-40B4-BE49-F238E27FC236}">
              <a16:creationId xmlns:a16="http://schemas.microsoft.com/office/drawing/2014/main" id="{A462E875-313E-4728-B3FE-58787261C8F8}"/>
            </a:ext>
          </a:extLst>
        </xdr:cNvPr>
        <xdr:cNvPicPr>
          <a:picLocks noChangeAspect="1"/>
        </xdr:cNvPicPr>
      </xdr:nvPicPr>
      <xdr:blipFill>
        <a:blip xmlns:r="http://schemas.openxmlformats.org/officeDocument/2006/relationships" r:embed="rId2"/>
        <a:stretch>
          <a:fillRect/>
        </a:stretch>
      </xdr:blipFill>
      <xdr:spPr>
        <a:xfrm rot="10800000">
          <a:off x="10308105" y="819461"/>
          <a:ext cx="197386" cy="225869"/>
        </a:xfrm>
        <a:prstGeom prst="rect">
          <a:avLst/>
        </a:prstGeom>
      </xdr:spPr>
    </xdr:pic>
    <xdr:clientData/>
  </xdr:twoCellAnchor>
  <xdr:twoCellAnchor>
    <xdr:from>
      <xdr:col>5</xdr:col>
      <xdr:colOff>48512</xdr:colOff>
      <xdr:row>4</xdr:row>
      <xdr:rowOff>116219</xdr:rowOff>
    </xdr:from>
    <xdr:to>
      <xdr:col>5</xdr:col>
      <xdr:colOff>274381</xdr:colOff>
      <xdr:row>4</xdr:row>
      <xdr:rowOff>313605</xdr:rowOff>
    </xdr:to>
    <xdr:pic>
      <xdr:nvPicPr>
        <xdr:cNvPr id="8" name="Picture 7">
          <a:extLst>
            <a:ext uri="{FF2B5EF4-FFF2-40B4-BE49-F238E27FC236}">
              <a16:creationId xmlns:a16="http://schemas.microsoft.com/office/drawing/2014/main" id="{6C4DA931-637C-445B-A126-92D080F9DA73}"/>
            </a:ext>
          </a:extLst>
        </xdr:cNvPr>
        <xdr:cNvPicPr>
          <a:picLocks noChangeAspect="1"/>
        </xdr:cNvPicPr>
      </xdr:nvPicPr>
      <xdr:blipFill>
        <a:blip xmlns:r="http://schemas.openxmlformats.org/officeDocument/2006/relationships" r:embed="rId2"/>
        <a:stretch>
          <a:fillRect/>
        </a:stretch>
      </xdr:blipFill>
      <xdr:spPr>
        <a:xfrm rot="5400000">
          <a:off x="3348879" y="863977"/>
          <a:ext cx="197386" cy="225869"/>
        </a:xfrm>
        <a:prstGeom prst="rect">
          <a:avLst/>
        </a:prstGeom>
      </xdr:spPr>
    </xdr:pic>
    <xdr:clientData/>
  </xdr:twoCellAnchor>
  <xdr:twoCellAnchor>
    <xdr:from>
      <xdr:col>12</xdr:col>
      <xdr:colOff>56030</xdr:colOff>
      <xdr:row>4</xdr:row>
      <xdr:rowOff>22412</xdr:rowOff>
    </xdr:from>
    <xdr:to>
      <xdr:col>12</xdr:col>
      <xdr:colOff>281899</xdr:colOff>
      <xdr:row>4</xdr:row>
      <xdr:rowOff>219798</xdr:rowOff>
    </xdr:to>
    <xdr:pic>
      <xdr:nvPicPr>
        <xdr:cNvPr id="9" name="Picture 8">
          <a:extLst>
            <a:ext uri="{FF2B5EF4-FFF2-40B4-BE49-F238E27FC236}">
              <a16:creationId xmlns:a16="http://schemas.microsoft.com/office/drawing/2014/main" id="{F21BFA47-0491-4610-8396-D58710E9B495}"/>
            </a:ext>
          </a:extLst>
        </xdr:cNvPr>
        <xdr:cNvPicPr>
          <a:picLocks noChangeAspect="1"/>
        </xdr:cNvPicPr>
      </xdr:nvPicPr>
      <xdr:blipFill>
        <a:blip xmlns:r="http://schemas.openxmlformats.org/officeDocument/2006/relationships" r:embed="rId2"/>
        <a:stretch>
          <a:fillRect/>
        </a:stretch>
      </xdr:blipFill>
      <xdr:spPr>
        <a:xfrm rot="16200000">
          <a:off x="5690022" y="770170"/>
          <a:ext cx="197386" cy="225869"/>
        </a:xfrm>
        <a:prstGeom prst="rect">
          <a:avLst/>
        </a:prstGeom>
      </xdr:spPr>
    </xdr:pic>
    <xdr:clientData/>
  </xdr:twoCellAnchor>
  <xdr:twoCellAnchor>
    <xdr:from>
      <xdr:col>17</xdr:col>
      <xdr:colOff>16808</xdr:colOff>
      <xdr:row>4</xdr:row>
      <xdr:rowOff>39221</xdr:rowOff>
    </xdr:from>
    <xdr:to>
      <xdr:col>17</xdr:col>
      <xdr:colOff>225177</xdr:colOff>
      <xdr:row>4</xdr:row>
      <xdr:rowOff>270203</xdr:rowOff>
    </xdr:to>
    <xdr:pic>
      <xdr:nvPicPr>
        <xdr:cNvPr id="10" name="Picture 9">
          <a:extLst>
            <a:ext uri="{FF2B5EF4-FFF2-40B4-BE49-F238E27FC236}">
              <a16:creationId xmlns:a16="http://schemas.microsoft.com/office/drawing/2014/main" id="{BCAC0CC2-22D9-4237-AF84-5CCD2C62B4E8}"/>
            </a:ext>
          </a:extLst>
        </xdr:cNvPr>
        <xdr:cNvPicPr>
          <a:picLocks noChangeAspect="1"/>
        </xdr:cNvPicPr>
      </xdr:nvPicPr>
      <xdr:blipFill>
        <a:blip xmlns:r="http://schemas.openxmlformats.org/officeDocument/2006/relationships" r:embed="rId3"/>
        <a:stretch>
          <a:fillRect/>
        </a:stretch>
      </xdr:blipFill>
      <xdr:spPr>
        <a:xfrm>
          <a:off x="7303433" y="801221"/>
          <a:ext cx="208369" cy="230982"/>
        </a:xfrm>
        <a:prstGeom prst="rect">
          <a:avLst/>
        </a:prstGeom>
      </xdr:spPr>
    </xdr:pic>
    <xdr:clientData/>
  </xdr:twoCellAnchor>
  <xdr:twoCellAnchor>
    <xdr:from>
      <xdr:col>16</xdr:col>
      <xdr:colOff>17930</xdr:colOff>
      <xdr:row>4</xdr:row>
      <xdr:rowOff>40341</xdr:rowOff>
    </xdr:from>
    <xdr:to>
      <xdr:col>16</xdr:col>
      <xdr:colOff>152692</xdr:colOff>
      <xdr:row>4</xdr:row>
      <xdr:rowOff>271323</xdr:rowOff>
    </xdr:to>
    <xdr:pic>
      <xdr:nvPicPr>
        <xdr:cNvPr id="11" name="Picture 10">
          <a:extLst>
            <a:ext uri="{FF2B5EF4-FFF2-40B4-BE49-F238E27FC236}">
              <a16:creationId xmlns:a16="http://schemas.microsoft.com/office/drawing/2014/main" id="{9C86B866-B7E9-4DD3-8293-DD79EE27D663}"/>
            </a:ext>
          </a:extLst>
        </xdr:cNvPr>
        <xdr:cNvPicPr>
          <a:picLocks noChangeAspect="1"/>
        </xdr:cNvPicPr>
      </xdr:nvPicPr>
      <xdr:blipFill rotWithShape="1">
        <a:blip xmlns:r="http://schemas.openxmlformats.org/officeDocument/2006/relationships" r:embed="rId3"/>
        <a:srcRect r="35326"/>
        <a:stretch/>
      </xdr:blipFill>
      <xdr:spPr>
        <a:xfrm>
          <a:off x="6971180" y="802341"/>
          <a:ext cx="134762" cy="230982"/>
        </a:xfrm>
        <a:prstGeom prst="rect">
          <a:avLst/>
        </a:prstGeom>
      </xdr:spPr>
    </xdr:pic>
    <xdr:clientData/>
  </xdr:twoCellAnchor>
  <xdr:twoCellAnchor>
    <xdr:from>
      <xdr:col>9</xdr:col>
      <xdr:colOff>30154</xdr:colOff>
      <xdr:row>4</xdr:row>
      <xdr:rowOff>192681</xdr:rowOff>
    </xdr:from>
    <xdr:to>
      <xdr:col>9</xdr:col>
      <xdr:colOff>261136</xdr:colOff>
      <xdr:row>4</xdr:row>
      <xdr:rowOff>317166</xdr:rowOff>
    </xdr:to>
    <xdr:pic>
      <xdr:nvPicPr>
        <xdr:cNvPr id="12" name="Picture 11">
          <a:extLst>
            <a:ext uri="{FF2B5EF4-FFF2-40B4-BE49-F238E27FC236}">
              <a16:creationId xmlns:a16="http://schemas.microsoft.com/office/drawing/2014/main" id="{7BD6A983-9B01-4796-8441-87E94EDEAC73}"/>
            </a:ext>
          </a:extLst>
        </xdr:cNvPr>
        <xdr:cNvPicPr>
          <a:picLocks noChangeAspect="1"/>
        </xdr:cNvPicPr>
      </xdr:nvPicPr>
      <xdr:blipFill rotWithShape="1">
        <a:blip xmlns:r="http://schemas.openxmlformats.org/officeDocument/2006/relationships" r:embed="rId3"/>
        <a:srcRect r="40257"/>
        <a:stretch/>
      </xdr:blipFill>
      <xdr:spPr>
        <a:xfrm rot="16200000">
          <a:off x="4703027" y="901433"/>
          <a:ext cx="124485" cy="230982"/>
        </a:xfrm>
        <a:prstGeom prst="rect">
          <a:avLst/>
        </a:prstGeom>
      </xdr:spPr>
    </xdr:pic>
    <xdr:clientData/>
  </xdr:twoCellAnchor>
  <xdr:twoCellAnchor>
    <xdr:from>
      <xdr:col>10</xdr:col>
      <xdr:colOff>36878</xdr:colOff>
      <xdr:row>4</xdr:row>
      <xdr:rowOff>109917</xdr:rowOff>
    </xdr:from>
    <xdr:to>
      <xdr:col>10</xdr:col>
      <xdr:colOff>267860</xdr:colOff>
      <xdr:row>4</xdr:row>
      <xdr:rowOff>318286</xdr:rowOff>
    </xdr:to>
    <xdr:pic>
      <xdr:nvPicPr>
        <xdr:cNvPr id="13" name="Picture 12">
          <a:extLst>
            <a:ext uri="{FF2B5EF4-FFF2-40B4-BE49-F238E27FC236}">
              <a16:creationId xmlns:a16="http://schemas.microsoft.com/office/drawing/2014/main" id="{A152AA67-4D8E-4AF9-A08A-D1D07CCAE0E7}"/>
            </a:ext>
          </a:extLst>
        </xdr:cNvPr>
        <xdr:cNvPicPr>
          <a:picLocks noChangeAspect="1"/>
        </xdr:cNvPicPr>
      </xdr:nvPicPr>
      <xdr:blipFill>
        <a:blip xmlns:r="http://schemas.openxmlformats.org/officeDocument/2006/relationships" r:embed="rId3"/>
        <a:stretch>
          <a:fillRect/>
        </a:stretch>
      </xdr:blipFill>
      <xdr:spPr>
        <a:xfrm rot="16200000">
          <a:off x="5001184" y="860611"/>
          <a:ext cx="208369" cy="230982"/>
        </a:xfrm>
        <a:prstGeom prst="rect">
          <a:avLst/>
        </a:prstGeom>
      </xdr:spPr>
    </xdr:pic>
    <xdr:clientData/>
  </xdr:twoCellAnchor>
  <xdr:twoCellAnchor>
    <xdr:from>
      <xdr:col>3</xdr:col>
      <xdr:colOff>50426</xdr:colOff>
      <xdr:row>4</xdr:row>
      <xdr:rowOff>11207</xdr:rowOff>
    </xdr:from>
    <xdr:to>
      <xdr:col>3</xdr:col>
      <xdr:colOff>281408</xdr:colOff>
      <xdr:row>4</xdr:row>
      <xdr:rowOff>219576</xdr:rowOff>
    </xdr:to>
    <xdr:pic>
      <xdr:nvPicPr>
        <xdr:cNvPr id="14" name="Picture 13">
          <a:extLst>
            <a:ext uri="{FF2B5EF4-FFF2-40B4-BE49-F238E27FC236}">
              <a16:creationId xmlns:a16="http://schemas.microsoft.com/office/drawing/2014/main" id="{84465B3B-DDFE-4158-8C80-BD3537467CA2}"/>
            </a:ext>
          </a:extLst>
        </xdr:cNvPr>
        <xdr:cNvPicPr>
          <a:picLocks noChangeAspect="1"/>
        </xdr:cNvPicPr>
      </xdr:nvPicPr>
      <xdr:blipFill>
        <a:blip xmlns:r="http://schemas.openxmlformats.org/officeDocument/2006/relationships" r:embed="rId3"/>
        <a:stretch>
          <a:fillRect/>
        </a:stretch>
      </xdr:blipFill>
      <xdr:spPr>
        <a:xfrm rot="5400000">
          <a:off x="2681107" y="761901"/>
          <a:ext cx="208369" cy="230982"/>
        </a:xfrm>
        <a:prstGeom prst="rect">
          <a:avLst/>
        </a:prstGeom>
      </xdr:spPr>
    </xdr:pic>
    <xdr:clientData/>
  </xdr:twoCellAnchor>
  <xdr:twoCellAnchor>
    <xdr:from>
      <xdr:col>2</xdr:col>
      <xdr:colOff>44824</xdr:colOff>
      <xdr:row>4</xdr:row>
      <xdr:rowOff>11207</xdr:rowOff>
    </xdr:from>
    <xdr:to>
      <xdr:col>2</xdr:col>
      <xdr:colOff>275806</xdr:colOff>
      <xdr:row>4</xdr:row>
      <xdr:rowOff>141788</xdr:rowOff>
    </xdr:to>
    <xdr:pic>
      <xdr:nvPicPr>
        <xdr:cNvPr id="15" name="Picture 14">
          <a:extLst>
            <a:ext uri="{FF2B5EF4-FFF2-40B4-BE49-F238E27FC236}">
              <a16:creationId xmlns:a16="http://schemas.microsoft.com/office/drawing/2014/main" id="{4D097B5E-2BC9-4930-B772-6CE4A05C5CE4}"/>
            </a:ext>
          </a:extLst>
        </xdr:cNvPr>
        <xdr:cNvPicPr>
          <a:picLocks noChangeAspect="1"/>
        </xdr:cNvPicPr>
      </xdr:nvPicPr>
      <xdr:blipFill rotWithShape="1">
        <a:blip xmlns:r="http://schemas.openxmlformats.org/officeDocument/2006/relationships" r:embed="rId3"/>
        <a:srcRect r="37332"/>
        <a:stretch/>
      </xdr:blipFill>
      <xdr:spPr>
        <a:xfrm rot="5400000">
          <a:off x="2381024" y="723007"/>
          <a:ext cx="130581" cy="230982"/>
        </a:xfrm>
        <a:prstGeom prst="rect">
          <a:avLst/>
        </a:prstGeom>
      </xdr:spPr>
    </xdr:pic>
    <xdr:clientData/>
  </xdr:twoCellAnchor>
  <xdr:twoCellAnchor>
    <xdr:from>
      <xdr:col>23</xdr:col>
      <xdr:colOff>174503</xdr:colOff>
      <xdr:row>4</xdr:row>
      <xdr:rowOff>43659</xdr:rowOff>
    </xdr:from>
    <xdr:to>
      <xdr:col>23</xdr:col>
      <xdr:colOff>304758</xdr:colOff>
      <xdr:row>4</xdr:row>
      <xdr:rowOff>274641</xdr:rowOff>
    </xdr:to>
    <xdr:pic>
      <xdr:nvPicPr>
        <xdr:cNvPr id="16" name="Picture 15">
          <a:extLst>
            <a:ext uri="{FF2B5EF4-FFF2-40B4-BE49-F238E27FC236}">
              <a16:creationId xmlns:a16="http://schemas.microsoft.com/office/drawing/2014/main" id="{2F49A769-8F08-4EB9-BD9E-6315185BE598}"/>
            </a:ext>
          </a:extLst>
        </xdr:cNvPr>
        <xdr:cNvPicPr>
          <a:picLocks noChangeAspect="1"/>
        </xdr:cNvPicPr>
      </xdr:nvPicPr>
      <xdr:blipFill rotWithShape="1">
        <a:blip xmlns:r="http://schemas.openxmlformats.org/officeDocument/2006/relationships" r:embed="rId3"/>
        <a:srcRect l="1" r="37487"/>
        <a:stretch/>
      </xdr:blipFill>
      <xdr:spPr>
        <a:xfrm rot="10800000">
          <a:off x="9461378" y="805659"/>
          <a:ext cx="130255" cy="230982"/>
        </a:xfrm>
        <a:prstGeom prst="rect">
          <a:avLst/>
        </a:prstGeom>
      </xdr:spPr>
    </xdr:pic>
    <xdr:clientData/>
  </xdr:twoCellAnchor>
  <xdr:twoCellAnchor>
    <xdr:from>
      <xdr:col>24</xdr:col>
      <xdr:colOff>97510</xdr:colOff>
      <xdr:row>4</xdr:row>
      <xdr:rowOff>44780</xdr:rowOff>
    </xdr:from>
    <xdr:to>
      <xdr:col>24</xdr:col>
      <xdr:colOff>305879</xdr:colOff>
      <xdr:row>4</xdr:row>
      <xdr:rowOff>275762</xdr:rowOff>
    </xdr:to>
    <xdr:pic>
      <xdr:nvPicPr>
        <xdr:cNvPr id="17" name="Picture 16">
          <a:extLst>
            <a:ext uri="{FF2B5EF4-FFF2-40B4-BE49-F238E27FC236}">
              <a16:creationId xmlns:a16="http://schemas.microsoft.com/office/drawing/2014/main" id="{5E388BC5-87F6-40A4-8310-546B5572BA01}"/>
            </a:ext>
          </a:extLst>
        </xdr:cNvPr>
        <xdr:cNvPicPr>
          <a:picLocks noChangeAspect="1"/>
        </xdr:cNvPicPr>
      </xdr:nvPicPr>
      <xdr:blipFill>
        <a:blip xmlns:r="http://schemas.openxmlformats.org/officeDocument/2006/relationships" r:embed="rId3"/>
        <a:stretch>
          <a:fillRect/>
        </a:stretch>
      </xdr:blipFill>
      <xdr:spPr>
        <a:xfrm rot="10800000">
          <a:off x="9717760" y="806780"/>
          <a:ext cx="208369" cy="230982"/>
        </a:xfrm>
        <a:prstGeom prst="rect">
          <a:avLst/>
        </a:prstGeom>
      </xdr:spPr>
    </xdr:pic>
    <xdr:clientData/>
  </xdr:twoCellAnchor>
  <xdr:twoCellAnchor>
    <xdr:from>
      <xdr:col>15</xdr:col>
      <xdr:colOff>27812</xdr:colOff>
      <xdr:row>4</xdr:row>
      <xdr:rowOff>82174</xdr:rowOff>
    </xdr:from>
    <xdr:to>
      <xdr:col>15</xdr:col>
      <xdr:colOff>174813</xdr:colOff>
      <xdr:row>4</xdr:row>
      <xdr:rowOff>268589</xdr:rowOff>
    </xdr:to>
    <xdr:pic>
      <xdr:nvPicPr>
        <xdr:cNvPr id="18" name="Picture 17">
          <a:extLst>
            <a:ext uri="{FF2B5EF4-FFF2-40B4-BE49-F238E27FC236}">
              <a16:creationId xmlns:a16="http://schemas.microsoft.com/office/drawing/2014/main" id="{C61F4FC4-8F1D-4AF2-A757-78263800194F}"/>
            </a:ext>
          </a:extLst>
        </xdr:cNvPr>
        <xdr:cNvPicPr>
          <a:picLocks noChangeAspect="1"/>
        </xdr:cNvPicPr>
      </xdr:nvPicPr>
      <xdr:blipFill>
        <a:blip xmlns:r="http://schemas.openxmlformats.org/officeDocument/2006/relationships" r:embed="rId4"/>
        <a:stretch>
          <a:fillRect/>
        </a:stretch>
      </xdr:blipFill>
      <xdr:spPr>
        <a:xfrm>
          <a:off x="6647687" y="844174"/>
          <a:ext cx="147001" cy="186415"/>
        </a:xfrm>
        <a:prstGeom prst="rect">
          <a:avLst/>
        </a:prstGeom>
      </xdr:spPr>
    </xdr:pic>
    <xdr:clientData/>
  </xdr:twoCellAnchor>
  <xdr:twoCellAnchor>
    <xdr:from>
      <xdr:col>8</xdr:col>
      <xdr:colOff>55786</xdr:colOff>
      <xdr:row>4</xdr:row>
      <xdr:rowOff>165384</xdr:rowOff>
    </xdr:from>
    <xdr:to>
      <xdr:col>8</xdr:col>
      <xdr:colOff>245149</xdr:colOff>
      <xdr:row>4</xdr:row>
      <xdr:rowOff>312385</xdr:rowOff>
    </xdr:to>
    <xdr:pic>
      <xdr:nvPicPr>
        <xdr:cNvPr id="19" name="Picture 18">
          <a:extLst>
            <a:ext uri="{FF2B5EF4-FFF2-40B4-BE49-F238E27FC236}">
              <a16:creationId xmlns:a16="http://schemas.microsoft.com/office/drawing/2014/main" id="{2C7A1265-11B4-4546-8065-3764F2BAFC0B}"/>
            </a:ext>
          </a:extLst>
        </xdr:cNvPr>
        <xdr:cNvPicPr>
          <a:picLocks noChangeAspect="1"/>
        </xdr:cNvPicPr>
      </xdr:nvPicPr>
      <xdr:blipFill>
        <a:blip xmlns:r="http://schemas.openxmlformats.org/officeDocument/2006/relationships" r:embed="rId4"/>
        <a:stretch>
          <a:fillRect/>
        </a:stretch>
      </xdr:blipFill>
      <xdr:spPr>
        <a:xfrm rot="16200000">
          <a:off x="4363217" y="906203"/>
          <a:ext cx="147001" cy="189363"/>
        </a:xfrm>
        <a:prstGeom prst="rect">
          <a:avLst/>
        </a:prstGeom>
      </xdr:spPr>
    </xdr:pic>
    <xdr:clientData/>
  </xdr:twoCellAnchor>
  <xdr:twoCellAnchor>
    <xdr:from>
      <xdr:col>1</xdr:col>
      <xdr:colOff>106536</xdr:colOff>
      <xdr:row>4</xdr:row>
      <xdr:rowOff>26333</xdr:rowOff>
    </xdr:from>
    <xdr:to>
      <xdr:col>1</xdr:col>
      <xdr:colOff>295899</xdr:colOff>
      <xdr:row>4</xdr:row>
      <xdr:rowOff>173334</xdr:rowOff>
    </xdr:to>
    <xdr:pic>
      <xdr:nvPicPr>
        <xdr:cNvPr id="20" name="Picture 19">
          <a:extLst>
            <a:ext uri="{FF2B5EF4-FFF2-40B4-BE49-F238E27FC236}">
              <a16:creationId xmlns:a16="http://schemas.microsoft.com/office/drawing/2014/main" id="{69E3DC59-7A6E-4A95-AE4D-13E4B02D0217}"/>
            </a:ext>
          </a:extLst>
        </xdr:cNvPr>
        <xdr:cNvPicPr>
          <a:picLocks noChangeAspect="1"/>
        </xdr:cNvPicPr>
      </xdr:nvPicPr>
      <xdr:blipFill>
        <a:blip xmlns:r="http://schemas.openxmlformats.org/officeDocument/2006/relationships" r:embed="rId4"/>
        <a:stretch>
          <a:fillRect/>
        </a:stretch>
      </xdr:blipFill>
      <xdr:spPr>
        <a:xfrm rot="5400000">
          <a:off x="2080342" y="767152"/>
          <a:ext cx="147001" cy="189363"/>
        </a:xfrm>
        <a:prstGeom prst="rect">
          <a:avLst/>
        </a:prstGeom>
      </xdr:spPr>
    </xdr:pic>
    <xdr:clientData/>
  </xdr:twoCellAnchor>
  <xdr:twoCellAnchor>
    <xdr:from>
      <xdr:col>21</xdr:col>
      <xdr:colOff>175124</xdr:colOff>
      <xdr:row>4</xdr:row>
      <xdr:rowOff>84292</xdr:rowOff>
    </xdr:from>
    <xdr:to>
      <xdr:col>21</xdr:col>
      <xdr:colOff>300042</xdr:colOff>
      <xdr:row>4</xdr:row>
      <xdr:rowOff>261105</xdr:rowOff>
    </xdr:to>
    <xdr:pic>
      <xdr:nvPicPr>
        <xdr:cNvPr id="21" name="Picture 20">
          <a:extLst>
            <a:ext uri="{FF2B5EF4-FFF2-40B4-BE49-F238E27FC236}">
              <a16:creationId xmlns:a16="http://schemas.microsoft.com/office/drawing/2014/main" id="{624E3EEA-BC03-4AEA-B0D8-72A15EE72482}"/>
            </a:ext>
          </a:extLst>
        </xdr:cNvPr>
        <xdr:cNvPicPr>
          <a:picLocks noChangeAspect="1"/>
        </xdr:cNvPicPr>
      </xdr:nvPicPr>
      <xdr:blipFill>
        <a:blip xmlns:r="http://schemas.openxmlformats.org/officeDocument/2006/relationships" r:embed="rId5"/>
        <a:stretch>
          <a:fillRect/>
        </a:stretch>
      </xdr:blipFill>
      <xdr:spPr>
        <a:xfrm>
          <a:off x="8795249" y="846292"/>
          <a:ext cx="124918" cy="176813"/>
        </a:xfrm>
        <a:prstGeom prst="rect">
          <a:avLst/>
        </a:prstGeom>
      </xdr:spPr>
    </xdr:pic>
    <xdr:clientData/>
  </xdr:twoCellAnchor>
  <xdr:twoCellAnchor>
    <xdr:from>
      <xdr:col>14</xdr:col>
      <xdr:colOff>70595</xdr:colOff>
      <xdr:row>4</xdr:row>
      <xdr:rowOff>19753</xdr:rowOff>
    </xdr:from>
    <xdr:to>
      <xdr:col>14</xdr:col>
      <xdr:colOff>247408</xdr:colOff>
      <xdr:row>4</xdr:row>
      <xdr:rowOff>144671</xdr:rowOff>
    </xdr:to>
    <xdr:pic>
      <xdr:nvPicPr>
        <xdr:cNvPr id="22" name="Picture 21">
          <a:extLst>
            <a:ext uri="{FF2B5EF4-FFF2-40B4-BE49-F238E27FC236}">
              <a16:creationId xmlns:a16="http://schemas.microsoft.com/office/drawing/2014/main" id="{2ECF7A1A-CB57-4E4B-91FD-8AD324BB3062}"/>
            </a:ext>
          </a:extLst>
        </xdr:cNvPr>
        <xdr:cNvPicPr>
          <a:picLocks noChangeAspect="1"/>
        </xdr:cNvPicPr>
      </xdr:nvPicPr>
      <xdr:blipFill>
        <a:blip xmlns:r="http://schemas.openxmlformats.org/officeDocument/2006/relationships" r:embed="rId5"/>
        <a:stretch>
          <a:fillRect/>
        </a:stretch>
      </xdr:blipFill>
      <xdr:spPr>
        <a:xfrm rot="16200000">
          <a:off x="6383043" y="755805"/>
          <a:ext cx="124918" cy="176813"/>
        </a:xfrm>
        <a:prstGeom prst="rect">
          <a:avLst/>
        </a:prstGeom>
      </xdr:spPr>
    </xdr:pic>
    <xdr:clientData/>
  </xdr:twoCellAnchor>
  <xdr:twoCellAnchor>
    <xdr:from>
      <xdr:col>7</xdr:col>
      <xdr:colOff>68212</xdr:colOff>
      <xdr:row>4</xdr:row>
      <xdr:rowOff>181679</xdr:rowOff>
    </xdr:from>
    <xdr:to>
      <xdr:col>7</xdr:col>
      <xdr:colOff>245025</xdr:colOff>
      <xdr:row>4</xdr:row>
      <xdr:rowOff>306597</xdr:rowOff>
    </xdr:to>
    <xdr:pic>
      <xdr:nvPicPr>
        <xdr:cNvPr id="23" name="Picture 22">
          <a:extLst>
            <a:ext uri="{FF2B5EF4-FFF2-40B4-BE49-F238E27FC236}">
              <a16:creationId xmlns:a16="http://schemas.microsoft.com/office/drawing/2014/main" id="{D5A56157-9669-473A-B286-D0AC2671DC60}"/>
            </a:ext>
          </a:extLst>
        </xdr:cNvPr>
        <xdr:cNvPicPr>
          <a:picLocks noChangeAspect="1"/>
        </xdr:cNvPicPr>
      </xdr:nvPicPr>
      <xdr:blipFill>
        <a:blip xmlns:r="http://schemas.openxmlformats.org/officeDocument/2006/relationships" r:embed="rId5"/>
        <a:stretch>
          <a:fillRect/>
        </a:stretch>
      </xdr:blipFill>
      <xdr:spPr>
        <a:xfrm rot="5400000">
          <a:off x="4047035" y="917731"/>
          <a:ext cx="124918" cy="176813"/>
        </a:xfrm>
        <a:prstGeom prst="rect">
          <a:avLst/>
        </a:prstGeom>
      </xdr:spPr>
    </xdr:pic>
    <xdr:clientData/>
  </xdr:twoCellAnchor>
  <xdr:twoCellAnchor>
    <xdr:from>
      <xdr:col>28</xdr:col>
      <xdr:colOff>33092</xdr:colOff>
      <xdr:row>4</xdr:row>
      <xdr:rowOff>80669</xdr:rowOff>
    </xdr:from>
    <xdr:to>
      <xdr:col>28</xdr:col>
      <xdr:colOff>158010</xdr:colOff>
      <xdr:row>4</xdr:row>
      <xdr:rowOff>257482</xdr:rowOff>
    </xdr:to>
    <xdr:pic>
      <xdr:nvPicPr>
        <xdr:cNvPr id="24" name="Picture 23">
          <a:extLst>
            <a:ext uri="{FF2B5EF4-FFF2-40B4-BE49-F238E27FC236}">
              <a16:creationId xmlns:a16="http://schemas.microsoft.com/office/drawing/2014/main" id="{A275BE0E-DFFC-43CC-8462-67D67214B71C}"/>
            </a:ext>
          </a:extLst>
        </xdr:cNvPr>
        <xdr:cNvPicPr>
          <a:picLocks noChangeAspect="1"/>
        </xdr:cNvPicPr>
      </xdr:nvPicPr>
      <xdr:blipFill>
        <a:blip xmlns:r="http://schemas.openxmlformats.org/officeDocument/2006/relationships" r:embed="rId5"/>
        <a:stretch>
          <a:fillRect/>
        </a:stretch>
      </xdr:blipFill>
      <xdr:spPr>
        <a:xfrm flipH="1" flipV="1">
          <a:off x="10986842" y="842669"/>
          <a:ext cx="124918" cy="176813"/>
        </a:xfrm>
        <a:prstGeom prst="rect">
          <a:avLst/>
        </a:prstGeom>
      </xdr:spPr>
    </xdr:pic>
    <xdr:clientData/>
  </xdr:twoCellAnchor>
  <xdr:twoCellAnchor>
    <xdr:from>
      <xdr:col>6</xdr:col>
      <xdr:colOff>50345</xdr:colOff>
      <xdr:row>4</xdr:row>
      <xdr:rowOff>90496</xdr:rowOff>
    </xdr:from>
    <xdr:to>
      <xdr:col>6</xdr:col>
      <xdr:colOff>293609</xdr:colOff>
      <xdr:row>4</xdr:row>
      <xdr:rowOff>241527</xdr:rowOff>
    </xdr:to>
    <xdr:pic>
      <xdr:nvPicPr>
        <xdr:cNvPr id="25" name="Picture 24">
          <a:extLst>
            <a:ext uri="{FF2B5EF4-FFF2-40B4-BE49-F238E27FC236}">
              <a16:creationId xmlns:a16="http://schemas.microsoft.com/office/drawing/2014/main" id="{470C7BBA-E388-4D78-88A7-C2A24C077435}"/>
            </a:ext>
          </a:extLst>
        </xdr:cNvPr>
        <xdr:cNvPicPr>
          <a:picLocks noChangeAspect="1"/>
        </xdr:cNvPicPr>
      </xdr:nvPicPr>
      <xdr:blipFill>
        <a:blip xmlns:r="http://schemas.openxmlformats.org/officeDocument/2006/relationships" r:embed="rId6"/>
        <a:stretch>
          <a:fillRect/>
        </a:stretch>
      </xdr:blipFill>
      <xdr:spPr>
        <a:xfrm>
          <a:off x="3669845" y="852496"/>
          <a:ext cx="243264" cy="151031"/>
        </a:xfrm>
        <a:prstGeom prst="rect">
          <a:avLst/>
        </a:prstGeom>
      </xdr:spPr>
    </xdr:pic>
    <xdr:clientData/>
  </xdr:twoCellAnchor>
  <xdr:twoCellAnchor>
    <xdr:from>
      <xdr:col>13</xdr:col>
      <xdr:colOff>40820</xdr:colOff>
      <xdr:row>4</xdr:row>
      <xdr:rowOff>90496</xdr:rowOff>
    </xdr:from>
    <xdr:to>
      <xdr:col>13</xdr:col>
      <xdr:colOff>284084</xdr:colOff>
      <xdr:row>4</xdr:row>
      <xdr:rowOff>241527</xdr:rowOff>
    </xdr:to>
    <xdr:pic>
      <xdr:nvPicPr>
        <xdr:cNvPr id="26" name="Picture 25">
          <a:extLst>
            <a:ext uri="{FF2B5EF4-FFF2-40B4-BE49-F238E27FC236}">
              <a16:creationId xmlns:a16="http://schemas.microsoft.com/office/drawing/2014/main" id="{61322EBA-6D1C-408D-8519-4B52A2591A90}"/>
            </a:ext>
          </a:extLst>
        </xdr:cNvPr>
        <xdr:cNvPicPr>
          <a:picLocks noChangeAspect="1"/>
        </xdr:cNvPicPr>
      </xdr:nvPicPr>
      <xdr:blipFill>
        <a:blip xmlns:r="http://schemas.openxmlformats.org/officeDocument/2006/relationships" r:embed="rId6"/>
        <a:stretch>
          <a:fillRect/>
        </a:stretch>
      </xdr:blipFill>
      <xdr:spPr>
        <a:xfrm flipH="1">
          <a:off x="5993945" y="852496"/>
          <a:ext cx="243264" cy="151031"/>
        </a:xfrm>
        <a:prstGeom prst="rect">
          <a:avLst/>
        </a:prstGeom>
      </xdr:spPr>
    </xdr:pic>
    <xdr:clientData/>
  </xdr:twoCellAnchor>
  <xdr:twoCellAnchor>
    <xdr:from>
      <xdr:col>20</xdr:col>
      <xdr:colOff>86936</xdr:colOff>
      <xdr:row>4</xdr:row>
      <xdr:rowOff>34855</xdr:rowOff>
    </xdr:from>
    <xdr:to>
      <xdr:col>20</xdr:col>
      <xdr:colOff>237967</xdr:colOff>
      <xdr:row>4</xdr:row>
      <xdr:rowOff>278119</xdr:rowOff>
    </xdr:to>
    <xdr:pic>
      <xdr:nvPicPr>
        <xdr:cNvPr id="27" name="Picture 26">
          <a:extLst>
            <a:ext uri="{FF2B5EF4-FFF2-40B4-BE49-F238E27FC236}">
              <a16:creationId xmlns:a16="http://schemas.microsoft.com/office/drawing/2014/main" id="{2927207E-2CC1-467C-B8BE-AA8681E36ED4}"/>
            </a:ext>
          </a:extLst>
        </xdr:cNvPr>
        <xdr:cNvPicPr>
          <a:picLocks noChangeAspect="1"/>
        </xdr:cNvPicPr>
      </xdr:nvPicPr>
      <xdr:blipFill>
        <a:blip xmlns:r="http://schemas.openxmlformats.org/officeDocument/2006/relationships" r:embed="rId6"/>
        <a:stretch>
          <a:fillRect/>
        </a:stretch>
      </xdr:blipFill>
      <xdr:spPr>
        <a:xfrm rot="16200000">
          <a:off x="8327570" y="842971"/>
          <a:ext cx="243264" cy="151031"/>
        </a:xfrm>
        <a:prstGeom prst="rect">
          <a:avLst/>
        </a:prstGeom>
      </xdr:spPr>
    </xdr:pic>
    <xdr:clientData/>
  </xdr:twoCellAnchor>
  <xdr:twoCellAnchor>
    <xdr:from>
      <xdr:col>27</xdr:col>
      <xdr:colOff>85725</xdr:colOff>
      <xdr:row>4</xdr:row>
      <xdr:rowOff>57150</xdr:rowOff>
    </xdr:from>
    <xdr:to>
      <xdr:col>27</xdr:col>
      <xdr:colOff>236756</xdr:colOff>
      <xdr:row>4</xdr:row>
      <xdr:rowOff>300414</xdr:rowOff>
    </xdr:to>
    <xdr:pic>
      <xdr:nvPicPr>
        <xdr:cNvPr id="28" name="Picture 27">
          <a:extLst>
            <a:ext uri="{FF2B5EF4-FFF2-40B4-BE49-F238E27FC236}">
              <a16:creationId xmlns:a16="http://schemas.microsoft.com/office/drawing/2014/main" id="{9B380D1C-3516-46BB-9A5D-D46519038F03}"/>
            </a:ext>
          </a:extLst>
        </xdr:cNvPr>
        <xdr:cNvPicPr>
          <a:picLocks noChangeAspect="1"/>
        </xdr:cNvPicPr>
      </xdr:nvPicPr>
      <xdr:blipFill>
        <a:blip xmlns:r="http://schemas.openxmlformats.org/officeDocument/2006/relationships" r:embed="rId6"/>
        <a:stretch>
          <a:fillRect/>
        </a:stretch>
      </xdr:blipFill>
      <xdr:spPr>
        <a:xfrm rot="5400000" flipV="1">
          <a:off x="10659984" y="865266"/>
          <a:ext cx="243264" cy="151031"/>
        </a:xfrm>
        <a:prstGeom prst="rect">
          <a:avLst/>
        </a:prstGeom>
      </xdr:spPr>
    </xdr:pic>
    <xdr:clientData/>
  </xdr:twoCellAnchor>
  <xdr:twoCellAnchor>
    <xdr:from>
      <xdr:col>4</xdr:col>
      <xdr:colOff>66675</xdr:colOff>
      <xdr:row>33</xdr:row>
      <xdr:rowOff>85725</xdr:rowOff>
    </xdr:from>
    <xdr:to>
      <xdr:col>4</xdr:col>
      <xdr:colOff>256038</xdr:colOff>
      <xdr:row>33</xdr:row>
      <xdr:rowOff>232726</xdr:rowOff>
    </xdr:to>
    <xdr:pic>
      <xdr:nvPicPr>
        <xdr:cNvPr id="29" name="Picture 28">
          <a:extLst>
            <a:ext uri="{FF2B5EF4-FFF2-40B4-BE49-F238E27FC236}">
              <a16:creationId xmlns:a16="http://schemas.microsoft.com/office/drawing/2014/main" id="{6E36A4D3-6127-4CD2-8B39-A71FF2BF9364}"/>
            </a:ext>
          </a:extLst>
        </xdr:cNvPr>
        <xdr:cNvPicPr>
          <a:picLocks noChangeAspect="1"/>
        </xdr:cNvPicPr>
      </xdr:nvPicPr>
      <xdr:blipFill>
        <a:blip xmlns:r="http://schemas.openxmlformats.org/officeDocument/2006/relationships" r:embed="rId4"/>
        <a:stretch>
          <a:fillRect/>
        </a:stretch>
      </xdr:blipFill>
      <xdr:spPr>
        <a:xfrm rot="5400000">
          <a:off x="3040606" y="9170444"/>
          <a:ext cx="147001" cy="189363"/>
        </a:xfrm>
        <a:prstGeom prst="rect">
          <a:avLst/>
        </a:prstGeom>
      </xdr:spPr>
    </xdr:pic>
    <xdr:clientData/>
  </xdr:twoCellAnchor>
  <xdr:twoCellAnchor>
    <xdr:from>
      <xdr:col>8</xdr:col>
      <xdr:colOff>66675</xdr:colOff>
      <xdr:row>33</xdr:row>
      <xdr:rowOff>85725</xdr:rowOff>
    </xdr:from>
    <xdr:to>
      <xdr:col>8</xdr:col>
      <xdr:colOff>256038</xdr:colOff>
      <xdr:row>33</xdr:row>
      <xdr:rowOff>232726</xdr:rowOff>
    </xdr:to>
    <xdr:pic>
      <xdr:nvPicPr>
        <xdr:cNvPr id="30" name="Picture 29">
          <a:extLst>
            <a:ext uri="{FF2B5EF4-FFF2-40B4-BE49-F238E27FC236}">
              <a16:creationId xmlns:a16="http://schemas.microsoft.com/office/drawing/2014/main" id="{F4E493AF-8932-4DEB-8A29-9927344E04A9}"/>
            </a:ext>
          </a:extLst>
        </xdr:cNvPr>
        <xdr:cNvPicPr>
          <a:picLocks noChangeAspect="1"/>
        </xdr:cNvPicPr>
      </xdr:nvPicPr>
      <xdr:blipFill>
        <a:blip xmlns:r="http://schemas.openxmlformats.org/officeDocument/2006/relationships" r:embed="rId4"/>
        <a:stretch>
          <a:fillRect/>
        </a:stretch>
      </xdr:blipFill>
      <xdr:spPr>
        <a:xfrm rot="16200000">
          <a:off x="4374106" y="9170444"/>
          <a:ext cx="147001" cy="189363"/>
        </a:xfrm>
        <a:prstGeom prst="rect">
          <a:avLst/>
        </a:prstGeom>
      </xdr:spPr>
    </xdr:pic>
    <xdr:clientData/>
  </xdr:twoCellAnchor>
  <xdr:twoCellAnchor>
    <xdr:from>
      <xdr:col>8</xdr:col>
      <xdr:colOff>66675</xdr:colOff>
      <xdr:row>34</xdr:row>
      <xdr:rowOff>85725</xdr:rowOff>
    </xdr:from>
    <xdr:to>
      <xdr:col>8</xdr:col>
      <xdr:colOff>256038</xdr:colOff>
      <xdr:row>34</xdr:row>
      <xdr:rowOff>232726</xdr:rowOff>
    </xdr:to>
    <xdr:pic>
      <xdr:nvPicPr>
        <xdr:cNvPr id="31" name="Picture 30">
          <a:extLst>
            <a:ext uri="{FF2B5EF4-FFF2-40B4-BE49-F238E27FC236}">
              <a16:creationId xmlns:a16="http://schemas.microsoft.com/office/drawing/2014/main" id="{0436C0DF-649A-4CF4-9A6B-6C5819DECA17}"/>
            </a:ext>
          </a:extLst>
        </xdr:cNvPr>
        <xdr:cNvPicPr>
          <a:picLocks noChangeAspect="1"/>
        </xdr:cNvPicPr>
      </xdr:nvPicPr>
      <xdr:blipFill>
        <a:blip xmlns:r="http://schemas.openxmlformats.org/officeDocument/2006/relationships" r:embed="rId4"/>
        <a:stretch>
          <a:fillRect/>
        </a:stretch>
      </xdr:blipFill>
      <xdr:spPr>
        <a:xfrm rot="16200000">
          <a:off x="4374106" y="9484769"/>
          <a:ext cx="147001" cy="189363"/>
        </a:xfrm>
        <a:prstGeom prst="rect">
          <a:avLst/>
        </a:prstGeom>
      </xdr:spPr>
    </xdr:pic>
    <xdr:clientData/>
  </xdr:twoCellAnchor>
  <xdr:twoCellAnchor>
    <xdr:from>
      <xdr:col>4</xdr:col>
      <xdr:colOff>66675</xdr:colOff>
      <xdr:row>34</xdr:row>
      <xdr:rowOff>85725</xdr:rowOff>
    </xdr:from>
    <xdr:to>
      <xdr:col>4</xdr:col>
      <xdr:colOff>256038</xdr:colOff>
      <xdr:row>34</xdr:row>
      <xdr:rowOff>232726</xdr:rowOff>
    </xdr:to>
    <xdr:pic>
      <xdr:nvPicPr>
        <xdr:cNvPr id="32" name="Picture 31">
          <a:extLst>
            <a:ext uri="{FF2B5EF4-FFF2-40B4-BE49-F238E27FC236}">
              <a16:creationId xmlns:a16="http://schemas.microsoft.com/office/drawing/2014/main" id="{49E692B2-4E13-4DBA-86C9-A6762B592B21}"/>
            </a:ext>
          </a:extLst>
        </xdr:cNvPr>
        <xdr:cNvPicPr>
          <a:picLocks noChangeAspect="1"/>
        </xdr:cNvPicPr>
      </xdr:nvPicPr>
      <xdr:blipFill>
        <a:blip xmlns:r="http://schemas.openxmlformats.org/officeDocument/2006/relationships" r:embed="rId4"/>
        <a:stretch>
          <a:fillRect/>
        </a:stretch>
      </xdr:blipFill>
      <xdr:spPr>
        <a:xfrm rot="5400000">
          <a:off x="3040606" y="9484769"/>
          <a:ext cx="147001" cy="189363"/>
        </a:xfrm>
        <a:prstGeom prst="rect">
          <a:avLst/>
        </a:prstGeom>
      </xdr:spPr>
    </xdr:pic>
    <xdr:clientData/>
  </xdr:twoCellAnchor>
  <xdr:twoCellAnchor>
    <xdr:from>
      <xdr:col>4</xdr:col>
      <xdr:colOff>66675</xdr:colOff>
      <xdr:row>31</xdr:row>
      <xdr:rowOff>85725</xdr:rowOff>
    </xdr:from>
    <xdr:to>
      <xdr:col>4</xdr:col>
      <xdr:colOff>256038</xdr:colOff>
      <xdr:row>31</xdr:row>
      <xdr:rowOff>232726</xdr:rowOff>
    </xdr:to>
    <xdr:pic>
      <xdr:nvPicPr>
        <xdr:cNvPr id="33" name="Picture 32">
          <a:extLst>
            <a:ext uri="{FF2B5EF4-FFF2-40B4-BE49-F238E27FC236}">
              <a16:creationId xmlns:a16="http://schemas.microsoft.com/office/drawing/2014/main" id="{0A6C3C1D-B9A1-43BC-8297-CA6B5A2D898E}"/>
            </a:ext>
          </a:extLst>
        </xdr:cNvPr>
        <xdr:cNvPicPr>
          <a:picLocks noChangeAspect="1"/>
        </xdr:cNvPicPr>
      </xdr:nvPicPr>
      <xdr:blipFill>
        <a:blip xmlns:r="http://schemas.openxmlformats.org/officeDocument/2006/relationships" r:embed="rId4"/>
        <a:stretch>
          <a:fillRect/>
        </a:stretch>
      </xdr:blipFill>
      <xdr:spPr>
        <a:xfrm rot="5400000">
          <a:off x="3040606" y="8541794"/>
          <a:ext cx="147001" cy="189363"/>
        </a:xfrm>
        <a:prstGeom prst="rect">
          <a:avLst/>
        </a:prstGeom>
      </xdr:spPr>
    </xdr:pic>
    <xdr:clientData/>
  </xdr:twoCellAnchor>
  <xdr:twoCellAnchor>
    <xdr:from>
      <xdr:col>8</xdr:col>
      <xdr:colOff>62902</xdr:colOff>
      <xdr:row>32</xdr:row>
      <xdr:rowOff>89860</xdr:rowOff>
    </xdr:from>
    <xdr:to>
      <xdr:col>8</xdr:col>
      <xdr:colOff>252265</xdr:colOff>
      <xdr:row>32</xdr:row>
      <xdr:rowOff>236861</xdr:rowOff>
    </xdr:to>
    <xdr:pic>
      <xdr:nvPicPr>
        <xdr:cNvPr id="34" name="Picture 33">
          <a:extLst>
            <a:ext uri="{FF2B5EF4-FFF2-40B4-BE49-F238E27FC236}">
              <a16:creationId xmlns:a16="http://schemas.microsoft.com/office/drawing/2014/main" id="{A73FF1FF-6EFF-4899-848E-DF798EC2A015}"/>
            </a:ext>
          </a:extLst>
        </xdr:cNvPr>
        <xdr:cNvPicPr>
          <a:picLocks noChangeAspect="1"/>
        </xdr:cNvPicPr>
      </xdr:nvPicPr>
      <xdr:blipFill>
        <a:blip xmlns:r="http://schemas.openxmlformats.org/officeDocument/2006/relationships" r:embed="rId4"/>
        <a:stretch>
          <a:fillRect/>
        </a:stretch>
      </xdr:blipFill>
      <xdr:spPr>
        <a:xfrm rot="16200000">
          <a:off x="4370333" y="8860254"/>
          <a:ext cx="147001" cy="189363"/>
        </a:xfrm>
        <a:prstGeom prst="rect">
          <a:avLst/>
        </a:prstGeom>
      </xdr:spPr>
    </xdr:pic>
    <xdr:clientData/>
  </xdr:twoCellAnchor>
  <xdr:twoCellAnchor>
    <xdr:from>
      <xdr:col>18</xdr:col>
      <xdr:colOff>87856</xdr:colOff>
      <xdr:row>33</xdr:row>
      <xdr:rowOff>64544</xdr:rowOff>
    </xdr:from>
    <xdr:to>
      <xdr:col>18</xdr:col>
      <xdr:colOff>234857</xdr:colOff>
      <xdr:row>33</xdr:row>
      <xdr:rowOff>253907</xdr:rowOff>
    </xdr:to>
    <xdr:pic>
      <xdr:nvPicPr>
        <xdr:cNvPr id="35" name="Picture 34">
          <a:extLst>
            <a:ext uri="{FF2B5EF4-FFF2-40B4-BE49-F238E27FC236}">
              <a16:creationId xmlns:a16="http://schemas.microsoft.com/office/drawing/2014/main" id="{1B4C78CD-9FDA-47E3-AB22-32338BDF7A4B}"/>
            </a:ext>
          </a:extLst>
        </xdr:cNvPr>
        <xdr:cNvPicPr>
          <a:picLocks noChangeAspect="1"/>
        </xdr:cNvPicPr>
      </xdr:nvPicPr>
      <xdr:blipFill>
        <a:blip xmlns:r="http://schemas.openxmlformats.org/officeDocument/2006/relationships" r:embed="rId4"/>
        <a:stretch>
          <a:fillRect/>
        </a:stretch>
      </xdr:blipFill>
      <xdr:spPr>
        <a:xfrm>
          <a:off x="7707856" y="9170444"/>
          <a:ext cx="147001" cy="189363"/>
        </a:xfrm>
        <a:prstGeom prst="rect">
          <a:avLst/>
        </a:prstGeom>
      </xdr:spPr>
    </xdr:pic>
    <xdr:clientData/>
  </xdr:twoCellAnchor>
  <xdr:twoCellAnchor>
    <xdr:from>
      <xdr:col>22</xdr:col>
      <xdr:colOff>87856</xdr:colOff>
      <xdr:row>33</xdr:row>
      <xdr:rowOff>64544</xdr:rowOff>
    </xdr:from>
    <xdr:to>
      <xdr:col>22</xdr:col>
      <xdr:colOff>234857</xdr:colOff>
      <xdr:row>33</xdr:row>
      <xdr:rowOff>253907</xdr:rowOff>
    </xdr:to>
    <xdr:pic>
      <xdr:nvPicPr>
        <xdr:cNvPr id="36" name="Picture 35">
          <a:extLst>
            <a:ext uri="{FF2B5EF4-FFF2-40B4-BE49-F238E27FC236}">
              <a16:creationId xmlns:a16="http://schemas.microsoft.com/office/drawing/2014/main" id="{418E8AA9-3BF4-45D2-B2AA-7D2AB60659A4}"/>
            </a:ext>
          </a:extLst>
        </xdr:cNvPr>
        <xdr:cNvPicPr>
          <a:picLocks noChangeAspect="1"/>
        </xdr:cNvPicPr>
      </xdr:nvPicPr>
      <xdr:blipFill>
        <a:blip xmlns:r="http://schemas.openxmlformats.org/officeDocument/2006/relationships" r:embed="rId4"/>
        <a:stretch>
          <a:fillRect/>
        </a:stretch>
      </xdr:blipFill>
      <xdr:spPr>
        <a:xfrm rot="10800000">
          <a:off x="9041356" y="9170444"/>
          <a:ext cx="147001" cy="189363"/>
        </a:xfrm>
        <a:prstGeom prst="rect">
          <a:avLst/>
        </a:prstGeom>
      </xdr:spPr>
    </xdr:pic>
    <xdr:clientData/>
  </xdr:twoCellAnchor>
  <xdr:twoCellAnchor>
    <xdr:from>
      <xdr:col>19</xdr:col>
      <xdr:colOff>58931</xdr:colOff>
      <xdr:row>33</xdr:row>
      <xdr:rowOff>45844</xdr:rowOff>
    </xdr:from>
    <xdr:to>
      <xdr:col>19</xdr:col>
      <xdr:colOff>267300</xdr:colOff>
      <xdr:row>33</xdr:row>
      <xdr:rowOff>276826</xdr:rowOff>
    </xdr:to>
    <xdr:pic>
      <xdr:nvPicPr>
        <xdr:cNvPr id="37" name="Picture 36">
          <a:extLst>
            <a:ext uri="{FF2B5EF4-FFF2-40B4-BE49-F238E27FC236}">
              <a16:creationId xmlns:a16="http://schemas.microsoft.com/office/drawing/2014/main" id="{751F5963-D4AC-4F6E-8598-5D149B54C488}"/>
            </a:ext>
          </a:extLst>
        </xdr:cNvPr>
        <xdr:cNvPicPr>
          <a:picLocks noChangeAspect="1"/>
        </xdr:cNvPicPr>
      </xdr:nvPicPr>
      <xdr:blipFill>
        <a:blip xmlns:r="http://schemas.openxmlformats.org/officeDocument/2006/relationships" r:embed="rId3"/>
        <a:stretch>
          <a:fillRect/>
        </a:stretch>
      </xdr:blipFill>
      <xdr:spPr>
        <a:xfrm>
          <a:off x="8012306" y="9151744"/>
          <a:ext cx="208369" cy="230982"/>
        </a:xfrm>
        <a:prstGeom prst="rect">
          <a:avLst/>
        </a:prstGeom>
      </xdr:spPr>
    </xdr:pic>
    <xdr:clientData/>
  </xdr:twoCellAnchor>
  <xdr:twoCellAnchor>
    <xdr:from>
      <xdr:col>22</xdr:col>
      <xdr:colOff>87856</xdr:colOff>
      <xdr:row>34</xdr:row>
      <xdr:rowOff>64544</xdr:rowOff>
    </xdr:from>
    <xdr:to>
      <xdr:col>22</xdr:col>
      <xdr:colOff>234857</xdr:colOff>
      <xdr:row>34</xdr:row>
      <xdr:rowOff>253907</xdr:rowOff>
    </xdr:to>
    <xdr:pic>
      <xdr:nvPicPr>
        <xdr:cNvPr id="38" name="Picture 37">
          <a:extLst>
            <a:ext uri="{FF2B5EF4-FFF2-40B4-BE49-F238E27FC236}">
              <a16:creationId xmlns:a16="http://schemas.microsoft.com/office/drawing/2014/main" id="{046FA5D5-FC22-4FA3-8266-00F2EF504226}"/>
            </a:ext>
          </a:extLst>
        </xdr:cNvPr>
        <xdr:cNvPicPr>
          <a:picLocks noChangeAspect="1"/>
        </xdr:cNvPicPr>
      </xdr:nvPicPr>
      <xdr:blipFill>
        <a:blip xmlns:r="http://schemas.openxmlformats.org/officeDocument/2006/relationships" r:embed="rId4"/>
        <a:stretch>
          <a:fillRect/>
        </a:stretch>
      </xdr:blipFill>
      <xdr:spPr>
        <a:xfrm rot="10800000">
          <a:off x="9041356" y="9484769"/>
          <a:ext cx="147001" cy="189363"/>
        </a:xfrm>
        <a:prstGeom prst="rect">
          <a:avLst/>
        </a:prstGeom>
      </xdr:spPr>
    </xdr:pic>
    <xdr:clientData/>
  </xdr:twoCellAnchor>
  <xdr:twoCellAnchor>
    <xdr:from>
      <xdr:col>23</xdr:col>
      <xdr:colOff>58931</xdr:colOff>
      <xdr:row>34</xdr:row>
      <xdr:rowOff>45844</xdr:rowOff>
    </xdr:from>
    <xdr:to>
      <xdr:col>23</xdr:col>
      <xdr:colOff>267300</xdr:colOff>
      <xdr:row>34</xdr:row>
      <xdr:rowOff>276826</xdr:rowOff>
    </xdr:to>
    <xdr:pic>
      <xdr:nvPicPr>
        <xdr:cNvPr id="39" name="Picture 38">
          <a:extLst>
            <a:ext uri="{FF2B5EF4-FFF2-40B4-BE49-F238E27FC236}">
              <a16:creationId xmlns:a16="http://schemas.microsoft.com/office/drawing/2014/main" id="{686469A2-9AED-4D07-8F1F-9A28A7A03617}"/>
            </a:ext>
          </a:extLst>
        </xdr:cNvPr>
        <xdr:cNvPicPr>
          <a:picLocks noChangeAspect="1"/>
        </xdr:cNvPicPr>
      </xdr:nvPicPr>
      <xdr:blipFill>
        <a:blip xmlns:r="http://schemas.openxmlformats.org/officeDocument/2006/relationships" r:embed="rId3"/>
        <a:stretch>
          <a:fillRect/>
        </a:stretch>
      </xdr:blipFill>
      <xdr:spPr>
        <a:xfrm rot="10800000">
          <a:off x="9345806" y="9466069"/>
          <a:ext cx="208369" cy="230982"/>
        </a:xfrm>
        <a:prstGeom prst="rect">
          <a:avLst/>
        </a:prstGeom>
      </xdr:spPr>
    </xdr:pic>
    <xdr:clientData/>
  </xdr:twoCellAnchor>
  <xdr:twoCellAnchor>
    <xdr:from>
      <xdr:col>18</xdr:col>
      <xdr:colOff>87856</xdr:colOff>
      <xdr:row>34</xdr:row>
      <xdr:rowOff>64544</xdr:rowOff>
    </xdr:from>
    <xdr:to>
      <xdr:col>18</xdr:col>
      <xdr:colOff>234857</xdr:colOff>
      <xdr:row>34</xdr:row>
      <xdr:rowOff>253907</xdr:rowOff>
    </xdr:to>
    <xdr:pic>
      <xdr:nvPicPr>
        <xdr:cNvPr id="40" name="Picture 39">
          <a:extLst>
            <a:ext uri="{FF2B5EF4-FFF2-40B4-BE49-F238E27FC236}">
              <a16:creationId xmlns:a16="http://schemas.microsoft.com/office/drawing/2014/main" id="{D02B2A7B-FF7D-4A43-85FE-FAF367C7C5D3}"/>
            </a:ext>
          </a:extLst>
        </xdr:cNvPr>
        <xdr:cNvPicPr>
          <a:picLocks noChangeAspect="1"/>
        </xdr:cNvPicPr>
      </xdr:nvPicPr>
      <xdr:blipFill>
        <a:blip xmlns:r="http://schemas.openxmlformats.org/officeDocument/2006/relationships" r:embed="rId4"/>
        <a:stretch>
          <a:fillRect/>
        </a:stretch>
      </xdr:blipFill>
      <xdr:spPr>
        <a:xfrm>
          <a:off x="7707856" y="9484769"/>
          <a:ext cx="147001" cy="189363"/>
        </a:xfrm>
        <a:prstGeom prst="rect">
          <a:avLst/>
        </a:prstGeom>
      </xdr:spPr>
    </xdr:pic>
    <xdr:clientData/>
  </xdr:twoCellAnchor>
  <xdr:twoCellAnchor>
    <xdr:from>
      <xdr:col>18</xdr:col>
      <xdr:colOff>87856</xdr:colOff>
      <xdr:row>31</xdr:row>
      <xdr:rowOff>64544</xdr:rowOff>
    </xdr:from>
    <xdr:to>
      <xdr:col>18</xdr:col>
      <xdr:colOff>234857</xdr:colOff>
      <xdr:row>31</xdr:row>
      <xdr:rowOff>253907</xdr:rowOff>
    </xdr:to>
    <xdr:pic>
      <xdr:nvPicPr>
        <xdr:cNvPr id="41" name="Picture 40">
          <a:extLst>
            <a:ext uri="{FF2B5EF4-FFF2-40B4-BE49-F238E27FC236}">
              <a16:creationId xmlns:a16="http://schemas.microsoft.com/office/drawing/2014/main" id="{B8159556-A41E-4E34-A7F4-060F01C02983}"/>
            </a:ext>
          </a:extLst>
        </xdr:cNvPr>
        <xdr:cNvPicPr>
          <a:picLocks noChangeAspect="1"/>
        </xdr:cNvPicPr>
      </xdr:nvPicPr>
      <xdr:blipFill>
        <a:blip xmlns:r="http://schemas.openxmlformats.org/officeDocument/2006/relationships" r:embed="rId4"/>
        <a:stretch>
          <a:fillRect/>
        </a:stretch>
      </xdr:blipFill>
      <xdr:spPr>
        <a:xfrm>
          <a:off x="7707856" y="8541794"/>
          <a:ext cx="147001" cy="189363"/>
        </a:xfrm>
        <a:prstGeom prst="rect">
          <a:avLst/>
        </a:prstGeom>
      </xdr:spPr>
    </xdr:pic>
    <xdr:clientData/>
  </xdr:twoCellAnchor>
  <xdr:twoCellAnchor>
    <xdr:from>
      <xdr:col>19</xdr:col>
      <xdr:colOff>58931</xdr:colOff>
      <xdr:row>31</xdr:row>
      <xdr:rowOff>45844</xdr:rowOff>
    </xdr:from>
    <xdr:to>
      <xdr:col>19</xdr:col>
      <xdr:colOff>267300</xdr:colOff>
      <xdr:row>31</xdr:row>
      <xdr:rowOff>276826</xdr:rowOff>
    </xdr:to>
    <xdr:pic>
      <xdr:nvPicPr>
        <xdr:cNvPr id="42" name="Picture 41">
          <a:extLst>
            <a:ext uri="{FF2B5EF4-FFF2-40B4-BE49-F238E27FC236}">
              <a16:creationId xmlns:a16="http://schemas.microsoft.com/office/drawing/2014/main" id="{A133AC6F-3BB3-438A-9637-A6BA0F8C5C70}"/>
            </a:ext>
          </a:extLst>
        </xdr:cNvPr>
        <xdr:cNvPicPr>
          <a:picLocks noChangeAspect="1"/>
        </xdr:cNvPicPr>
      </xdr:nvPicPr>
      <xdr:blipFill>
        <a:blip xmlns:r="http://schemas.openxmlformats.org/officeDocument/2006/relationships" r:embed="rId3"/>
        <a:stretch>
          <a:fillRect/>
        </a:stretch>
      </xdr:blipFill>
      <xdr:spPr>
        <a:xfrm>
          <a:off x="8012306" y="8523094"/>
          <a:ext cx="208369" cy="230982"/>
        </a:xfrm>
        <a:prstGeom prst="rect">
          <a:avLst/>
        </a:prstGeom>
      </xdr:spPr>
    </xdr:pic>
    <xdr:clientData/>
  </xdr:twoCellAnchor>
  <xdr:twoCellAnchor>
    <xdr:from>
      <xdr:col>23</xdr:col>
      <xdr:colOff>58931</xdr:colOff>
      <xdr:row>32</xdr:row>
      <xdr:rowOff>45844</xdr:rowOff>
    </xdr:from>
    <xdr:to>
      <xdr:col>23</xdr:col>
      <xdr:colOff>267300</xdr:colOff>
      <xdr:row>32</xdr:row>
      <xdr:rowOff>276826</xdr:rowOff>
    </xdr:to>
    <xdr:pic>
      <xdr:nvPicPr>
        <xdr:cNvPr id="43" name="Picture 42">
          <a:extLst>
            <a:ext uri="{FF2B5EF4-FFF2-40B4-BE49-F238E27FC236}">
              <a16:creationId xmlns:a16="http://schemas.microsoft.com/office/drawing/2014/main" id="{4DA0D5E8-B789-4C2C-9A72-4C8B8EF32A9D}"/>
            </a:ext>
          </a:extLst>
        </xdr:cNvPr>
        <xdr:cNvPicPr>
          <a:picLocks noChangeAspect="1"/>
        </xdr:cNvPicPr>
      </xdr:nvPicPr>
      <xdr:blipFill>
        <a:blip xmlns:r="http://schemas.openxmlformats.org/officeDocument/2006/relationships" r:embed="rId3"/>
        <a:stretch>
          <a:fillRect/>
        </a:stretch>
      </xdr:blipFill>
      <xdr:spPr>
        <a:xfrm rot="10800000">
          <a:off x="9345806" y="8837419"/>
          <a:ext cx="208369" cy="230982"/>
        </a:xfrm>
        <a:prstGeom prst="rect">
          <a:avLst/>
        </a:prstGeom>
      </xdr:spPr>
    </xdr:pic>
    <xdr:clientData/>
  </xdr:twoCellAnchor>
  <xdr:twoCellAnchor>
    <xdr:from>
      <xdr:col>22</xdr:col>
      <xdr:colOff>84083</xdr:colOff>
      <xdr:row>32</xdr:row>
      <xdr:rowOff>68679</xdr:rowOff>
    </xdr:from>
    <xdr:to>
      <xdr:col>22</xdr:col>
      <xdr:colOff>231084</xdr:colOff>
      <xdr:row>32</xdr:row>
      <xdr:rowOff>258042</xdr:rowOff>
    </xdr:to>
    <xdr:pic>
      <xdr:nvPicPr>
        <xdr:cNvPr id="44" name="Picture 43">
          <a:extLst>
            <a:ext uri="{FF2B5EF4-FFF2-40B4-BE49-F238E27FC236}">
              <a16:creationId xmlns:a16="http://schemas.microsoft.com/office/drawing/2014/main" id="{E461E6C8-63A4-4062-9C34-05C861B3D6EF}"/>
            </a:ext>
          </a:extLst>
        </xdr:cNvPr>
        <xdr:cNvPicPr>
          <a:picLocks noChangeAspect="1"/>
        </xdr:cNvPicPr>
      </xdr:nvPicPr>
      <xdr:blipFill>
        <a:blip xmlns:r="http://schemas.openxmlformats.org/officeDocument/2006/relationships" r:embed="rId4"/>
        <a:stretch>
          <a:fillRect/>
        </a:stretch>
      </xdr:blipFill>
      <xdr:spPr>
        <a:xfrm rot="10800000">
          <a:off x="9037583" y="8860254"/>
          <a:ext cx="147001" cy="189363"/>
        </a:xfrm>
        <a:prstGeom prst="rect">
          <a:avLst/>
        </a:prstGeom>
      </xdr:spPr>
    </xdr:pic>
    <xdr:clientData/>
  </xdr:twoCellAnchor>
  <xdr:twoCellAnchor>
    <xdr:from>
      <xdr:col>0</xdr:col>
      <xdr:colOff>1865282</xdr:colOff>
      <xdr:row>23</xdr:row>
      <xdr:rowOff>190320</xdr:rowOff>
    </xdr:from>
    <xdr:to>
      <xdr:col>29</xdr:col>
      <xdr:colOff>0</xdr:colOff>
      <xdr:row>24</xdr:row>
      <xdr:rowOff>0</xdr:rowOff>
    </xdr:to>
    <xdr:graphicFrame macro="">
      <xdr:nvGraphicFramePr>
        <xdr:cNvPr id="45" name="Chart 44">
          <a:extLst>
            <a:ext uri="{FF2B5EF4-FFF2-40B4-BE49-F238E27FC236}">
              <a16:creationId xmlns:a16="http://schemas.microsoft.com/office/drawing/2014/main" id="{7DDF8C8C-6C46-43A8-99B0-D19AEE7E73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161925</xdr:colOff>
      <xdr:row>4</xdr:row>
      <xdr:rowOff>57150</xdr:rowOff>
    </xdr:from>
    <xdr:to>
      <xdr:col>22</xdr:col>
      <xdr:colOff>308926</xdr:colOff>
      <xdr:row>4</xdr:row>
      <xdr:rowOff>246513</xdr:rowOff>
    </xdr:to>
    <xdr:pic>
      <xdr:nvPicPr>
        <xdr:cNvPr id="46" name="Picture 45">
          <a:extLst>
            <a:ext uri="{FF2B5EF4-FFF2-40B4-BE49-F238E27FC236}">
              <a16:creationId xmlns:a16="http://schemas.microsoft.com/office/drawing/2014/main" id="{667D7682-419C-4307-9A10-5CD2B54BE4A7}"/>
            </a:ext>
          </a:extLst>
        </xdr:cNvPr>
        <xdr:cNvPicPr>
          <a:picLocks noChangeAspect="1"/>
        </xdr:cNvPicPr>
      </xdr:nvPicPr>
      <xdr:blipFill>
        <a:blip xmlns:r="http://schemas.openxmlformats.org/officeDocument/2006/relationships" r:embed="rId4"/>
        <a:stretch>
          <a:fillRect/>
        </a:stretch>
      </xdr:blipFill>
      <xdr:spPr>
        <a:xfrm rot="10800000">
          <a:off x="9115425" y="819150"/>
          <a:ext cx="147001" cy="189363"/>
        </a:xfrm>
        <a:prstGeom prst="rect">
          <a:avLst/>
        </a:prstGeom>
      </xdr:spPr>
    </xdr:pic>
    <xdr:clientData/>
  </xdr:twoCellAnchor>
  <xdr:twoCellAnchor>
    <xdr:from>
      <xdr:col>5</xdr:col>
      <xdr:colOff>57150</xdr:colOff>
      <xdr:row>33</xdr:row>
      <xdr:rowOff>57150</xdr:rowOff>
    </xdr:from>
    <xdr:to>
      <xdr:col>5</xdr:col>
      <xdr:colOff>288132</xdr:colOff>
      <xdr:row>33</xdr:row>
      <xdr:rowOff>265519</xdr:rowOff>
    </xdr:to>
    <xdr:pic>
      <xdr:nvPicPr>
        <xdr:cNvPr id="47" name="Picture 46">
          <a:extLst>
            <a:ext uri="{FF2B5EF4-FFF2-40B4-BE49-F238E27FC236}">
              <a16:creationId xmlns:a16="http://schemas.microsoft.com/office/drawing/2014/main" id="{71D1B7A5-6809-4D24-8C57-A462B00F6B6B}"/>
            </a:ext>
          </a:extLst>
        </xdr:cNvPr>
        <xdr:cNvPicPr>
          <a:picLocks noChangeAspect="1"/>
        </xdr:cNvPicPr>
      </xdr:nvPicPr>
      <xdr:blipFill>
        <a:blip xmlns:r="http://schemas.openxmlformats.org/officeDocument/2006/relationships" r:embed="rId3"/>
        <a:stretch>
          <a:fillRect/>
        </a:stretch>
      </xdr:blipFill>
      <xdr:spPr>
        <a:xfrm rot="5400000">
          <a:off x="3354581" y="9151744"/>
          <a:ext cx="208369" cy="230982"/>
        </a:xfrm>
        <a:prstGeom prst="rect">
          <a:avLst/>
        </a:prstGeom>
      </xdr:spPr>
    </xdr:pic>
    <xdr:clientData/>
  </xdr:twoCellAnchor>
  <xdr:twoCellAnchor>
    <xdr:from>
      <xdr:col>9</xdr:col>
      <xdr:colOff>57150</xdr:colOff>
      <xdr:row>34</xdr:row>
      <xdr:rowOff>47625</xdr:rowOff>
    </xdr:from>
    <xdr:to>
      <xdr:col>9</xdr:col>
      <xdr:colOff>288132</xdr:colOff>
      <xdr:row>34</xdr:row>
      <xdr:rowOff>255994</xdr:rowOff>
    </xdr:to>
    <xdr:pic>
      <xdr:nvPicPr>
        <xdr:cNvPr id="48" name="Picture 47">
          <a:extLst>
            <a:ext uri="{FF2B5EF4-FFF2-40B4-BE49-F238E27FC236}">
              <a16:creationId xmlns:a16="http://schemas.microsoft.com/office/drawing/2014/main" id="{3B1D0F8D-BE89-4BD7-80BA-2850A4B7C43B}"/>
            </a:ext>
          </a:extLst>
        </xdr:cNvPr>
        <xdr:cNvPicPr>
          <a:picLocks noChangeAspect="1"/>
        </xdr:cNvPicPr>
      </xdr:nvPicPr>
      <xdr:blipFill>
        <a:blip xmlns:r="http://schemas.openxmlformats.org/officeDocument/2006/relationships" r:embed="rId3"/>
        <a:stretch>
          <a:fillRect/>
        </a:stretch>
      </xdr:blipFill>
      <xdr:spPr>
        <a:xfrm rot="16200000">
          <a:off x="4688081" y="9456544"/>
          <a:ext cx="208369" cy="230982"/>
        </a:xfrm>
        <a:prstGeom prst="rect">
          <a:avLst/>
        </a:prstGeom>
      </xdr:spPr>
    </xdr:pic>
    <xdr:clientData/>
  </xdr:twoCellAnchor>
  <xdr:twoCellAnchor>
    <xdr:from>
      <xdr:col>5</xdr:col>
      <xdr:colOff>57150</xdr:colOff>
      <xdr:row>31</xdr:row>
      <xdr:rowOff>57150</xdr:rowOff>
    </xdr:from>
    <xdr:to>
      <xdr:col>5</xdr:col>
      <xdr:colOff>288132</xdr:colOff>
      <xdr:row>31</xdr:row>
      <xdr:rowOff>265519</xdr:rowOff>
    </xdr:to>
    <xdr:pic>
      <xdr:nvPicPr>
        <xdr:cNvPr id="49" name="Picture 48">
          <a:extLst>
            <a:ext uri="{FF2B5EF4-FFF2-40B4-BE49-F238E27FC236}">
              <a16:creationId xmlns:a16="http://schemas.microsoft.com/office/drawing/2014/main" id="{AC92528D-0463-41A4-9FF8-9B8CA06103BA}"/>
            </a:ext>
          </a:extLst>
        </xdr:cNvPr>
        <xdr:cNvPicPr>
          <a:picLocks noChangeAspect="1"/>
        </xdr:cNvPicPr>
      </xdr:nvPicPr>
      <xdr:blipFill>
        <a:blip xmlns:r="http://schemas.openxmlformats.org/officeDocument/2006/relationships" r:embed="rId3"/>
        <a:stretch>
          <a:fillRect/>
        </a:stretch>
      </xdr:blipFill>
      <xdr:spPr>
        <a:xfrm rot="5400000">
          <a:off x="3354581" y="8523094"/>
          <a:ext cx="208369" cy="230982"/>
        </a:xfrm>
        <a:prstGeom prst="rect">
          <a:avLst/>
        </a:prstGeom>
      </xdr:spPr>
    </xdr:pic>
    <xdr:clientData/>
  </xdr:twoCellAnchor>
  <xdr:twoCellAnchor>
    <xdr:from>
      <xdr:col>9</xdr:col>
      <xdr:colOff>57150</xdr:colOff>
      <xdr:row>32</xdr:row>
      <xdr:rowOff>47625</xdr:rowOff>
    </xdr:from>
    <xdr:to>
      <xdr:col>9</xdr:col>
      <xdr:colOff>288132</xdr:colOff>
      <xdr:row>32</xdr:row>
      <xdr:rowOff>255994</xdr:rowOff>
    </xdr:to>
    <xdr:pic>
      <xdr:nvPicPr>
        <xdr:cNvPr id="50" name="Picture 49">
          <a:extLst>
            <a:ext uri="{FF2B5EF4-FFF2-40B4-BE49-F238E27FC236}">
              <a16:creationId xmlns:a16="http://schemas.microsoft.com/office/drawing/2014/main" id="{609A190C-6743-46DD-98F9-9C53D7FE9D20}"/>
            </a:ext>
          </a:extLst>
        </xdr:cNvPr>
        <xdr:cNvPicPr>
          <a:picLocks noChangeAspect="1"/>
        </xdr:cNvPicPr>
      </xdr:nvPicPr>
      <xdr:blipFill>
        <a:blip xmlns:r="http://schemas.openxmlformats.org/officeDocument/2006/relationships" r:embed="rId3"/>
        <a:stretch>
          <a:fillRect/>
        </a:stretch>
      </xdr:blipFill>
      <xdr:spPr>
        <a:xfrm rot="16200000">
          <a:off x="4688081" y="8827894"/>
          <a:ext cx="208369" cy="230982"/>
        </a:xfrm>
        <a:prstGeom prst="rect">
          <a:avLst/>
        </a:prstGeom>
      </xdr:spPr>
    </xdr:pic>
    <xdr:clientData/>
  </xdr:twoCellAnchor>
  <xdr:twoCellAnchor>
    <xdr:from>
      <xdr:col>4</xdr:col>
      <xdr:colOff>57150</xdr:colOff>
      <xdr:row>27</xdr:row>
      <xdr:rowOff>38100</xdr:rowOff>
    </xdr:from>
    <xdr:to>
      <xdr:col>4</xdr:col>
      <xdr:colOff>246513</xdr:colOff>
      <xdr:row>27</xdr:row>
      <xdr:rowOff>185101</xdr:rowOff>
    </xdr:to>
    <xdr:pic>
      <xdr:nvPicPr>
        <xdr:cNvPr id="51" name="Picture 50">
          <a:extLst>
            <a:ext uri="{FF2B5EF4-FFF2-40B4-BE49-F238E27FC236}">
              <a16:creationId xmlns:a16="http://schemas.microsoft.com/office/drawing/2014/main" id="{B5C02A29-CD8D-48E3-8DB8-3227F80588EB}"/>
            </a:ext>
          </a:extLst>
        </xdr:cNvPr>
        <xdr:cNvPicPr>
          <a:picLocks noChangeAspect="1"/>
        </xdr:cNvPicPr>
      </xdr:nvPicPr>
      <xdr:blipFill>
        <a:blip xmlns:r="http://schemas.openxmlformats.org/officeDocument/2006/relationships" r:embed="rId4"/>
        <a:stretch>
          <a:fillRect/>
        </a:stretch>
      </xdr:blipFill>
      <xdr:spPr>
        <a:xfrm rot="5400000">
          <a:off x="3031081" y="7236869"/>
          <a:ext cx="147001" cy="189363"/>
        </a:xfrm>
        <a:prstGeom prst="rect">
          <a:avLst/>
        </a:prstGeom>
      </xdr:spPr>
    </xdr:pic>
    <xdr:clientData/>
  </xdr:twoCellAnchor>
  <xdr:twoCellAnchor>
    <xdr:from>
      <xdr:col>6</xdr:col>
      <xdr:colOff>28575</xdr:colOff>
      <xdr:row>27</xdr:row>
      <xdr:rowOff>9525</xdr:rowOff>
    </xdr:from>
    <xdr:to>
      <xdr:col>6</xdr:col>
      <xdr:colOff>281499</xdr:colOff>
      <xdr:row>27</xdr:row>
      <xdr:rowOff>306186</xdr:rowOff>
    </xdr:to>
    <xdr:pic>
      <xdr:nvPicPr>
        <xdr:cNvPr id="52" name="Picture 51">
          <a:extLst>
            <a:ext uri="{FF2B5EF4-FFF2-40B4-BE49-F238E27FC236}">
              <a16:creationId xmlns:a16="http://schemas.microsoft.com/office/drawing/2014/main" id="{767A2C46-79D2-4575-9F52-65B0BA41A0EC}"/>
            </a:ext>
          </a:extLst>
        </xdr:cNvPr>
        <xdr:cNvPicPr>
          <a:picLocks noChangeAspect="1"/>
        </xdr:cNvPicPr>
      </xdr:nvPicPr>
      <xdr:blipFill>
        <a:blip xmlns:r="http://schemas.openxmlformats.org/officeDocument/2006/relationships" r:embed="rId1"/>
        <a:stretch>
          <a:fillRect/>
        </a:stretch>
      </xdr:blipFill>
      <xdr:spPr>
        <a:xfrm rot="5400000">
          <a:off x="3626206" y="7251344"/>
          <a:ext cx="296661" cy="252924"/>
        </a:xfrm>
        <a:prstGeom prst="rect">
          <a:avLst/>
        </a:prstGeom>
      </xdr:spPr>
    </xdr:pic>
    <xdr:clientData/>
  </xdr:twoCellAnchor>
  <xdr:twoCellAnchor>
    <xdr:from>
      <xdr:col>7</xdr:col>
      <xdr:colOff>58921</xdr:colOff>
      <xdr:row>27</xdr:row>
      <xdr:rowOff>174581</xdr:rowOff>
    </xdr:from>
    <xdr:to>
      <xdr:col>7</xdr:col>
      <xdr:colOff>235734</xdr:colOff>
      <xdr:row>27</xdr:row>
      <xdr:rowOff>299499</xdr:rowOff>
    </xdr:to>
    <xdr:pic>
      <xdr:nvPicPr>
        <xdr:cNvPr id="53" name="Picture 52">
          <a:extLst>
            <a:ext uri="{FF2B5EF4-FFF2-40B4-BE49-F238E27FC236}">
              <a16:creationId xmlns:a16="http://schemas.microsoft.com/office/drawing/2014/main" id="{63DA888C-4E63-4480-92C9-59294F4E0DB9}"/>
            </a:ext>
          </a:extLst>
        </xdr:cNvPr>
        <xdr:cNvPicPr>
          <a:picLocks noChangeAspect="1"/>
        </xdr:cNvPicPr>
      </xdr:nvPicPr>
      <xdr:blipFill>
        <a:blip xmlns:r="http://schemas.openxmlformats.org/officeDocument/2006/relationships" r:embed="rId5"/>
        <a:stretch>
          <a:fillRect/>
        </a:stretch>
      </xdr:blipFill>
      <xdr:spPr>
        <a:xfrm rot="5400000">
          <a:off x="4037744" y="7368583"/>
          <a:ext cx="124918" cy="176813"/>
        </a:xfrm>
        <a:prstGeom prst="rect">
          <a:avLst/>
        </a:prstGeom>
      </xdr:spPr>
    </xdr:pic>
    <xdr:clientData/>
  </xdr:twoCellAnchor>
  <xdr:twoCellAnchor>
    <xdr:from>
      <xdr:col>8</xdr:col>
      <xdr:colOff>66675</xdr:colOff>
      <xdr:row>27</xdr:row>
      <xdr:rowOff>152400</xdr:rowOff>
    </xdr:from>
    <xdr:to>
      <xdr:col>8</xdr:col>
      <xdr:colOff>256038</xdr:colOff>
      <xdr:row>27</xdr:row>
      <xdr:rowOff>299401</xdr:rowOff>
    </xdr:to>
    <xdr:pic>
      <xdr:nvPicPr>
        <xdr:cNvPr id="54" name="Picture 53">
          <a:extLst>
            <a:ext uri="{FF2B5EF4-FFF2-40B4-BE49-F238E27FC236}">
              <a16:creationId xmlns:a16="http://schemas.microsoft.com/office/drawing/2014/main" id="{96FFD0D0-2572-41A6-93C3-EB5E2002F4F8}"/>
            </a:ext>
          </a:extLst>
        </xdr:cNvPr>
        <xdr:cNvPicPr>
          <a:picLocks noChangeAspect="1"/>
        </xdr:cNvPicPr>
      </xdr:nvPicPr>
      <xdr:blipFill>
        <a:blip xmlns:r="http://schemas.openxmlformats.org/officeDocument/2006/relationships" r:embed="rId4"/>
        <a:stretch>
          <a:fillRect/>
        </a:stretch>
      </xdr:blipFill>
      <xdr:spPr>
        <a:xfrm rot="16200000">
          <a:off x="4374106" y="7351169"/>
          <a:ext cx="147001" cy="189363"/>
        </a:xfrm>
        <a:prstGeom prst="rect">
          <a:avLst/>
        </a:prstGeom>
      </xdr:spPr>
    </xdr:pic>
    <xdr:clientData/>
  </xdr:twoCellAnchor>
  <xdr:twoCellAnchor>
    <xdr:from>
      <xdr:col>11</xdr:col>
      <xdr:colOff>68448</xdr:colOff>
      <xdr:row>27</xdr:row>
      <xdr:rowOff>31704</xdr:rowOff>
    </xdr:from>
    <xdr:to>
      <xdr:col>11</xdr:col>
      <xdr:colOff>245261</xdr:colOff>
      <xdr:row>27</xdr:row>
      <xdr:rowOff>156622</xdr:rowOff>
    </xdr:to>
    <xdr:pic>
      <xdr:nvPicPr>
        <xdr:cNvPr id="55" name="Picture 54">
          <a:extLst>
            <a:ext uri="{FF2B5EF4-FFF2-40B4-BE49-F238E27FC236}">
              <a16:creationId xmlns:a16="http://schemas.microsoft.com/office/drawing/2014/main" id="{649ADCDD-DDF9-47D1-8750-1419DBC1A8ED}"/>
            </a:ext>
          </a:extLst>
        </xdr:cNvPr>
        <xdr:cNvPicPr>
          <a:picLocks noChangeAspect="1"/>
        </xdr:cNvPicPr>
      </xdr:nvPicPr>
      <xdr:blipFill>
        <a:blip xmlns:r="http://schemas.openxmlformats.org/officeDocument/2006/relationships" r:embed="rId5"/>
        <a:stretch>
          <a:fillRect/>
        </a:stretch>
      </xdr:blipFill>
      <xdr:spPr>
        <a:xfrm rot="16200000">
          <a:off x="5380771" y="7225706"/>
          <a:ext cx="124918" cy="176813"/>
        </a:xfrm>
        <a:prstGeom prst="rect">
          <a:avLst/>
        </a:prstGeom>
      </xdr:spPr>
    </xdr:pic>
    <xdr:clientData/>
  </xdr:twoCellAnchor>
  <xdr:twoCellAnchor>
    <xdr:from>
      <xdr:col>10</xdr:col>
      <xdr:colOff>28575</xdr:colOff>
      <xdr:row>27</xdr:row>
      <xdr:rowOff>9525</xdr:rowOff>
    </xdr:from>
    <xdr:to>
      <xdr:col>10</xdr:col>
      <xdr:colOff>281499</xdr:colOff>
      <xdr:row>27</xdr:row>
      <xdr:rowOff>306186</xdr:rowOff>
    </xdr:to>
    <xdr:pic>
      <xdr:nvPicPr>
        <xdr:cNvPr id="56" name="Picture 55">
          <a:extLst>
            <a:ext uri="{FF2B5EF4-FFF2-40B4-BE49-F238E27FC236}">
              <a16:creationId xmlns:a16="http://schemas.microsoft.com/office/drawing/2014/main" id="{142A9F58-5B2B-4C87-854C-F4AEF91A71BF}"/>
            </a:ext>
          </a:extLst>
        </xdr:cNvPr>
        <xdr:cNvPicPr>
          <a:picLocks noChangeAspect="1"/>
        </xdr:cNvPicPr>
      </xdr:nvPicPr>
      <xdr:blipFill>
        <a:blip xmlns:r="http://schemas.openxmlformats.org/officeDocument/2006/relationships" r:embed="rId1"/>
        <a:stretch>
          <a:fillRect/>
        </a:stretch>
      </xdr:blipFill>
      <xdr:spPr>
        <a:xfrm rot="5400000" flipH="1" flipV="1">
          <a:off x="4959706" y="7251344"/>
          <a:ext cx="296661" cy="252924"/>
        </a:xfrm>
        <a:prstGeom prst="rect">
          <a:avLst/>
        </a:prstGeom>
      </xdr:spPr>
    </xdr:pic>
    <xdr:clientData/>
  </xdr:twoCellAnchor>
  <xdr:twoCellAnchor>
    <xdr:from>
      <xdr:col>18</xdr:col>
      <xdr:colOff>21181</xdr:colOff>
      <xdr:row>27</xdr:row>
      <xdr:rowOff>45494</xdr:rowOff>
    </xdr:from>
    <xdr:to>
      <xdr:col>18</xdr:col>
      <xdr:colOff>168182</xdr:colOff>
      <xdr:row>27</xdr:row>
      <xdr:rowOff>234857</xdr:rowOff>
    </xdr:to>
    <xdr:pic>
      <xdr:nvPicPr>
        <xdr:cNvPr id="57" name="Picture 56">
          <a:extLst>
            <a:ext uri="{FF2B5EF4-FFF2-40B4-BE49-F238E27FC236}">
              <a16:creationId xmlns:a16="http://schemas.microsoft.com/office/drawing/2014/main" id="{818074CB-D8D4-4DDE-B476-CD9E10D5416E}"/>
            </a:ext>
          </a:extLst>
        </xdr:cNvPr>
        <xdr:cNvPicPr>
          <a:picLocks noChangeAspect="1"/>
        </xdr:cNvPicPr>
      </xdr:nvPicPr>
      <xdr:blipFill>
        <a:blip xmlns:r="http://schemas.openxmlformats.org/officeDocument/2006/relationships" r:embed="rId4"/>
        <a:stretch>
          <a:fillRect/>
        </a:stretch>
      </xdr:blipFill>
      <xdr:spPr>
        <a:xfrm>
          <a:off x="7641181" y="7265444"/>
          <a:ext cx="147001" cy="189363"/>
        </a:xfrm>
        <a:prstGeom prst="rect">
          <a:avLst/>
        </a:prstGeom>
      </xdr:spPr>
    </xdr:pic>
    <xdr:clientData/>
  </xdr:twoCellAnchor>
  <xdr:twoCellAnchor>
    <xdr:from>
      <xdr:col>19</xdr:col>
      <xdr:colOff>263881</xdr:colOff>
      <xdr:row>27</xdr:row>
      <xdr:rowOff>21869</xdr:rowOff>
    </xdr:from>
    <xdr:to>
      <xdr:col>20</xdr:col>
      <xdr:colOff>246217</xdr:colOff>
      <xdr:row>27</xdr:row>
      <xdr:rowOff>274793</xdr:rowOff>
    </xdr:to>
    <xdr:pic>
      <xdr:nvPicPr>
        <xdr:cNvPr id="58" name="Picture 57">
          <a:extLst>
            <a:ext uri="{FF2B5EF4-FFF2-40B4-BE49-F238E27FC236}">
              <a16:creationId xmlns:a16="http://schemas.microsoft.com/office/drawing/2014/main" id="{9E4E1D6F-5FC1-4E01-81F1-38FA8145C4F5}"/>
            </a:ext>
          </a:extLst>
        </xdr:cNvPr>
        <xdr:cNvPicPr>
          <a:picLocks noChangeAspect="1"/>
        </xdr:cNvPicPr>
      </xdr:nvPicPr>
      <xdr:blipFill>
        <a:blip xmlns:r="http://schemas.openxmlformats.org/officeDocument/2006/relationships" r:embed="rId1"/>
        <a:stretch>
          <a:fillRect/>
        </a:stretch>
      </xdr:blipFill>
      <xdr:spPr>
        <a:xfrm>
          <a:off x="8217256" y="7241819"/>
          <a:ext cx="315711" cy="252924"/>
        </a:xfrm>
        <a:prstGeom prst="rect">
          <a:avLst/>
        </a:prstGeom>
      </xdr:spPr>
    </xdr:pic>
    <xdr:clientData/>
  </xdr:twoCellAnchor>
  <xdr:twoCellAnchor>
    <xdr:from>
      <xdr:col>20</xdr:col>
      <xdr:colOff>309517</xdr:colOff>
      <xdr:row>27</xdr:row>
      <xdr:rowOff>23858</xdr:rowOff>
    </xdr:from>
    <xdr:to>
      <xdr:col>21</xdr:col>
      <xdr:colOff>0</xdr:colOff>
      <xdr:row>27</xdr:row>
      <xdr:rowOff>249727</xdr:rowOff>
    </xdr:to>
    <xdr:pic>
      <xdr:nvPicPr>
        <xdr:cNvPr id="59" name="Picture 58">
          <a:extLst>
            <a:ext uri="{FF2B5EF4-FFF2-40B4-BE49-F238E27FC236}">
              <a16:creationId xmlns:a16="http://schemas.microsoft.com/office/drawing/2014/main" id="{885A2F95-C6B7-448C-A98F-AFB1814A4162}"/>
            </a:ext>
          </a:extLst>
        </xdr:cNvPr>
        <xdr:cNvPicPr>
          <a:picLocks noChangeAspect="1"/>
        </xdr:cNvPicPr>
      </xdr:nvPicPr>
      <xdr:blipFill>
        <a:blip xmlns:r="http://schemas.openxmlformats.org/officeDocument/2006/relationships" r:embed="rId2"/>
        <a:stretch>
          <a:fillRect/>
        </a:stretch>
      </xdr:blipFill>
      <xdr:spPr>
        <a:xfrm>
          <a:off x="8596267" y="7243808"/>
          <a:ext cx="23858" cy="225869"/>
        </a:xfrm>
        <a:prstGeom prst="rect">
          <a:avLst/>
        </a:prstGeom>
      </xdr:spPr>
    </xdr:pic>
    <xdr:clientData/>
  </xdr:twoCellAnchor>
  <xdr:twoCellAnchor>
    <xdr:from>
      <xdr:col>21</xdr:col>
      <xdr:colOff>170594</xdr:colOff>
      <xdr:row>27</xdr:row>
      <xdr:rowOff>81956</xdr:rowOff>
    </xdr:from>
    <xdr:to>
      <xdr:col>21</xdr:col>
      <xdr:colOff>295512</xdr:colOff>
      <xdr:row>27</xdr:row>
      <xdr:rowOff>258769</xdr:rowOff>
    </xdr:to>
    <xdr:pic>
      <xdr:nvPicPr>
        <xdr:cNvPr id="60" name="Picture 59">
          <a:extLst>
            <a:ext uri="{FF2B5EF4-FFF2-40B4-BE49-F238E27FC236}">
              <a16:creationId xmlns:a16="http://schemas.microsoft.com/office/drawing/2014/main" id="{684FE286-283B-4D9E-B80D-F007FDCC1BC2}"/>
            </a:ext>
          </a:extLst>
        </xdr:cNvPr>
        <xdr:cNvPicPr>
          <a:picLocks noChangeAspect="1"/>
        </xdr:cNvPicPr>
      </xdr:nvPicPr>
      <xdr:blipFill>
        <a:blip xmlns:r="http://schemas.openxmlformats.org/officeDocument/2006/relationships" r:embed="rId5"/>
        <a:stretch>
          <a:fillRect/>
        </a:stretch>
      </xdr:blipFill>
      <xdr:spPr>
        <a:xfrm>
          <a:off x="8790719" y="7301906"/>
          <a:ext cx="124918" cy="176813"/>
        </a:xfrm>
        <a:prstGeom prst="rect">
          <a:avLst/>
        </a:prstGeom>
      </xdr:spPr>
    </xdr:pic>
    <xdr:clientData/>
  </xdr:twoCellAnchor>
  <xdr:twoCellAnchor>
    <xdr:from>
      <xdr:col>22</xdr:col>
      <xdr:colOff>145006</xdr:colOff>
      <xdr:row>27</xdr:row>
      <xdr:rowOff>64544</xdr:rowOff>
    </xdr:from>
    <xdr:to>
      <xdr:col>22</xdr:col>
      <xdr:colOff>292007</xdr:colOff>
      <xdr:row>27</xdr:row>
      <xdr:rowOff>253907</xdr:rowOff>
    </xdr:to>
    <xdr:pic>
      <xdr:nvPicPr>
        <xdr:cNvPr id="61" name="Picture 60">
          <a:extLst>
            <a:ext uri="{FF2B5EF4-FFF2-40B4-BE49-F238E27FC236}">
              <a16:creationId xmlns:a16="http://schemas.microsoft.com/office/drawing/2014/main" id="{41493027-997A-4FD9-AF03-1901C1FB74E0}"/>
            </a:ext>
          </a:extLst>
        </xdr:cNvPr>
        <xdr:cNvPicPr>
          <a:picLocks noChangeAspect="1"/>
        </xdr:cNvPicPr>
      </xdr:nvPicPr>
      <xdr:blipFill>
        <a:blip xmlns:r="http://schemas.openxmlformats.org/officeDocument/2006/relationships" r:embed="rId4"/>
        <a:stretch>
          <a:fillRect/>
        </a:stretch>
      </xdr:blipFill>
      <xdr:spPr>
        <a:xfrm rot="10800000">
          <a:off x="9098506" y="7284494"/>
          <a:ext cx="147001" cy="189363"/>
        </a:xfrm>
        <a:prstGeom prst="rect">
          <a:avLst/>
        </a:prstGeom>
      </xdr:spPr>
    </xdr:pic>
    <xdr:clientData/>
  </xdr:twoCellAnchor>
  <xdr:twoCellAnchor>
    <xdr:from>
      <xdr:col>25</xdr:col>
      <xdr:colOff>18194</xdr:colOff>
      <xdr:row>27</xdr:row>
      <xdr:rowOff>81956</xdr:rowOff>
    </xdr:from>
    <xdr:to>
      <xdr:col>25</xdr:col>
      <xdr:colOff>143112</xdr:colOff>
      <xdr:row>27</xdr:row>
      <xdr:rowOff>258769</xdr:rowOff>
    </xdr:to>
    <xdr:pic>
      <xdr:nvPicPr>
        <xdr:cNvPr id="62" name="Picture 61">
          <a:extLst>
            <a:ext uri="{FF2B5EF4-FFF2-40B4-BE49-F238E27FC236}">
              <a16:creationId xmlns:a16="http://schemas.microsoft.com/office/drawing/2014/main" id="{6B7A34CE-A2A0-4A55-9ADE-3C220ECD8821}"/>
            </a:ext>
          </a:extLst>
        </xdr:cNvPr>
        <xdr:cNvPicPr>
          <a:picLocks noChangeAspect="1"/>
        </xdr:cNvPicPr>
      </xdr:nvPicPr>
      <xdr:blipFill>
        <a:blip xmlns:r="http://schemas.openxmlformats.org/officeDocument/2006/relationships" r:embed="rId5"/>
        <a:stretch>
          <a:fillRect/>
        </a:stretch>
      </xdr:blipFill>
      <xdr:spPr>
        <a:xfrm rot="10800000">
          <a:off x="9971819" y="7301906"/>
          <a:ext cx="124918" cy="176813"/>
        </a:xfrm>
        <a:prstGeom prst="rect">
          <a:avLst/>
        </a:prstGeom>
      </xdr:spPr>
    </xdr:pic>
    <xdr:clientData/>
  </xdr:twoCellAnchor>
  <xdr:twoCellAnchor>
    <xdr:from>
      <xdr:col>24</xdr:col>
      <xdr:colOff>6706</xdr:colOff>
      <xdr:row>27</xdr:row>
      <xdr:rowOff>40919</xdr:rowOff>
    </xdr:from>
    <xdr:to>
      <xdr:col>24</xdr:col>
      <xdr:colOff>303367</xdr:colOff>
      <xdr:row>27</xdr:row>
      <xdr:rowOff>293843</xdr:rowOff>
    </xdr:to>
    <xdr:pic>
      <xdr:nvPicPr>
        <xdr:cNvPr id="63" name="Picture 62">
          <a:extLst>
            <a:ext uri="{FF2B5EF4-FFF2-40B4-BE49-F238E27FC236}">
              <a16:creationId xmlns:a16="http://schemas.microsoft.com/office/drawing/2014/main" id="{C857F1D6-353B-4BD0-8D8D-11CB49E20C5D}"/>
            </a:ext>
          </a:extLst>
        </xdr:cNvPr>
        <xdr:cNvPicPr>
          <a:picLocks noChangeAspect="1"/>
        </xdr:cNvPicPr>
      </xdr:nvPicPr>
      <xdr:blipFill>
        <a:blip xmlns:r="http://schemas.openxmlformats.org/officeDocument/2006/relationships" r:embed="rId1"/>
        <a:stretch>
          <a:fillRect/>
        </a:stretch>
      </xdr:blipFill>
      <xdr:spPr>
        <a:xfrm flipH="1" flipV="1">
          <a:off x="9626956" y="7260869"/>
          <a:ext cx="296661" cy="252924"/>
        </a:xfrm>
        <a:prstGeom prst="rect">
          <a:avLst/>
        </a:prstGeom>
      </xdr:spPr>
    </xdr:pic>
    <xdr:clientData/>
  </xdr:twoCellAnchor>
  <xdr:twoCellAnchor>
    <xdr:from>
      <xdr:col>5</xdr:col>
      <xdr:colOff>57150</xdr:colOff>
      <xdr:row>27</xdr:row>
      <xdr:rowOff>38100</xdr:rowOff>
    </xdr:from>
    <xdr:to>
      <xdr:col>5</xdr:col>
      <xdr:colOff>288132</xdr:colOff>
      <xdr:row>27</xdr:row>
      <xdr:rowOff>168681</xdr:rowOff>
    </xdr:to>
    <xdr:pic>
      <xdr:nvPicPr>
        <xdr:cNvPr id="64" name="Picture 63">
          <a:extLst>
            <a:ext uri="{FF2B5EF4-FFF2-40B4-BE49-F238E27FC236}">
              <a16:creationId xmlns:a16="http://schemas.microsoft.com/office/drawing/2014/main" id="{C0312C48-56D4-483A-B268-13B477010965}"/>
            </a:ext>
          </a:extLst>
        </xdr:cNvPr>
        <xdr:cNvPicPr>
          <a:picLocks noChangeAspect="1"/>
        </xdr:cNvPicPr>
      </xdr:nvPicPr>
      <xdr:blipFill rotWithShape="1">
        <a:blip xmlns:r="http://schemas.openxmlformats.org/officeDocument/2006/relationships" r:embed="rId3"/>
        <a:srcRect r="37332"/>
        <a:stretch/>
      </xdr:blipFill>
      <xdr:spPr>
        <a:xfrm rot="5400000">
          <a:off x="3393475" y="7207850"/>
          <a:ext cx="130581" cy="230982"/>
        </a:xfrm>
        <a:prstGeom prst="rect">
          <a:avLst/>
        </a:prstGeom>
      </xdr:spPr>
    </xdr:pic>
    <xdr:clientData/>
  </xdr:twoCellAnchor>
  <xdr:twoCellAnchor>
    <xdr:from>
      <xdr:col>9</xdr:col>
      <xdr:colOff>38100</xdr:colOff>
      <xdr:row>27</xdr:row>
      <xdr:rowOff>161925</xdr:rowOff>
    </xdr:from>
    <xdr:to>
      <xdr:col>9</xdr:col>
      <xdr:colOff>269082</xdr:colOff>
      <xdr:row>27</xdr:row>
      <xdr:rowOff>286410</xdr:rowOff>
    </xdr:to>
    <xdr:pic>
      <xdr:nvPicPr>
        <xdr:cNvPr id="65" name="Picture 64">
          <a:extLst>
            <a:ext uri="{FF2B5EF4-FFF2-40B4-BE49-F238E27FC236}">
              <a16:creationId xmlns:a16="http://schemas.microsoft.com/office/drawing/2014/main" id="{C495560F-6B4F-4289-8CF3-0AF1B7A4FBF9}"/>
            </a:ext>
          </a:extLst>
        </xdr:cNvPr>
        <xdr:cNvPicPr>
          <a:picLocks noChangeAspect="1"/>
        </xdr:cNvPicPr>
      </xdr:nvPicPr>
      <xdr:blipFill rotWithShape="1">
        <a:blip xmlns:r="http://schemas.openxmlformats.org/officeDocument/2006/relationships" r:embed="rId3"/>
        <a:srcRect r="40257"/>
        <a:stretch/>
      </xdr:blipFill>
      <xdr:spPr>
        <a:xfrm rot="16200000">
          <a:off x="4710973" y="7328627"/>
          <a:ext cx="124485" cy="230982"/>
        </a:xfrm>
        <a:prstGeom prst="rect">
          <a:avLst/>
        </a:prstGeom>
      </xdr:spPr>
    </xdr:pic>
    <xdr:clientData/>
  </xdr:twoCellAnchor>
  <xdr:twoCellAnchor>
    <xdr:from>
      <xdr:col>19</xdr:col>
      <xdr:colOff>19050</xdr:colOff>
      <xdr:row>27</xdr:row>
      <xdr:rowOff>28575</xdr:rowOff>
    </xdr:from>
    <xdr:to>
      <xdr:col>19</xdr:col>
      <xdr:colOff>153812</xdr:colOff>
      <xdr:row>27</xdr:row>
      <xdr:rowOff>259557</xdr:rowOff>
    </xdr:to>
    <xdr:pic>
      <xdr:nvPicPr>
        <xdr:cNvPr id="66" name="Picture 65">
          <a:extLst>
            <a:ext uri="{FF2B5EF4-FFF2-40B4-BE49-F238E27FC236}">
              <a16:creationId xmlns:a16="http://schemas.microsoft.com/office/drawing/2014/main" id="{43D7A81E-B2C7-40B5-B024-6F5B32B03AA1}"/>
            </a:ext>
          </a:extLst>
        </xdr:cNvPr>
        <xdr:cNvPicPr>
          <a:picLocks noChangeAspect="1"/>
        </xdr:cNvPicPr>
      </xdr:nvPicPr>
      <xdr:blipFill rotWithShape="1">
        <a:blip xmlns:r="http://schemas.openxmlformats.org/officeDocument/2006/relationships" r:embed="rId3"/>
        <a:srcRect r="35326"/>
        <a:stretch/>
      </xdr:blipFill>
      <xdr:spPr>
        <a:xfrm>
          <a:off x="7972425" y="7248525"/>
          <a:ext cx="134762" cy="230982"/>
        </a:xfrm>
        <a:prstGeom prst="rect">
          <a:avLst/>
        </a:prstGeom>
      </xdr:spPr>
    </xdr:pic>
    <xdr:clientData/>
  </xdr:twoCellAnchor>
  <xdr:twoCellAnchor>
    <xdr:from>
      <xdr:col>23</xdr:col>
      <xdr:colOff>142875</xdr:colOff>
      <xdr:row>27</xdr:row>
      <xdr:rowOff>47625</xdr:rowOff>
    </xdr:from>
    <xdr:to>
      <xdr:col>23</xdr:col>
      <xdr:colOff>273130</xdr:colOff>
      <xdr:row>27</xdr:row>
      <xdr:rowOff>278607</xdr:rowOff>
    </xdr:to>
    <xdr:pic>
      <xdr:nvPicPr>
        <xdr:cNvPr id="67" name="Picture 66">
          <a:extLst>
            <a:ext uri="{FF2B5EF4-FFF2-40B4-BE49-F238E27FC236}">
              <a16:creationId xmlns:a16="http://schemas.microsoft.com/office/drawing/2014/main" id="{2B2C2FA7-B3B1-437B-AB12-6592004D7552}"/>
            </a:ext>
          </a:extLst>
        </xdr:cNvPr>
        <xdr:cNvPicPr>
          <a:picLocks noChangeAspect="1"/>
        </xdr:cNvPicPr>
      </xdr:nvPicPr>
      <xdr:blipFill rotWithShape="1">
        <a:blip xmlns:r="http://schemas.openxmlformats.org/officeDocument/2006/relationships" r:embed="rId3"/>
        <a:srcRect l="1" r="37487"/>
        <a:stretch/>
      </xdr:blipFill>
      <xdr:spPr>
        <a:xfrm rot="10800000">
          <a:off x="9429750" y="7267575"/>
          <a:ext cx="130255" cy="230982"/>
        </a:xfrm>
        <a:prstGeom prst="rect">
          <a:avLst/>
        </a:prstGeom>
      </xdr:spPr>
    </xdr:pic>
    <xdr:clientData/>
  </xdr:twoCellAnchor>
  <xdr:twoCellAnchor>
    <xdr:from>
      <xdr:col>32</xdr:col>
      <xdr:colOff>43295</xdr:colOff>
      <xdr:row>24</xdr:row>
      <xdr:rowOff>115454</xdr:rowOff>
    </xdr:from>
    <xdr:to>
      <xdr:col>32</xdr:col>
      <xdr:colOff>6110720</xdr:colOff>
      <xdr:row>64</xdr:row>
      <xdr:rowOff>10390</xdr:rowOff>
    </xdr:to>
    <xdr:pic>
      <xdr:nvPicPr>
        <xdr:cNvPr id="71" name="Picture 70">
          <a:extLst>
            <a:ext uri="{FF2B5EF4-FFF2-40B4-BE49-F238E27FC236}">
              <a16:creationId xmlns:a16="http://schemas.microsoft.com/office/drawing/2014/main" id="{C91A3F8A-A739-9E13-8425-3B4F4EE321E5}"/>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8631477" y="5181022"/>
          <a:ext cx="6067425" cy="7067550"/>
        </a:xfrm>
        <a:prstGeom prst="rect">
          <a:avLst/>
        </a:prstGeom>
      </xdr:spPr>
    </xdr:pic>
    <xdr:clientData/>
  </xdr:twoCellAnchor>
  <xdr:twoCellAnchor>
    <xdr:from>
      <xdr:col>32</xdr:col>
      <xdr:colOff>48977</xdr:colOff>
      <xdr:row>2</xdr:row>
      <xdr:rowOff>34546</xdr:rowOff>
    </xdr:from>
    <xdr:to>
      <xdr:col>32</xdr:col>
      <xdr:colOff>6545027</xdr:colOff>
      <xdr:row>24</xdr:row>
      <xdr:rowOff>40030</xdr:rowOff>
    </xdr:to>
    <xdr:pic>
      <xdr:nvPicPr>
        <xdr:cNvPr id="75" name="Picture 74">
          <a:extLst>
            <a:ext uri="{FF2B5EF4-FFF2-40B4-BE49-F238E27FC236}">
              <a16:creationId xmlns:a16="http://schemas.microsoft.com/office/drawing/2014/main" id="{B2860651-3C09-2B5B-238D-DCDE2107D81E}"/>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8637159" y="409773"/>
          <a:ext cx="6496050" cy="4695825"/>
        </a:xfrm>
        <a:prstGeom prst="rect">
          <a:avLst/>
        </a:prstGeom>
      </xdr:spPr>
    </xdr:pic>
    <xdr:clientData/>
  </xdr:twoCellAnchor>
  <xdr:twoCellAnchor>
    <xdr:from>
      <xdr:col>31</xdr:col>
      <xdr:colOff>69091</xdr:colOff>
      <xdr:row>5</xdr:row>
      <xdr:rowOff>141249</xdr:rowOff>
    </xdr:from>
    <xdr:to>
      <xdr:col>31</xdr:col>
      <xdr:colOff>6126991</xdr:colOff>
      <xdr:row>44</xdr:row>
      <xdr:rowOff>76595</xdr:rowOff>
    </xdr:to>
    <xdr:pic>
      <xdr:nvPicPr>
        <xdr:cNvPr id="77" name="Picture 76">
          <a:extLst>
            <a:ext uri="{FF2B5EF4-FFF2-40B4-BE49-F238E27FC236}">
              <a16:creationId xmlns:a16="http://schemas.microsoft.com/office/drawing/2014/main" id="{F3416EA0-9B38-CDE2-23B4-671E898D6938}"/>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1946477" y="1209204"/>
          <a:ext cx="6057900" cy="7353300"/>
        </a:xfrm>
        <a:prstGeom prst="rect">
          <a:avLst/>
        </a:prstGeom>
      </xdr:spPr>
    </xdr:pic>
    <xdr:clientData/>
  </xdr:twoCellAnchor>
  <xdr:twoCellAnchor>
    <xdr:from>
      <xdr:col>31</xdr:col>
      <xdr:colOff>17045</xdr:colOff>
      <xdr:row>1</xdr:row>
      <xdr:rowOff>31477</xdr:rowOff>
    </xdr:from>
    <xdr:to>
      <xdr:col>31</xdr:col>
      <xdr:colOff>6703595</xdr:colOff>
      <xdr:row>5</xdr:row>
      <xdr:rowOff>113161</xdr:rowOff>
    </xdr:to>
    <xdr:pic>
      <xdr:nvPicPr>
        <xdr:cNvPr id="79" name="Picture 78">
          <a:extLst>
            <a:ext uri="{FF2B5EF4-FFF2-40B4-BE49-F238E27FC236}">
              <a16:creationId xmlns:a16="http://schemas.microsoft.com/office/drawing/2014/main" id="{5F6990C4-4A7C-F82F-C8F1-C5F554B2FB0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1894431" y="219091"/>
          <a:ext cx="6686550" cy="9620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18</xdr:col>
      <xdr:colOff>14007</xdr:colOff>
      <xdr:row>4</xdr:row>
      <xdr:rowOff>37970</xdr:rowOff>
    </xdr:from>
    <xdr:to>
      <xdr:col>18</xdr:col>
      <xdr:colOff>310668</xdr:colOff>
      <xdr:row>4</xdr:row>
      <xdr:rowOff>290894</xdr:rowOff>
    </xdr:to>
    <xdr:pic>
      <xdr:nvPicPr>
        <xdr:cNvPr id="2" name="Picture 1">
          <a:extLst>
            <a:ext uri="{FF2B5EF4-FFF2-40B4-BE49-F238E27FC236}">
              <a16:creationId xmlns:a16="http://schemas.microsoft.com/office/drawing/2014/main" id="{BB62FAF0-42FB-4ED1-9676-ECBBCF98D4F0}"/>
            </a:ext>
          </a:extLst>
        </xdr:cNvPr>
        <xdr:cNvPicPr>
          <a:picLocks noChangeAspect="1"/>
        </xdr:cNvPicPr>
      </xdr:nvPicPr>
      <xdr:blipFill>
        <a:blip xmlns:r="http://schemas.openxmlformats.org/officeDocument/2006/relationships" r:embed="rId1"/>
        <a:stretch>
          <a:fillRect/>
        </a:stretch>
      </xdr:blipFill>
      <xdr:spPr>
        <a:xfrm>
          <a:off x="7634007" y="799970"/>
          <a:ext cx="296661" cy="252924"/>
        </a:xfrm>
        <a:prstGeom prst="rect">
          <a:avLst/>
        </a:prstGeom>
      </xdr:spPr>
    </xdr:pic>
    <xdr:clientData/>
  </xdr:twoCellAnchor>
  <xdr:twoCellAnchor>
    <xdr:from>
      <xdr:col>11</xdr:col>
      <xdr:colOff>31393</xdr:colOff>
      <xdr:row>4</xdr:row>
      <xdr:rowOff>17222</xdr:rowOff>
    </xdr:from>
    <xdr:to>
      <xdr:col>11</xdr:col>
      <xdr:colOff>284317</xdr:colOff>
      <xdr:row>4</xdr:row>
      <xdr:rowOff>313883</xdr:rowOff>
    </xdr:to>
    <xdr:pic>
      <xdr:nvPicPr>
        <xdr:cNvPr id="3" name="Picture 2">
          <a:extLst>
            <a:ext uri="{FF2B5EF4-FFF2-40B4-BE49-F238E27FC236}">
              <a16:creationId xmlns:a16="http://schemas.microsoft.com/office/drawing/2014/main" id="{35F2D164-2D07-4036-980A-496856D23114}"/>
            </a:ext>
          </a:extLst>
        </xdr:cNvPr>
        <xdr:cNvPicPr>
          <a:picLocks noChangeAspect="1"/>
        </xdr:cNvPicPr>
      </xdr:nvPicPr>
      <xdr:blipFill>
        <a:blip xmlns:r="http://schemas.openxmlformats.org/officeDocument/2006/relationships" r:embed="rId1"/>
        <a:stretch>
          <a:fillRect/>
        </a:stretch>
      </xdr:blipFill>
      <xdr:spPr>
        <a:xfrm rot="5400000" flipH="1" flipV="1">
          <a:off x="5295899" y="801091"/>
          <a:ext cx="296661" cy="252924"/>
        </a:xfrm>
        <a:prstGeom prst="rect">
          <a:avLst/>
        </a:prstGeom>
      </xdr:spPr>
    </xdr:pic>
    <xdr:clientData/>
  </xdr:twoCellAnchor>
  <xdr:twoCellAnchor>
    <xdr:from>
      <xdr:col>4</xdr:col>
      <xdr:colOff>39220</xdr:colOff>
      <xdr:row>4</xdr:row>
      <xdr:rowOff>11207</xdr:rowOff>
    </xdr:from>
    <xdr:to>
      <xdr:col>4</xdr:col>
      <xdr:colOff>292144</xdr:colOff>
      <xdr:row>4</xdr:row>
      <xdr:rowOff>307868</xdr:rowOff>
    </xdr:to>
    <xdr:pic>
      <xdr:nvPicPr>
        <xdr:cNvPr id="4" name="Picture 3">
          <a:extLst>
            <a:ext uri="{FF2B5EF4-FFF2-40B4-BE49-F238E27FC236}">
              <a16:creationId xmlns:a16="http://schemas.microsoft.com/office/drawing/2014/main" id="{5A0F0CF1-43A0-47E2-9E70-F14D8146C824}"/>
            </a:ext>
          </a:extLst>
        </xdr:cNvPr>
        <xdr:cNvPicPr>
          <a:picLocks noChangeAspect="1"/>
        </xdr:cNvPicPr>
      </xdr:nvPicPr>
      <xdr:blipFill>
        <a:blip xmlns:r="http://schemas.openxmlformats.org/officeDocument/2006/relationships" r:embed="rId1"/>
        <a:stretch>
          <a:fillRect/>
        </a:stretch>
      </xdr:blipFill>
      <xdr:spPr>
        <a:xfrm rot="5400000">
          <a:off x="2970101" y="795076"/>
          <a:ext cx="296661" cy="252924"/>
        </a:xfrm>
        <a:prstGeom prst="rect">
          <a:avLst/>
        </a:prstGeom>
      </xdr:spPr>
    </xdr:pic>
    <xdr:clientData/>
  </xdr:twoCellAnchor>
  <xdr:twoCellAnchor>
    <xdr:from>
      <xdr:col>25</xdr:col>
      <xdr:colOff>11749</xdr:colOff>
      <xdr:row>4</xdr:row>
      <xdr:rowOff>38678</xdr:rowOff>
    </xdr:from>
    <xdr:to>
      <xdr:col>25</xdr:col>
      <xdr:colOff>308410</xdr:colOff>
      <xdr:row>4</xdr:row>
      <xdr:rowOff>291602</xdr:rowOff>
    </xdr:to>
    <xdr:pic>
      <xdr:nvPicPr>
        <xdr:cNvPr id="5" name="Picture 4">
          <a:extLst>
            <a:ext uri="{FF2B5EF4-FFF2-40B4-BE49-F238E27FC236}">
              <a16:creationId xmlns:a16="http://schemas.microsoft.com/office/drawing/2014/main" id="{444D4C40-C93C-4DE0-B73A-22639C2525FC}"/>
            </a:ext>
          </a:extLst>
        </xdr:cNvPr>
        <xdr:cNvPicPr>
          <a:picLocks noChangeAspect="1"/>
        </xdr:cNvPicPr>
      </xdr:nvPicPr>
      <xdr:blipFill>
        <a:blip xmlns:r="http://schemas.openxmlformats.org/officeDocument/2006/relationships" r:embed="rId1"/>
        <a:stretch>
          <a:fillRect/>
        </a:stretch>
      </xdr:blipFill>
      <xdr:spPr>
        <a:xfrm rot="10800000">
          <a:off x="9965374" y="800678"/>
          <a:ext cx="296661" cy="252924"/>
        </a:xfrm>
        <a:prstGeom prst="rect">
          <a:avLst/>
        </a:prstGeom>
      </xdr:spPr>
    </xdr:pic>
    <xdr:clientData/>
  </xdr:twoCellAnchor>
  <xdr:twoCellAnchor>
    <xdr:from>
      <xdr:col>19</xdr:col>
      <xdr:colOff>106430</xdr:colOff>
      <xdr:row>4</xdr:row>
      <xdr:rowOff>44014</xdr:rowOff>
    </xdr:from>
    <xdr:to>
      <xdr:col>19</xdr:col>
      <xdr:colOff>303816</xdr:colOff>
      <xdr:row>4</xdr:row>
      <xdr:rowOff>269883</xdr:rowOff>
    </xdr:to>
    <xdr:pic>
      <xdr:nvPicPr>
        <xdr:cNvPr id="6" name="Picture 5">
          <a:extLst>
            <a:ext uri="{FF2B5EF4-FFF2-40B4-BE49-F238E27FC236}">
              <a16:creationId xmlns:a16="http://schemas.microsoft.com/office/drawing/2014/main" id="{546B1158-4921-4ECE-A4AC-C10B4F7536C4}"/>
            </a:ext>
          </a:extLst>
        </xdr:cNvPr>
        <xdr:cNvPicPr>
          <a:picLocks noChangeAspect="1"/>
        </xdr:cNvPicPr>
      </xdr:nvPicPr>
      <xdr:blipFill>
        <a:blip xmlns:r="http://schemas.openxmlformats.org/officeDocument/2006/relationships" r:embed="rId2"/>
        <a:stretch>
          <a:fillRect/>
        </a:stretch>
      </xdr:blipFill>
      <xdr:spPr>
        <a:xfrm>
          <a:off x="8059805" y="806014"/>
          <a:ext cx="197386" cy="225869"/>
        </a:xfrm>
        <a:prstGeom prst="rect">
          <a:avLst/>
        </a:prstGeom>
      </xdr:spPr>
    </xdr:pic>
    <xdr:clientData/>
  </xdr:twoCellAnchor>
  <xdr:twoCellAnchor>
    <xdr:from>
      <xdr:col>26</xdr:col>
      <xdr:colOff>21105</xdr:colOff>
      <xdr:row>4</xdr:row>
      <xdr:rowOff>57461</xdr:rowOff>
    </xdr:from>
    <xdr:to>
      <xdr:col>26</xdr:col>
      <xdr:colOff>218491</xdr:colOff>
      <xdr:row>4</xdr:row>
      <xdr:rowOff>283330</xdr:rowOff>
    </xdr:to>
    <xdr:pic>
      <xdr:nvPicPr>
        <xdr:cNvPr id="7" name="Picture 6">
          <a:extLst>
            <a:ext uri="{FF2B5EF4-FFF2-40B4-BE49-F238E27FC236}">
              <a16:creationId xmlns:a16="http://schemas.microsoft.com/office/drawing/2014/main" id="{315A765A-F297-4622-8D63-B33E7C9EF857}"/>
            </a:ext>
          </a:extLst>
        </xdr:cNvPr>
        <xdr:cNvPicPr>
          <a:picLocks noChangeAspect="1"/>
        </xdr:cNvPicPr>
      </xdr:nvPicPr>
      <xdr:blipFill>
        <a:blip xmlns:r="http://schemas.openxmlformats.org/officeDocument/2006/relationships" r:embed="rId2"/>
        <a:stretch>
          <a:fillRect/>
        </a:stretch>
      </xdr:blipFill>
      <xdr:spPr>
        <a:xfrm rot="10800000">
          <a:off x="10308105" y="819461"/>
          <a:ext cx="197386" cy="225869"/>
        </a:xfrm>
        <a:prstGeom prst="rect">
          <a:avLst/>
        </a:prstGeom>
      </xdr:spPr>
    </xdr:pic>
    <xdr:clientData/>
  </xdr:twoCellAnchor>
  <xdr:twoCellAnchor>
    <xdr:from>
      <xdr:col>5</xdr:col>
      <xdr:colOff>48512</xdr:colOff>
      <xdr:row>4</xdr:row>
      <xdr:rowOff>116219</xdr:rowOff>
    </xdr:from>
    <xdr:to>
      <xdr:col>5</xdr:col>
      <xdr:colOff>274381</xdr:colOff>
      <xdr:row>4</xdr:row>
      <xdr:rowOff>313605</xdr:rowOff>
    </xdr:to>
    <xdr:pic>
      <xdr:nvPicPr>
        <xdr:cNvPr id="8" name="Picture 7">
          <a:extLst>
            <a:ext uri="{FF2B5EF4-FFF2-40B4-BE49-F238E27FC236}">
              <a16:creationId xmlns:a16="http://schemas.microsoft.com/office/drawing/2014/main" id="{E474F253-BC24-4AA7-B48D-A6C8B717D11A}"/>
            </a:ext>
          </a:extLst>
        </xdr:cNvPr>
        <xdr:cNvPicPr>
          <a:picLocks noChangeAspect="1"/>
        </xdr:cNvPicPr>
      </xdr:nvPicPr>
      <xdr:blipFill>
        <a:blip xmlns:r="http://schemas.openxmlformats.org/officeDocument/2006/relationships" r:embed="rId2"/>
        <a:stretch>
          <a:fillRect/>
        </a:stretch>
      </xdr:blipFill>
      <xdr:spPr>
        <a:xfrm rot="5400000">
          <a:off x="3348879" y="863977"/>
          <a:ext cx="197386" cy="225869"/>
        </a:xfrm>
        <a:prstGeom prst="rect">
          <a:avLst/>
        </a:prstGeom>
      </xdr:spPr>
    </xdr:pic>
    <xdr:clientData/>
  </xdr:twoCellAnchor>
  <xdr:twoCellAnchor>
    <xdr:from>
      <xdr:col>12</xdr:col>
      <xdr:colOff>56030</xdr:colOff>
      <xdr:row>4</xdr:row>
      <xdr:rowOff>22412</xdr:rowOff>
    </xdr:from>
    <xdr:to>
      <xdr:col>12</xdr:col>
      <xdr:colOff>281899</xdr:colOff>
      <xdr:row>4</xdr:row>
      <xdr:rowOff>219798</xdr:rowOff>
    </xdr:to>
    <xdr:pic>
      <xdr:nvPicPr>
        <xdr:cNvPr id="9" name="Picture 8">
          <a:extLst>
            <a:ext uri="{FF2B5EF4-FFF2-40B4-BE49-F238E27FC236}">
              <a16:creationId xmlns:a16="http://schemas.microsoft.com/office/drawing/2014/main" id="{C0BD0892-4D98-4422-8A49-F9411E9384AE}"/>
            </a:ext>
          </a:extLst>
        </xdr:cNvPr>
        <xdr:cNvPicPr>
          <a:picLocks noChangeAspect="1"/>
        </xdr:cNvPicPr>
      </xdr:nvPicPr>
      <xdr:blipFill>
        <a:blip xmlns:r="http://schemas.openxmlformats.org/officeDocument/2006/relationships" r:embed="rId2"/>
        <a:stretch>
          <a:fillRect/>
        </a:stretch>
      </xdr:blipFill>
      <xdr:spPr>
        <a:xfrm rot="16200000">
          <a:off x="5690022" y="770170"/>
          <a:ext cx="197386" cy="225869"/>
        </a:xfrm>
        <a:prstGeom prst="rect">
          <a:avLst/>
        </a:prstGeom>
      </xdr:spPr>
    </xdr:pic>
    <xdr:clientData/>
  </xdr:twoCellAnchor>
  <xdr:twoCellAnchor>
    <xdr:from>
      <xdr:col>17</xdr:col>
      <xdr:colOff>16808</xdr:colOff>
      <xdr:row>4</xdr:row>
      <xdr:rowOff>39221</xdr:rowOff>
    </xdr:from>
    <xdr:to>
      <xdr:col>17</xdr:col>
      <xdr:colOff>225177</xdr:colOff>
      <xdr:row>4</xdr:row>
      <xdr:rowOff>270203</xdr:rowOff>
    </xdr:to>
    <xdr:pic>
      <xdr:nvPicPr>
        <xdr:cNvPr id="10" name="Picture 9">
          <a:extLst>
            <a:ext uri="{FF2B5EF4-FFF2-40B4-BE49-F238E27FC236}">
              <a16:creationId xmlns:a16="http://schemas.microsoft.com/office/drawing/2014/main" id="{5B380869-2445-439B-9130-8827ABD38725}"/>
            </a:ext>
          </a:extLst>
        </xdr:cNvPr>
        <xdr:cNvPicPr>
          <a:picLocks noChangeAspect="1"/>
        </xdr:cNvPicPr>
      </xdr:nvPicPr>
      <xdr:blipFill>
        <a:blip xmlns:r="http://schemas.openxmlformats.org/officeDocument/2006/relationships" r:embed="rId3"/>
        <a:stretch>
          <a:fillRect/>
        </a:stretch>
      </xdr:blipFill>
      <xdr:spPr>
        <a:xfrm>
          <a:off x="7303433" y="801221"/>
          <a:ext cx="208369" cy="230982"/>
        </a:xfrm>
        <a:prstGeom prst="rect">
          <a:avLst/>
        </a:prstGeom>
      </xdr:spPr>
    </xdr:pic>
    <xdr:clientData/>
  </xdr:twoCellAnchor>
  <xdr:twoCellAnchor>
    <xdr:from>
      <xdr:col>16</xdr:col>
      <xdr:colOff>17930</xdr:colOff>
      <xdr:row>4</xdr:row>
      <xdr:rowOff>40341</xdr:rowOff>
    </xdr:from>
    <xdr:to>
      <xdr:col>16</xdr:col>
      <xdr:colOff>152692</xdr:colOff>
      <xdr:row>4</xdr:row>
      <xdr:rowOff>271323</xdr:rowOff>
    </xdr:to>
    <xdr:pic>
      <xdr:nvPicPr>
        <xdr:cNvPr id="11" name="Picture 10">
          <a:extLst>
            <a:ext uri="{FF2B5EF4-FFF2-40B4-BE49-F238E27FC236}">
              <a16:creationId xmlns:a16="http://schemas.microsoft.com/office/drawing/2014/main" id="{F982382A-46D9-4186-A904-29C8CEB87A10}"/>
            </a:ext>
          </a:extLst>
        </xdr:cNvPr>
        <xdr:cNvPicPr>
          <a:picLocks noChangeAspect="1"/>
        </xdr:cNvPicPr>
      </xdr:nvPicPr>
      <xdr:blipFill rotWithShape="1">
        <a:blip xmlns:r="http://schemas.openxmlformats.org/officeDocument/2006/relationships" r:embed="rId3"/>
        <a:srcRect r="35326"/>
        <a:stretch/>
      </xdr:blipFill>
      <xdr:spPr>
        <a:xfrm>
          <a:off x="6971180" y="802341"/>
          <a:ext cx="134762" cy="230982"/>
        </a:xfrm>
        <a:prstGeom prst="rect">
          <a:avLst/>
        </a:prstGeom>
      </xdr:spPr>
    </xdr:pic>
    <xdr:clientData/>
  </xdr:twoCellAnchor>
  <xdr:twoCellAnchor>
    <xdr:from>
      <xdr:col>9</xdr:col>
      <xdr:colOff>30154</xdr:colOff>
      <xdr:row>4</xdr:row>
      <xdr:rowOff>192681</xdr:rowOff>
    </xdr:from>
    <xdr:to>
      <xdr:col>9</xdr:col>
      <xdr:colOff>261136</xdr:colOff>
      <xdr:row>4</xdr:row>
      <xdr:rowOff>317166</xdr:rowOff>
    </xdr:to>
    <xdr:pic>
      <xdr:nvPicPr>
        <xdr:cNvPr id="12" name="Picture 11">
          <a:extLst>
            <a:ext uri="{FF2B5EF4-FFF2-40B4-BE49-F238E27FC236}">
              <a16:creationId xmlns:a16="http://schemas.microsoft.com/office/drawing/2014/main" id="{003A015A-D050-441C-B04C-06BF1C8A017F}"/>
            </a:ext>
          </a:extLst>
        </xdr:cNvPr>
        <xdr:cNvPicPr>
          <a:picLocks noChangeAspect="1"/>
        </xdr:cNvPicPr>
      </xdr:nvPicPr>
      <xdr:blipFill rotWithShape="1">
        <a:blip xmlns:r="http://schemas.openxmlformats.org/officeDocument/2006/relationships" r:embed="rId3"/>
        <a:srcRect r="40257"/>
        <a:stretch/>
      </xdr:blipFill>
      <xdr:spPr>
        <a:xfrm rot="16200000">
          <a:off x="4703027" y="901433"/>
          <a:ext cx="124485" cy="230982"/>
        </a:xfrm>
        <a:prstGeom prst="rect">
          <a:avLst/>
        </a:prstGeom>
      </xdr:spPr>
    </xdr:pic>
    <xdr:clientData/>
  </xdr:twoCellAnchor>
  <xdr:twoCellAnchor>
    <xdr:from>
      <xdr:col>10</xdr:col>
      <xdr:colOff>36878</xdr:colOff>
      <xdr:row>4</xdr:row>
      <xdr:rowOff>109917</xdr:rowOff>
    </xdr:from>
    <xdr:to>
      <xdr:col>10</xdr:col>
      <xdr:colOff>267860</xdr:colOff>
      <xdr:row>4</xdr:row>
      <xdr:rowOff>318286</xdr:rowOff>
    </xdr:to>
    <xdr:pic>
      <xdr:nvPicPr>
        <xdr:cNvPr id="13" name="Picture 12">
          <a:extLst>
            <a:ext uri="{FF2B5EF4-FFF2-40B4-BE49-F238E27FC236}">
              <a16:creationId xmlns:a16="http://schemas.microsoft.com/office/drawing/2014/main" id="{BBDFCF9F-E71D-4890-B4B3-DBB173C4120A}"/>
            </a:ext>
          </a:extLst>
        </xdr:cNvPr>
        <xdr:cNvPicPr>
          <a:picLocks noChangeAspect="1"/>
        </xdr:cNvPicPr>
      </xdr:nvPicPr>
      <xdr:blipFill>
        <a:blip xmlns:r="http://schemas.openxmlformats.org/officeDocument/2006/relationships" r:embed="rId3"/>
        <a:stretch>
          <a:fillRect/>
        </a:stretch>
      </xdr:blipFill>
      <xdr:spPr>
        <a:xfrm rot="16200000">
          <a:off x="5001184" y="860611"/>
          <a:ext cx="208369" cy="230982"/>
        </a:xfrm>
        <a:prstGeom prst="rect">
          <a:avLst/>
        </a:prstGeom>
      </xdr:spPr>
    </xdr:pic>
    <xdr:clientData/>
  </xdr:twoCellAnchor>
  <xdr:twoCellAnchor>
    <xdr:from>
      <xdr:col>3</xdr:col>
      <xdr:colOff>50426</xdr:colOff>
      <xdr:row>4</xdr:row>
      <xdr:rowOff>11207</xdr:rowOff>
    </xdr:from>
    <xdr:to>
      <xdr:col>3</xdr:col>
      <xdr:colOff>281408</xdr:colOff>
      <xdr:row>4</xdr:row>
      <xdr:rowOff>219576</xdr:rowOff>
    </xdr:to>
    <xdr:pic>
      <xdr:nvPicPr>
        <xdr:cNvPr id="14" name="Picture 13">
          <a:extLst>
            <a:ext uri="{FF2B5EF4-FFF2-40B4-BE49-F238E27FC236}">
              <a16:creationId xmlns:a16="http://schemas.microsoft.com/office/drawing/2014/main" id="{58895FD3-22B8-44B2-A55B-3A10C0A05FBB}"/>
            </a:ext>
          </a:extLst>
        </xdr:cNvPr>
        <xdr:cNvPicPr>
          <a:picLocks noChangeAspect="1"/>
        </xdr:cNvPicPr>
      </xdr:nvPicPr>
      <xdr:blipFill>
        <a:blip xmlns:r="http://schemas.openxmlformats.org/officeDocument/2006/relationships" r:embed="rId3"/>
        <a:stretch>
          <a:fillRect/>
        </a:stretch>
      </xdr:blipFill>
      <xdr:spPr>
        <a:xfrm rot="5400000">
          <a:off x="2681107" y="761901"/>
          <a:ext cx="208369" cy="230982"/>
        </a:xfrm>
        <a:prstGeom prst="rect">
          <a:avLst/>
        </a:prstGeom>
      </xdr:spPr>
    </xdr:pic>
    <xdr:clientData/>
  </xdr:twoCellAnchor>
  <xdr:twoCellAnchor>
    <xdr:from>
      <xdr:col>2</xdr:col>
      <xdr:colOff>44824</xdr:colOff>
      <xdr:row>4</xdr:row>
      <xdr:rowOff>11207</xdr:rowOff>
    </xdr:from>
    <xdr:to>
      <xdr:col>2</xdr:col>
      <xdr:colOff>275806</xdr:colOff>
      <xdr:row>4</xdr:row>
      <xdr:rowOff>141788</xdr:rowOff>
    </xdr:to>
    <xdr:pic>
      <xdr:nvPicPr>
        <xdr:cNvPr id="15" name="Picture 14">
          <a:extLst>
            <a:ext uri="{FF2B5EF4-FFF2-40B4-BE49-F238E27FC236}">
              <a16:creationId xmlns:a16="http://schemas.microsoft.com/office/drawing/2014/main" id="{3BFE2C04-63D1-4054-90A9-096CD7053B32}"/>
            </a:ext>
          </a:extLst>
        </xdr:cNvPr>
        <xdr:cNvPicPr>
          <a:picLocks noChangeAspect="1"/>
        </xdr:cNvPicPr>
      </xdr:nvPicPr>
      <xdr:blipFill rotWithShape="1">
        <a:blip xmlns:r="http://schemas.openxmlformats.org/officeDocument/2006/relationships" r:embed="rId3"/>
        <a:srcRect r="37332"/>
        <a:stretch/>
      </xdr:blipFill>
      <xdr:spPr>
        <a:xfrm rot="5400000">
          <a:off x="2381024" y="723007"/>
          <a:ext cx="130581" cy="230982"/>
        </a:xfrm>
        <a:prstGeom prst="rect">
          <a:avLst/>
        </a:prstGeom>
      </xdr:spPr>
    </xdr:pic>
    <xdr:clientData/>
  </xdr:twoCellAnchor>
  <xdr:twoCellAnchor>
    <xdr:from>
      <xdr:col>23</xdr:col>
      <xdr:colOff>174503</xdr:colOff>
      <xdr:row>4</xdr:row>
      <xdr:rowOff>43659</xdr:rowOff>
    </xdr:from>
    <xdr:to>
      <xdr:col>23</xdr:col>
      <xdr:colOff>304758</xdr:colOff>
      <xdr:row>4</xdr:row>
      <xdr:rowOff>274641</xdr:rowOff>
    </xdr:to>
    <xdr:pic>
      <xdr:nvPicPr>
        <xdr:cNvPr id="16" name="Picture 15">
          <a:extLst>
            <a:ext uri="{FF2B5EF4-FFF2-40B4-BE49-F238E27FC236}">
              <a16:creationId xmlns:a16="http://schemas.microsoft.com/office/drawing/2014/main" id="{40EB7CCE-086F-4A0F-B580-70A608479EF9}"/>
            </a:ext>
          </a:extLst>
        </xdr:cNvPr>
        <xdr:cNvPicPr>
          <a:picLocks noChangeAspect="1"/>
        </xdr:cNvPicPr>
      </xdr:nvPicPr>
      <xdr:blipFill rotWithShape="1">
        <a:blip xmlns:r="http://schemas.openxmlformats.org/officeDocument/2006/relationships" r:embed="rId3"/>
        <a:srcRect l="1" r="37487"/>
        <a:stretch/>
      </xdr:blipFill>
      <xdr:spPr>
        <a:xfrm rot="10800000">
          <a:off x="9461378" y="805659"/>
          <a:ext cx="130255" cy="230982"/>
        </a:xfrm>
        <a:prstGeom prst="rect">
          <a:avLst/>
        </a:prstGeom>
      </xdr:spPr>
    </xdr:pic>
    <xdr:clientData/>
  </xdr:twoCellAnchor>
  <xdr:twoCellAnchor>
    <xdr:from>
      <xdr:col>24</xdr:col>
      <xdr:colOff>97510</xdr:colOff>
      <xdr:row>4</xdr:row>
      <xdr:rowOff>44780</xdr:rowOff>
    </xdr:from>
    <xdr:to>
      <xdr:col>24</xdr:col>
      <xdr:colOff>305879</xdr:colOff>
      <xdr:row>4</xdr:row>
      <xdr:rowOff>275762</xdr:rowOff>
    </xdr:to>
    <xdr:pic>
      <xdr:nvPicPr>
        <xdr:cNvPr id="17" name="Picture 16">
          <a:extLst>
            <a:ext uri="{FF2B5EF4-FFF2-40B4-BE49-F238E27FC236}">
              <a16:creationId xmlns:a16="http://schemas.microsoft.com/office/drawing/2014/main" id="{6BD8C2C8-1C87-49ED-AB65-99817A26F2E5}"/>
            </a:ext>
          </a:extLst>
        </xdr:cNvPr>
        <xdr:cNvPicPr>
          <a:picLocks noChangeAspect="1"/>
        </xdr:cNvPicPr>
      </xdr:nvPicPr>
      <xdr:blipFill>
        <a:blip xmlns:r="http://schemas.openxmlformats.org/officeDocument/2006/relationships" r:embed="rId3"/>
        <a:stretch>
          <a:fillRect/>
        </a:stretch>
      </xdr:blipFill>
      <xdr:spPr>
        <a:xfrm rot="10800000">
          <a:off x="9717760" y="806780"/>
          <a:ext cx="208369" cy="230982"/>
        </a:xfrm>
        <a:prstGeom prst="rect">
          <a:avLst/>
        </a:prstGeom>
      </xdr:spPr>
    </xdr:pic>
    <xdr:clientData/>
  </xdr:twoCellAnchor>
  <xdr:twoCellAnchor>
    <xdr:from>
      <xdr:col>15</xdr:col>
      <xdr:colOff>27812</xdr:colOff>
      <xdr:row>4</xdr:row>
      <xdr:rowOff>82174</xdr:rowOff>
    </xdr:from>
    <xdr:to>
      <xdr:col>15</xdr:col>
      <xdr:colOff>174813</xdr:colOff>
      <xdr:row>4</xdr:row>
      <xdr:rowOff>268589</xdr:rowOff>
    </xdr:to>
    <xdr:pic>
      <xdr:nvPicPr>
        <xdr:cNvPr id="18" name="Picture 17">
          <a:extLst>
            <a:ext uri="{FF2B5EF4-FFF2-40B4-BE49-F238E27FC236}">
              <a16:creationId xmlns:a16="http://schemas.microsoft.com/office/drawing/2014/main" id="{6A166B97-D3D7-4789-8E9C-210C22FD79F7}"/>
            </a:ext>
          </a:extLst>
        </xdr:cNvPr>
        <xdr:cNvPicPr>
          <a:picLocks noChangeAspect="1"/>
        </xdr:cNvPicPr>
      </xdr:nvPicPr>
      <xdr:blipFill>
        <a:blip xmlns:r="http://schemas.openxmlformats.org/officeDocument/2006/relationships" r:embed="rId4"/>
        <a:stretch>
          <a:fillRect/>
        </a:stretch>
      </xdr:blipFill>
      <xdr:spPr>
        <a:xfrm>
          <a:off x="6647687" y="844174"/>
          <a:ext cx="147001" cy="186415"/>
        </a:xfrm>
        <a:prstGeom prst="rect">
          <a:avLst/>
        </a:prstGeom>
      </xdr:spPr>
    </xdr:pic>
    <xdr:clientData/>
  </xdr:twoCellAnchor>
  <xdr:twoCellAnchor>
    <xdr:from>
      <xdr:col>8</xdr:col>
      <xdr:colOff>55786</xdr:colOff>
      <xdr:row>4</xdr:row>
      <xdr:rowOff>165384</xdr:rowOff>
    </xdr:from>
    <xdr:to>
      <xdr:col>8</xdr:col>
      <xdr:colOff>245149</xdr:colOff>
      <xdr:row>4</xdr:row>
      <xdr:rowOff>312385</xdr:rowOff>
    </xdr:to>
    <xdr:pic>
      <xdr:nvPicPr>
        <xdr:cNvPr id="19" name="Picture 18">
          <a:extLst>
            <a:ext uri="{FF2B5EF4-FFF2-40B4-BE49-F238E27FC236}">
              <a16:creationId xmlns:a16="http://schemas.microsoft.com/office/drawing/2014/main" id="{16723434-8A53-45B4-97A7-381E2E3BAEA7}"/>
            </a:ext>
          </a:extLst>
        </xdr:cNvPr>
        <xdr:cNvPicPr>
          <a:picLocks noChangeAspect="1"/>
        </xdr:cNvPicPr>
      </xdr:nvPicPr>
      <xdr:blipFill>
        <a:blip xmlns:r="http://schemas.openxmlformats.org/officeDocument/2006/relationships" r:embed="rId4"/>
        <a:stretch>
          <a:fillRect/>
        </a:stretch>
      </xdr:blipFill>
      <xdr:spPr>
        <a:xfrm rot="16200000">
          <a:off x="4363217" y="906203"/>
          <a:ext cx="147001" cy="189363"/>
        </a:xfrm>
        <a:prstGeom prst="rect">
          <a:avLst/>
        </a:prstGeom>
      </xdr:spPr>
    </xdr:pic>
    <xdr:clientData/>
  </xdr:twoCellAnchor>
  <xdr:twoCellAnchor>
    <xdr:from>
      <xdr:col>1</xdr:col>
      <xdr:colOff>106536</xdr:colOff>
      <xdr:row>4</xdr:row>
      <xdr:rowOff>26333</xdr:rowOff>
    </xdr:from>
    <xdr:to>
      <xdr:col>1</xdr:col>
      <xdr:colOff>295899</xdr:colOff>
      <xdr:row>4</xdr:row>
      <xdr:rowOff>173334</xdr:rowOff>
    </xdr:to>
    <xdr:pic>
      <xdr:nvPicPr>
        <xdr:cNvPr id="20" name="Picture 19">
          <a:extLst>
            <a:ext uri="{FF2B5EF4-FFF2-40B4-BE49-F238E27FC236}">
              <a16:creationId xmlns:a16="http://schemas.microsoft.com/office/drawing/2014/main" id="{F98E53F3-1199-4264-AC4F-6456E00DC2D5}"/>
            </a:ext>
          </a:extLst>
        </xdr:cNvPr>
        <xdr:cNvPicPr>
          <a:picLocks noChangeAspect="1"/>
        </xdr:cNvPicPr>
      </xdr:nvPicPr>
      <xdr:blipFill>
        <a:blip xmlns:r="http://schemas.openxmlformats.org/officeDocument/2006/relationships" r:embed="rId4"/>
        <a:stretch>
          <a:fillRect/>
        </a:stretch>
      </xdr:blipFill>
      <xdr:spPr>
        <a:xfrm rot="5400000">
          <a:off x="2080342" y="767152"/>
          <a:ext cx="147001" cy="189363"/>
        </a:xfrm>
        <a:prstGeom prst="rect">
          <a:avLst/>
        </a:prstGeom>
      </xdr:spPr>
    </xdr:pic>
    <xdr:clientData/>
  </xdr:twoCellAnchor>
  <xdr:twoCellAnchor>
    <xdr:from>
      <xdr:col>21</xdr:col>
      <xdr:colOff>175124</xdr:colOff>
      <xdr:row>4</xdr:row>
      <xdr:rowOff>84292</xdr:rowOff>
    </xdr:from>
    <xdr:to>
      <xdr:col>21</xdr:col>
      <xdr:colOff>300042</xdr:colOff>
      <xdr:row>4</xdr:row>
      <xdr:rowOff>261105</xdr:rowOff>
    </xdr:to>
    <xdr:pic>
      <xdr:nvPicPr>
        <xdr:cNvPr id="21" name="Picture 20">
          <a:extLst>
            <a:ext uri="{FF2B5EF4-FFF2-40B4-BE49-F238E27FC236}">
              <a16:creationId xmlns:a16="http://schemas.microsoft.com/office/drawing/2014/main" id="{4F9707B5-3538-47C4-B73B-8DB3AB05F4A9}"/>
            </a:ext>
          </a:extLst>
        </xdr:cNvPr>
        <xdr:cNvPicPr>
          <a:picLocks noChangeAspect="1"/>
        </xdr:cNvPicPr>
      </xdr:nvPicPr>
      <xdr:blipFill>
        <a:blip xmlns:r="http://schemas.openxmlformats.org/officeDocument/2006/relationships" r:embed="rId5"/>
        <a:stretch>
          <a:fillRect/>
        </a:stretch>
      </xdr:blipFill>
      <xdr:spPr>
        <a:xfrm>
          <a:off x="8795249" y="846292"/>
          <a:ext cx="124918" cy="176813"/>
        </a:xfrm>
        <a:prstGeom prst="rect">
          <a:avLst/>
        </a:prstGeom>
      </xdr:spPr>
    </xdr:pic>
    <xdr:clientData/>
  </xdr:twoCellAnchor>
  <xdr:twoCellAnchor>
    <xdr:from>
      <xdr:col>14</xdr:col>
      <xdr:colOff>70595</xdr:colOff>
      <xdr:row>4</xdr:row>
      <xdr:rowOff>19753</xdr:rowOff>
    </xdr:from>
    <xdr:to>
      <xdr:col>14</xdr:col>
      <xdr:colOff>247408</xdr:colOff>
      <xdr:row>4</xdr:row>
      <xdr:rowOff>144671</xdr:rowOff>
    </xdr:to>
    <xdr:pic>
      <xdr:nvPicPr>
        <xdr:cNvPr id="22" name="Picture 21">
          <a:extLst>
            <a:ext uri="{FF2B5EF4-FFF2-40B4-BE49-F238E27FC236}">
              <a16:creationId xmlns:a16="http://schemas.microsoft.com/office/drawing/2014/main" id="{3587D993-F95E-41F3-A5A1-608E30034B90}"/>
            </a:ext>
          </a:extLst>
        </xdr:cNvPr>
        <xdr:cNvPicPr>
          <a:picLocks noChangeAspect="1"/>
        </xdr:cNvPicPr>
      </xdr:nvPicPr>
      <xdr:blipFill>
        <a:blip xmlns:r="http://schemas.openxmlformats.org/officeDocument/2006/relationships" r:embed="rId5"/>
        <a:stretch>
          <a:fillRect/>
        </a:stretch>
      </xdr:blipFill>
      <xdr:spPr>
        <a:xfrm rot="16200000">
          <a:off x="6383043" y="755805"/>
          <a:ext cx="124918" cy="176813"/>
        </a:xfrm>
        <a:prstGeom prst="rect">
          <a:avLst/>
        </a:prstGeom>
      </xdr:spPr>
    </xdr:pic>
    <xdr:clientData/>
  </xdr:twoCellAnchor>
  <xdr:twoCellAnchor>
    <xdr:from>
      <xdr:col>7</xdr:col>
      <xdr:colOff>68212</xdr:colOff>
      <xdr:row>4</xdr:row>
      <xdr:rowOff>181679</xdr:rowOff>
    </xdr:from>
    <xdr:to>
      <xdr:col>7</xdr:col>
      <xdr:colOff>245025</xdr:colOff>
      <xdr:row>4</xdr:row>
      <xdr:rowOff>306597</xdr:rowOff>
    </xdr:to>
    <xdr:pic>
      <xdr:nvPicPr>
        <xdr:cNvPr id="23" name="Picture 22">
          <a:extLst>
            <a:ext uri="{FF2B5EF4-FFF2-40B4-BE49-F238E27FC236}">
              <a16:creationId xmlns:a16="http://schemas.microsoft.com/office/drawing/2014/main" id="{8A9524AD-F793-4BFF-8232-FA968A448B08}"/>
            </a:ext>
          </a:extLst>
        </xdr:cNvPr>
        <xdr:cNvPicPr>
          <a:picLocks noChangeAspect="1"/>
        </xdr:cNvPicPr>
      </xdr:nvPicPr>
      <xdr:blipFill>
        <a:blip xmlns:r="http://schemas.openxmlformats.org/officeDocument/2006/relationships" r:embed="rId5"/>
        <a:stretch>
          <a:fillRect/>
        </a:stretch>
      </xdr:blipFill>
      <xdr:spPr>
        <a:xfrm rot="5400000">
          <a:off x="4047035" y="917731"/>
          <a:ext cx="124918" cy="176813"/>
        </a:xfrm>
        <a:prstGeom prst="rect">
          <a:avLst/>
        </a:prstGeom>
      </xdr:spPr>
    </xdr:pic>
    <xdr:clientData/>
  </xdr:twoCellAnchor>
  <xdr:twoCellAnchor>
    <xdr:from>
      <xdr:col>28</xdr:col>
      <xdr:colOff>33092</xdr:colOff>
      <xdr:row>4</xdr:row>
      <xdr:rowOff>80669</xdr:rowOff>
    </xdr:from>
    <xdr:to>
      <xdr:col>28</xdr:col>
      <xdr:colOff>158010</xdr:colOff>
      <xdr:row>4</xdr:row>
      <xdr:rowOff>257482</xdr:rowOff>
    </xdr:to>
    <xdr:pic>
      <xdr:nvPicPr>
        <xdr:cNvPr id="24" name="Picture 23">
          <a:extLst>
            <a:ext uri="{FF2B5EF4-FFF2-40B4-BE49-F238E27FC236}">
              <a16:creationId xmlns:a16="http://schemas.microsoft.com/office/drawing/2014/main" id="{0E244386-A29B-40FD-A65D-7637115D83E4}"/>
            </a:ext>
          </a:extLst>
        </xdr:cNvPr>
        <xdr:cNvPicPr>
          <a:picLocks noChangeAspect="1"/>
        </xdr:cNvPicPr>
      </xdr:nvPicPr>
      <xdr:blipFill>
        <a:blip xmlns:r="http://schemas.openxmlformats.org/officeDocument/2006/relationships" r:embed="rId5"/>
        <a:stretch>
          <a:fillRect/>
        </a:stretch>
      </xdr:blipFill>
      <xdr:spPr>
        <a:xfrm flipH="1" flipV="1">
          <a:off x="10986842" y="842669"/>
          <a:ext cx="124918" cy="176813"/>
        </a:xfrm>
        <a:prstGeom prst="rect">
          <a:avLst/>
        </a:prstGeom>
      </xdr:spPr>
    </xdr:pic>
    <xdr:clientData/>
  </xdr:twoCellAnchor>
  <xdr:twoCellAnchor>
    <xdr:from>
      <xdr:col>6</xdr:col>
      <xdr:colOff>50345</xdr:colOff>
      <xdr:row>4</xdr:row>
      <xdr:rowOff>90496</xdr:rowOff>
    </xdr:from>
    <xdr:to>
      <xdr:col>6</xdr:col>
      <xdr:colOff>293609</xdr:colOff>
      <xdr:row>4</xdr:row>
      <xdr:rowOff>241527</xdr:rowOff>
    </xdr:to>
    <xdr:pic>
      <xdr:nvPicPr>
        <xdr:cNvPr id="25" name="Picture 24">
          <a:extLst>
            <a:ext uri="{FF2B5EF4-FFF2-40B4-BE49-F238E27FC236}">
              <a16:creationId xmlns:a16="http://schemas.microsoft.com/office/drawing/2014/main" id="{5D72302E-0CF0-471C-81A4-D39BAC318065}"/>
            </a:ext>
          </a:extLst>
        </xdr:cNvPr>
        <xdr:cNvPicPr>
          <a:picLocks noChangeAspect="1"/>
        </xdr:cNvPicPr>
      </xdr:nvPicPr>
      <xdr:blipFill>
        <a:blip xmlns:r="http://schemas.openxmlformats.org/officeDocument/2006/relationships" r:embed="rId6"/>
        <a:stretch>
          <a:fillRect/>
        </a:stretch>
      </xdr:blipFill>
      <xdr:spPr>
        <a:xfrm>
          <a:off x="3669845" y="852496"/>
          <a:ext cx="243264" cy="151031"/>
        </a:xfrm>
        <a:prstGeom prst="rect">
          <a:avLst/>
        </a:prstGeom>
      </xdr:spPr>
    </xdr:pic>
    <xdr:clientData/>
  </xdr:twoCellAnchor>
  <xdr:twoCellAnchor>
    <xdr:from>
      <xdr:col>13</xdr:col>
      <xdr:colOff>40820</xdr:colOff>
      <xdr:row>4</xdr:row>
      <xdr:rowOff>90496</xdr:rowOff>
    </xdr:from>
    <xdr:to>
      <xdr:col>13</xdr:col>
      <xdr:colOff>284084</xdr:colOff>
      <xdr:row>4</xdr:row>
      <xdr:rowOff>241527</xdr:rowOff>
    </xdr:to>
    <xdr:pic>
      <xdr:nvPicPr>
        <xdr:cNvPr id="26" name="Picture 25">
          <a:extLst>
            <a:ext uri="{FF2B5EF4-FFF2-40B4-BE49-F238E27FC236}">
              <a16:creationId xmlns:a16="http://schemas.microsoft.com/office/drawing/2014/main" id="{13B0E9CC-719F-4D1C-A05D-5EA0AD7830E0}"/>
            </a:ext>
          </a:extLst>
        </xdr:cNvPr>
        <xdr:cNvPicPr>
          <a:picLocks noChangeAspect="1"/>
        </xdr:cNvPicPr>
      </xdr:nvPicPr>
      <xdr:blipFill>
        <a:blip xmlns:r="http://schemas.openxmlformats.org/officeDocument/2006/relationships" r:embed="rId6"/>
        <a:stretch>
          <a:fillRect/>
        </a:stretch>
      </xdr:blipFill>
      <xdr:spPr>
        <a:xfrm flipH="1">
          <a:off x="5993945" y="852496"/>
          <a:ext cx="243264" cy="151031"/>
        </a:xfrm>
        <a:prstGeom prst="rect">
          <a:avLst/>
        </a:prstGeom>
      </xdr:spPr>
    </xdr:pic>
    <xdr:clientData/>
  </xdr:twoCellAnchor>
  <xdr:twoCellAnchor>
    <xdr:from>
      <xdr:col>20</xdr:col>
      <xdr:colOff>86936</xdr:colOff>
      <xdr:row>4</xdr:row>
      <xdr:rowOff>34855</xdr:rowOff>
    </xdr:from>
    <xdr:to>
      <xdr:col>20</xdr:col>
      <xdr:colOff>237967</xdr:colOff>
      <xdr:row>4</xdr:row>
      <xdr:rowOff>278119</xdr:rowOff>
    </xdr:to>
    <xdr:pic>
      <xdr:nvPicPr>
        <xdr:cNvPr id="27" name="Picture 26">
          <a:extLst>
            <a:ext uri="{FF2B5EF4-FFF2-40B4-BE49-F238E27FC236}">
              <a16:creationId xmlns:a16="http://schemas.microsoft.com/office/drawing/2014/main" id="{04ADA1BC-7941-4FF5-A79C-5ACD475AC705}"/>
            </a:ext>
          </a:extLst>
        </xdr:cNvPr>
        <xdr:cNvPicPr>
          <a:picLocks noChangeAspect="1"/>
        </xdr:cNvPicPr>
      </xdr:nvPicPr>
      <xdr:blipFill>
        <a:blip xmlns:r="http://schemas.openxmlformats.org/officeDocument/2006/relationships" r:embed="rId6"/>
        <a:stretch>
          <a:fillRect/>
        </a:stretch>
      </xdr:blipFill>
      <xdr:spPr>
        <a:xfrm rot="16200000">
          <a:off x="8327570" y="842971"/>
          <a:ext cx="243264" cy="151031"/>
        </a:xfrm>
        <a:prstGeom prst="rect">
          <a:avLst/>
        </a:prstGeom>
      </xdr:spPr>
    </xdr:pic>
    <xdr:clientData/>
  </xdr:twoCellAnchor>
  <xdr:twoCellAnchor>
    <xdr:from>
      <xdr:col>27</xdr:col>
      <xdr:colOff>85725</xdr:colOff>
      <xdr:row>4</xdr:row>
      <xdr:rowOff>57150</xdr:rowOff>
    </xdr:from>
    <xdr:to>
      <xdr:col>27</xdr:col>
      <xdr:colOff>236756</xdr:colOff>
      <xdr:row>4</xdr:row>
      <xdr:rowOff>300414</xdr:rowOff>
    </xdr:to>
    <xdr:pic>
      <xdr:nvPicPr>
        <xdr:cNvPr id="28" name="Picture 27">
          <a:extLst>
            <a:ext uri="{FF2B5EF4-FFF2-40B4-BE49-F238E27FC236}">
              <a16:creationId xmlns:a16="http://schemas.microsoft.com/office/drawing/2014/main" id="{54E8A210-43AF-4F6B-9A2C-ED52117D4E15}"/>
            </a:ext>
          </a:extLst>
        </xdr:cNvPr>
        <xdr:cNvPicPr>
          <a:picLocks noChangeAspect="1"/>
        </xdr:cNvPicPr>
      </xdr:nvPicPr>
      <xdr:blipFill>
        <a:blip xmlns:r="http://schemas.openxmlformats.org/officeDocument/2006/relationships" r:embed="rId6"/>
        <a:stretch>
          <a:fillRect/>
        </a:stretch>
      </xdr:blipFill>
      <xdr:spPr>
        <a:xfrm rot="5400000" flipV="1">
          <a:off x="10659984" y="865266"/>
          <a:ext cx="243264" cy="151031"/>
        </a:xfrm>
        <a:prstGeom prst="rect">
          <a:avLst/>
        </a:prstGeom>
      </xdr:spPr>
    </xdr:pic>
    <xdr:clientData/>
  </xdr:twoCellAnchor>
  <xdr:twoCellAnchor>
    <xdr:from>
      <xdr:col>4</xdr:col>
      <xdr:colOff>66675</xdr:colOff>
      <xdr:row>33</xdr:row>
      <xdr:rowOff>85725</xdr:rowOff>
    </xdr:from>
    <xdr:to>
      <xdr:col>4</xdr:col>
      <xdr:colOff>256038</xdr:colOff>
      <xdr:row>33</xdr:row>
      <xdr:rowOff>232726</xdr:rowOff>
    </xdr:to>
    <xdr:pic>
      <xdr:nvPicPr>
        <xdr:cNvPr id="29" name="Picture 28">
          <a:extLst>
            <a:ext uri="{FF2B5EF4-FFF2-40B4-BE49-F238E27FC236}">
              <a16:creationId xmlns:a16="http://schemas.microsoft.com/office/drawing/2014/main" id="{E5E00422-813D-4A9A-87F8-981193E62EB8}"/>
            </a:ext>
          </a:extLst>
        </xdr:cNvPr>
        <xdr:cNvPicPr>
          <a:picLocks noChangeAspect="1"/>
        </xdr:cNvPicPr>
      </xdr:nvPicPr>
      <xdr:blipFill>
        <a:blip xmlns:r="http://schemas.openxmlformats.org/officeDocument/2006/relationships" r:embed="rId4"/>
        <a:stretch>
          <a:fillRect/>
        </a:stretch>
      </xdr:blipFill>
      <xdr:spPr>
        <a:xfrm rot="5400000">
          <a:off x="3040606" y="9170444"/>
          <a:ext cx="147001" cy="189363"/>
        </a:xfrm>
        <a:prstGeom prst="rect">
          <a:avLst/>
        </a:prstGeom>
      </xdr:spPr>
    </xdr:pic>
    <xdr:clientData/>
  </xdr:twoCellAnchor>
  <xdr:twoCellAnchor>
    <xdr:from>
      <xdr:col>8</xdr:col>
      <xdr:colOff>66675</xdr:colOff>
      <xdr:row>33</xdr:row>
      <xdr:rowOff>85725</xdr:rowOff>
    </xdr:from>
    <xdr:to>
      <xdr:col>8</xdr:col>
      <xdr:colOff>256038</xdr:colOff>
      <xdr:row>33</xdr:row>
      <xdr:rowOff>232726</xdr:rowOff>
    </xdr:to>
    <xdr:pic>
      <xdr:nvPicPr>
        <xdr:cNvPr id="30" name="Picture 29">
          <a:extLst>
            <a:ext uri="{FF2B5EF4-FFF2-40B4-BE49-F238E27FC236}">
              <a16:creationId xmlns:a16="http://schemas.microsoft.com/office/drawing/2014/main" id="{A17EC6F9-51CA-4D16-BA84-E94ADC1374F6}"/>
            </a:ext>
          </a:extLst>
        </xdr:cNvPr>
        <xdr:cNvPicPr>
          <a:picLocks noChangeAspect="1"/>
        </xdr:cNvPicPr>
      </xdr:nvPicPr>
      <xdr:blipFill>
        <a:blip xmlns:r="http://schemas.openxmlformats.org/officeDocument/2006/relationships" r:embed="rId4"/>
        <a:stretch>
          <a:fillRect/>
        </a:stretch>
      </xdr:blipFill>
      <xdr:spPr>
        <a:xfrm rot="16200000">
          <a:off x="4374106" y="9170444"/>
          <a:ext cx="147001" cy="189363"/>
        </a:xfrm>
        <a:prstGeom prst="rect">
          <a:avLst/>
        </a:prstGeom>
      </xdr:spPr>
    </xdr:pic>
    <xdr:clientData/>
  </xdr:twoCellAnchor>
  <xdr:twoCellAnchor>
    <xdr:from>
      <xdr:col>8</xdr:col>
      <xdr:colOff>66675</xdr:colOff>
      <xdr:row>34</xdr:row>
      <xdr:rowOff>85725</xdr:rowOff>
    </xdr:from>
    <xdr:to>
      <xdr:col>8</xdr:col>
      <xdr:colOff>256038</xdr:colOff>
      <xdr:row>34</xdr:row>
      <xdr:rowOff>232726</xdr:rowOff>
    </xdr:to>
    <xdr:pic>
      <xdr:nvPicPr>
        <xdr:cNvPr id="31" name="Picture 30">
          <a:extLst>
            <a:ext uri="{FF2B5EF4-FFF2-40B4-BE49-F238E27FC236}">
              <a16:creationId xmlns:a16="http://schemas.microsoft.com/office/drawing/2014/main" id="{3AAEE1EF-A6A3-4011-AF59-F7742C7D074D}"/>
            </a:ext>
          </a:extLst>
        </xdr:cNvPr>
        <xdr:cNvPicPr>
          <a:picLocks noChangeAspect="1"/>
        </xdr:cNvPicPr>
      </xdr:nvPicPr>
      <xdr:blipFill>
        <a:blip xmlns:r="http://schemas.openxmlformats.org/officeDocument/2006/relationships" r:embed="rId4"/>
        <a:stretch>
          <a:fillRect/>
        </a:stretch>
      </xdr:blipFill>
      <xdr:spPr>
        <a:xfrm rot="16200000">
          <a:off x="4374106" y="9484769"/>
          <a:ext cx="147001" cy="189363"/>
        </a:xfrm>
        <a:prstGeom prst="rect">
          <a:avLst/>
        </a:prstGeom>
      </xdr:spPr>
    </xdr:pic>
    <xdr:clientData/>
  </xdr:twoCellAnchor>
  <xdr:twoCellAnchor>
    <xdr:from>
      <xdr:col>4</xdr:col>
      <xdr:colOff>66675</xdr:colOff>
      <xdr:row>34</xdr:row>
      <xdr:rowOff>85725</xdr:rowOff>
    </xdr:from>
    <xdr:to>
      <xdr:col>4</xdr:col>
      <xdr:colOff>256038</xdr:colOff>
      <xdr:row>34</xdr:row>
      <xdr:rowOff>232726</xdr:rowOff>
    </xdr:to>
    <xdr:pic>
      <xdr:nvPicPr>
        <xdr:cNvPr id="32" name="Picture 31">
          <a:extLst>
            <a:ext uri="{FF2B5EF4-FFF2-40B4-BE49-F238E27FC236}">
              <a16:creationId xmlns:a16="http://schemas.microsoft.com/office/drawing/2014/main" id="{7BE57D4B-AD15-4164-809F-6EB8AB0B5B82}"/>
            </a:ext>
          </a:extLst>
        </xdr:cNvPr>
        <xdr:cNvPicPr>
          <a:picLocks noChangeAspect="1"/>
        </xdr:cNvPicPr>
      </xdr:nvPicPr>
      <xdr:blipFill>
        <a:blip xmlns:r="http://schemas.openxmlformats.org/officeDocument/2006/relationships" r:embed="rId4"/>
        <a:stretch>
          <a:fillRect/>
        </a:stretch>
      </xdr:blipFill>
      <xdr:spPr>
        <a:xfrm rot="5400000">
          <a:off x="3040606" y="9484769"/>
          <a:ext cx="147001" cy="189363"/>
        </a:xfrm>
        <a:prstGeom prst="rect">
          <a:avLst/>
        </a:prstGeom>
      </xdr:spPr>
    </xdr:pic>
    <xdr:clientData/>
  </xdr:twoCellAnchor>
  <xdr:twoCellAnchor>
    <xdr:from>
      <xdr:col>4</xdr:col>
      <xdr:colOff>66675</xdr:colOff>
      <xdr:row>31</xdr:row>
      <xdr:rowOff>85725</xdr:rowOff>
    </xdr:from>
    <xdr:to>
      <xdr:col>4</xdr:col>
      <xdr:colOff>256038</xdr:colOff>
      <xdr:row>31</xdr:row>
      <xdr:rowOff>232726</xdr:rowOff>
    </xdr:to>
    <xdr:pic>
      <xdr:nvPicPr>
        <xdr:cNvPr id="33" name="Picture 32">
          <a:extLst>
            <a:ext uri="{FF2B5EF4-FFF2-40B4-BE49-F238E27FC236}">
              <a16:creationId xmlns:a16="http://schemas.microsoft.com/office/drawing/2014/main" id="{B9B2279C-66BA-4F0A-9C78-402250097911}"/>
            </a:ext>
          </a:extLst>
        </xdr:cNvPr>
        <xdr:cNvPicPr>
          <a:picLocks noChangeAspect="1"/>
        </xdr:cNvPicPr>
      </xdr:nvPicPr>
      <xdr:blipFill>
        <a:blip xmlns:r="http://schemas.openxmlformats.org/officeDocument/2006/relationships" r:embed="rId4"/>
        <a:stretch>
          <a:fillRect/>
        </a:stretch>
      </xdr:blipFill>
      <xdr:spPr>
        <a:xfrm rot="5400000">
          <a:off x="3040606" y="8541794"/>
          <a:ext cx="147001" cy="189363"/>
        </a:xfrm>
        <a:prstGeom prst="rect">
          <a:avLst/>
        </a:prstGeom>
      </xdr:spPr>
    </xdr:pic>
    <xdr:clientData/>
  </xdr:twoCellAnchor>
  <xdr:twoCellAnchor>
    <xdr:from>
      <xdr:col>8</xdr:col>
      <xdr:colOff>62902</xdr:colOff>
      <xdr:row>32</xdr:row>
      <xdr:rowOff>89860</xdr:rowOff>
    </xdr:from>
    <xdr:to>
      <xdr:col>8</xdr:col>
      <xdr:colOff>252265</xdr:colOff>
      <xdr:row>32</xdr:row>
      <xdr:rowOff>236861</xdr:rowOff>
    </xdr:to>
    <xdr:pic>
      <xdr:nvPicPr>
        <xdr:cNvPr id="34" name="Picture 33">
          <a:extLst>
            <a:ext uri="{FF2B5EF4-FFF2-40B4-BE49-F238E27FC236}">
              <a16:creationId xmlns:a16="http://schemas.microsoft.com/office/drawing/2014/main" id="{254C02B0-2009-487A-BB84-D6C78281872E}"/>
            </a:ext>
          </a:extLst>
        </xdr:cNvPr>
        <xdr:cNvPicPr>
          <a:picLocks noChangeAspect="1"/>
        </xdr:cNvPicPr>
      </xdr:nvPicPr>
      <xdr:blipFill>
        <a:blip xmlns:r="http://schemas.openxmlformats.org/officeDocument/2006/relationships" r:embed="rId4"/>
        <a:stretch>
          <a:fillRect/>
        </a:stretch>
      </xdr:blipFill>
      <xdr:spPr>
        <a:xfrm rot="16200000">
          <a:off x="4370333" y="8860254"/>
          <a:ext cx="147001" cy="189363"/>
        </a:xfrm>
        <a:prstGeom prst="rect">
          <a:avLst/>
        </a:prstGeom>
      </xdr:spPr>
    </xdr:pic>
    <xdr:clientData/>
  </xdr:twoCellAnchor>
  <xdr:twoCellAnchor>
    <xdr:from>
      <xdr:col>18</xdr:col>
      <xdr:colOff>87856</xdr:colOff>
      <xdr:row>33</xdr:row>
      <xdr:rowOff>64544</xdr:rowOff>
    </xdr:from>
    <xdr:to>
      <xdr:col>18</xdr:col>
      <xdr:colOff>234857</xdr:colOff>
      <xdr:row>33</xdr:row>
      <xdr:rowOff>253907</xdr:rowOff>
    </xdr:to>
    <xdr:pic>
      <xdr:nvPicPr>
        <xdr:cNvPr id="35" name="Picture 34">
          <a:extLst>
            <a:ext uri="{FF2B5EF4-FFF2-40B4-BE49-F238E27FC236}">
              <a16:creationId xmlns:a16="http://schemas.microsoft.com/office/drawing/2014/main" id="{BC1D1BB9-7BE4-4BC9-8B15-97E3A2BE5425}"/>
            </a:ext>
          </a:extLst>
        </xdr:cNvPr>
        <xdr:cNvPicPr>
          <a:picLocks noChangeAspect="1"/>
        </xdr:cNvPicPr>
      </xdr:nvPicPr>
      <xdr:blipFill>
        <a:blip xmlns:r="http://schemas.openxmlformats.org/officeDocument/2006/relationships" r:embed="rId4"/>
        <a:stretch>
          <a:fillRect/>
        </a:stretch>
      </xdr:blipFill>
      <xdr:spPr>
        <a:xfrm>
          <a:off x="7707856" y="9170444"/>
          <a:ext cx="147001" cy="189363"/>
        </a:xfrm>
        <a:prstGeom prst="rect">
          <a:avLst/>
        </a:prstGeom>
      </xdr:spPr>
    </xdr:pic>
    <xdr:clientData/>
  </xdr:twoCellAnchor>
  <xdr:twoCellAnchor>
    <xdr:from>
      <xdr:col>22</xdr:col>
      <xdr:colOff>87856</xdr:colOff>
      <xdr:row>33</xdr:row>
      <xdr:rowOff>64544</xdr:rowOff>
    </xdr:from>
    <xdr:to>
      <xdr:col>22</xdr:col>
      <xdr:colOff>234857</xdr:colOff>
      <xdr:row>33</xdr:row>
      <xdr:rowOff>253907</xdr:rowOff>
    </xdr:to>
    <xdr:pic>
      <xdr:nvPicPr>
        <xdr:cNvPr id="36" name="Picture 35">
          <a:extLst>
            <a:ext uri="{FF2B5EF4-FFF2-40B4-BE49-F238E27FC236}">
              <a16:creationId xmlns:a16="http://schemas.microsoft.com/office/drawing/2014/main" id="{F088160D-0553-4956-AC3B-D3138FC35C61}"/>
            </a:ext>
          </a:extLst>
        </xdr:cNvPr>
        <xdr:cNvPicPr>
          <a:picLocks noChangeAspect="1"/>
        </xdr:cNvPicPr>
      </xdr:nvPicPr>
      <xdr:blipFill>
        <a:blip xmlns:r="http://schemas.openxmlformats.org/officeDocument/2006/relationships" r:embed="rId4"/>
        <a:stretch>
          <a:fillRect/>
        </a:stretch>
      </xdr:blipFill>
      <xdr:spPr>
        <a:xfrm rot="10800000">
          <a:off x="9041356" y="9170444"/>
          <a:ext cx="147001" cy="189363"/>
        </a:xfrm>
        <a:prstGeom prst="rect">
          <a:avLst/>
        </a:prstGeom>
      </xdr:spPr>
    </xdr:pic>
    <xdr:clientData/>
  </xdr:twoCellAnchor>
  <xdr:twoCellAnchor>
    <xdr:from>
      <xdr:col>19</xdr:col>
      <xdr:colOff>58931</xdr:colOff>
      <xdr:row>33</xdr:row>
      <xdr:rowOff>45844</xdr:rowOff>
    </xdr:from>
    <xdr:to>
      <xdr:col>19</xdr:col>
      <xdr:colOff>267300</xdr:colOff>
      <xdr:row>33</xdr:row>
      <xdr:rowOff>276826</xdr:rowOff>
    </xdr:to>
    <xdr:pic>
      <xdr:nvPicPr>
        <xdr:cNvPr id="37" name="Picture 36">
          <a:extLst>
            <a:ext uri="{FF2B5EF4-FFF2-40B4-BE49-F238E27FC236}">
              <a16:creationId xmlns:a16="http://schemas.microsoft.com/office/drawing/2014/main" id="{76E95E50-9BEC-4192-80F1-B5D2E18D63E3}"/>
            </a:ext>
          </a:extLst>
        </xdr:cNvPr>
        <xdr:cNvPicPr>
          <a:picLocks noChangeAspect="1"/>
        </xdr:cNvPicPr>
      </xdr:nvPicPr>
      <xdr:blipFill>
        <a:blip xmlns:r="http://schemas.openxmlformats.org/officeDocument/2006/relationships" r:embed="rId3"/>
        <a:stretch>
          <a:fillRect/>
        </a:stretch>
      </xdr:blipFill>
      <xdr:spPr>
        <a:xfrm>
          <a:off x="8012306" y="9151744"/>
          <a:ext cx="208369" cy="230982"/>
        </a:xfrm>
        <a:prstGeom prst="rect">
          <a:avLst/>
        </a:prstGeom>
      </xdr:spPr>
    </xdr:pic>
    <xdr:clientData/>
  </xdr:twoCellAnchor>
  <xdr:twoCellAnchor>
    <xdr:from>
      <xdr:col>22</xdr:col>
      <xdr:colOff>87856</xdr:colOff>
      <xdr:row>34</xdr:row>
      <xdr:rowOff>64544</xdr:rowOff>
    </xdr:from>
    <xdr:to>
      <xdr:col>22</xdr:col>
      <xdr:colOff>234857</xdr:colOff>
      <xdr:row>34</xdr:row>
      <xdr:rowOff>253907</xdr:rowOff>
    </xdr:to>
    <xdr:pic>
      <xdr:nvPicPr>
        <xdr:cNvPr id="38" name="Picture 37">
          <a:extLst>
            <a:ext uri="{FF2B5EF4-FFF2-40B4-BE49-F238E27FC236}">
              <a16:creationId xmlns:a16="http://schemas.microsoft.com/office/drawing/2014/main" id="{0B78999B-C196-4227-AC4A-F41A7CED7877}"/>
            </a:ext>
          </a:extLst>
        </xdr:cNvPr>
        <xdr:cNvPicPr>
          <a:picLocks noChangeAspect="1"/>
        </xdr:cNvPicPr>
      </xdr:nvPicPr>
      <xdr:blipFill>
        <a:blip xmlns:r="http://schemas.openxmlformats.org/officeDocument/2006/relationships" r:embed="rId4"/>
        <a:stretch>
          <a:fillRect/>
        </a:stretch>
      </xdr:blipFill>
      <xdr:spPr>
        <a:xfrm rot="10800000">
          <a:off x="9041356" y="9484769"/>
          <a:ext cx="147001" cy="189363"/>
        </a:xfrm>
        <a:prstGeom prst="rect">
          <a:avLst/>
        </a:prstGeom>
      </xdr:spPr>
    </xdr:pic>
    <xdr:clientData/>
  </xdr:twoCellAnchor>
  <xdr:twoCellAnchor>
    <xdr:from>
      <xdr:col>23</xdr:col>
      <xdr:colOff>58931</xdr:colOff>
      <xdr:row>34</xdr:row>
      <xdr:rowOff>45844</xdr:rowOff>
    </xdr:from>
    <xdr:to>
      <xdr:col>23</xdr:col>
      <xdr:colOff>267300</xdr:colOff>
      <xdr:row>34</xdr:row>
      <xdr:rowOff>276826</xdr:rowOff>
    </xdr:to>
    <xdr:pic>
      <xdr:nvPicPr>
        <xdr:cNvPr id="39" name="Picture 38">
          <a:extLst>
            <a:ext uri="{FF2B5EF4-FFF2-40B4-BE49-F238E27FC236}">
              <a16:creationId xmlns:a16="http://schemas.microsoft.com/office/drawing/2014/main" id="{CF87A165-A2E3-4E82-8A0D-E5E69C562AE7}"/>
            </a:ext>
          </a:extLst>
        </xdr:cNvPr>
        <xdr:cNvPicPr>
          <a:picLocks noChangeAspect="1"/>
        </xdr:cNvPicPr>
      </xdr:nvPicPr>
      <xdr:blipFill>
        <a:blip xmlns:r="http://schemas.openxmlformats.org/officeDocument/2006/relationships" r:embed="rId3"/>
        <a:stretch>
          <a:fillRect/>
        </a:stretch>
      </xdr:blipFill>
      <xdr:spPr>
        <a:xfrm rot="10800000">
          <a:off x="9345806" y="9466069"/>
          <a:ext cx="208369" cy="230982"/>
        </a:xfrm>
        <a:prstGeom prst="rect">
          <a:avLst/>
        </a:prstGeom>
      </xdr:spPr>
    </xdr:pic>
    <xdr:clientData/>
  </xdr:twoCellAnchor>
  <xdr:twoCellAnchor>
    <xdr:from>
      <xdr:col>18</xdr:col>
      <xdr:colOff>87856</xdr:colOff>
      <xdr:row>34</xdr:row>
      <xdr:rowOff>64544</xdr:rowOff>
    </xdr:from>
    <xdr:to>
      <xdr:col>18</xdr:col>
      <xdr:colOff>234857</xdr:colOff>
      <xdr:row>34</xdr:row>
      <xdr:rowOff>253907</xdr:rowOff>
    </xdr:to>
    <xdr:pic>
      <xdr:nvPicPr>
        <xdr:cNvPr id="40" name="Picture 39">
          <a:extLst>
            <a:ext uri="{FF2B5EF4-FFF2-40B4-BE49-F238E27FC236}">
              <a16:creationId xmlns:a16="http://schemas.microsoft.com/office/drawing/2014/main" id="{EA0E8766-A5AC-4B73-A3EF-17AFC945EFAA}"/>
            </a:ext>
          </a:extLst>
        </xdr:cNvPr>
        <xdr:cNvPicPr>
          <a:picLocks noChangeAspect="1"/>
        </xdr:cNvPicPr>
      </xdr:nvPicPr>
      <xdr:blipFill>
        <a:blip xmlns:r="http://schemas.openxmlformats.org/officeDocument/2006/relationships" r:embed="rId4"/>
        <a:stretch>
          <a:fillRect/>
        </a:stretch>
      </xdr:blipFill>
      <xdr:spPr>
        <a:xfrm>
          <a:off x="7707856" y="9484769"/>
          <a:ext cx="147001" cy="189363"/>
        </a:xfrm>
        <a:prstGeom prst="rect">
          <a:avLst/>
        </a:prstGeom>
      </xdr:spPr>
    </xdr:pic>
    <xdr:clientData/>
  </xdr:twoCellAnchor>
  <xdr:twoCellAnchor>
    <xdr:from>
      <xdr:col>18</xdr:col>
      <xdr:colOff>87856</xdr:colOff>
      <xdr:row>31</xdr:row>
      <xdr:rowOff>64544</xdr:rowOff>
    </xdr:from>
    <xdr:to>
      <xdr:col>18</xdr:col>
      <xdr:colOff>234857</xdr:colOff>
      <xdr:row>31</xdr:row>
      <xdr:rowOff>253907</xdr:rowOff>
    </xdr:to>
    <xdr:pic>
      <xdr:nvPicPr>
        <xdr:cNvPr id="41" name="Picture 40">
          <a:extLst>
            <a:ext uri="{FF2B5EF4-FFF2-40B4-BE49-F238E27FC236}">
              <a16:creationId xmlns:a16="http://schemas.microsoft.com/office/drawing/2014/main" id="{DC1602AC-46F6-4DF0-98FE-F4F2304AB849}"/>
            </a:ext>
          </a:extLst>
        </xdr:cNvPr>
        <xdr:cNvPicPr>
          <a:picLocks noChangeAspect="1"/>
        </xdr:cNvPicPr>
      </xdr:nvPicPr>
      <xdr:blipFill>
        <a:blip xmlns:r="http://schemas.openxmlformats.org/officeDocument/2006/relationships" r:embed="rId4"/>
        <a:stretch>
          <a:fillRect/>
        </a:stretch>
      </xdr:blipFill>
      <xdr:spPr>
        <a:xfrm>
          <a:off x="7707856" y="8541794"/>
          <a:ext cx="147001" cy="189363"/>
        </a:xfrm>
        <a:prstGeom prst="rect">
          <a:avLst/>
        </a:prstGeom>
      </xdr:spPr>
    </xdr:pic>
    <xdr:clientData/>
  </xdr:twoCellAnchor>
  <xdr:twoCellAnchor>
    <xdr:from>
      <xdr:col>19</xdr:col>
      <xdr:colOff>58931</xdr:colOff>
      <xdr:row>31</xdr:row>
      <xdr:rowOff>45844</xdr:rowOff>
    </xdr:from>
    <xdr:to>
      <xdr:col>19</xdr:col>
      <xdr:colOff>267300</xdr:colOff>
      <xdr:row>31</xdr:row>
      <xdr:rowOff>276826</xdr:rowOff>
    </xdr:to>
    <xdr:pic>
      <xdr:nvPicPr>
        <xdr:cNvPr id="42" name="Picture 41">
          <a:extLst>
            <a:ext uri="{FF2B5EF4-FFF2-40B4-BE49-F238E27FC236}">
              <a16:creationId xmlns:a16="http://schemas.microsoft.com/office/drawing/2014/main" id="{C58CD074-1AD2-4DBF-A064-B4814938FA72}"/>
            </a:ext>
          </a:extLst>
        </xdr:cNvPr>
        <xdr:cNvPicPr>
          <a:picLocks noChangeAspect="1"/>
        </xdr:cNvPicPr>
      </xdr:nvPicPr>
      <xdr:blipFill>
        <a:blip xmlns:r="http://schemas.openxmlformats.org/officeDocument/2006/relationships" r:embed="rId3"/>
        <a:stretch>
          <a:fillRect/>
        </a:stretch>
      </xdr:blipFill>
      <xdr:spPr>
        <a:xfrm>
          <a:off x="8012306" y="8523094"/>
          <a:ext cx="208369" cy="230982"/>
        </a:xfrm>
        <a:prstGeom prst="rect">
          <a:avLst/>
        </a:prstGeom>
      </xdr:spPr>
    </xdr:pic>
    <xdr:clientData/>
  </xdr:twoCellAnchor>
  <xdr:twoCellAnchor>
    <xdr:from>
      <xdr:col>23</xdr:col>
      <xdr:colOff>58931</xdr:colOff>
      <xdr:row>32</xdr:row>
      <xdr:rowOff>45844</xdr:rowOff>
    </xdr:from>
    <xdr:to>
      <xdr:col>23</xdr:col>
      <xdr:colOff>267300</xdr:colOff>
      <xdr:row>32</xdr:row>
      <xdr:rowOff>276826</xdr:rowOff>
    </xdr:to>
    <xdr:pic>
      <xdr:nvPicPr>
        <xdr:cNvPr id="43" name="Picture 42">
          <a:extLst>
            <a:ext uri="{FF2B5EF4-FFF2-40B4-BE49-F238E27FC236}">
              <a16:creationId xmlns:a16="http://schemas.microsoft.com/office/drawing/2014/main" id="{C0251FA8-E57D-41E4-A41E-08B1DDD125C4}"/>
            </a:ext>
          </a:extLst>
        </xdr:cNvPr>
        <xdr:cNvPicPr>
          <a:picLocks noChangeAspect="1"/>
        </xdr:cNvPicPr>
      </xdr:nvPicPr>
      <xdr:blipFill>
        <a:blip xmlns:r="http://schemas.openxmlformats.org/officeDocument/2006/relationships" r:embed="rId3"/>
        <a:stretch>
          <a:fillRect/>
        </a:stretch>
      </xdr:blipFill>
      <xdr:spPr>
        <a:xfrm rot="10800000">
          <a:off x="9345806" y="8837419"/>
          <a:ext cx="208369" cy="230982"/>
        </a:xfrm>
        <a:prstGeom prst="rect">
          <a:avLst/>
        </a:prstGeom>
      </xdr:spPr>
    </xdr:pic>
    <xdr:clientData/>
  </xdr:twoCellAnchor>
  <xdr:twoCellAnchor>
    <xdr:from>
      <xdr:col>22</xdr:col>
      <xdr:colOff>84083</xdr:colOff>
      <xdr:row>32</xdr:row>
      <xdr:rowOff>68679</xdr:rowOff>
    </xdr:from>
    <xdr:to>
      <xdr:col>22</xdr:col>
      <xdr:colOff>231084</xdr:colOff>
      <xdr:row>32</xdr:row>
      <xdr:rowOff>258042</xdr:rowOff>
    </xdr:to>
    <xdr:pic>
      <xdr:nvPicPr>
        <xdr:cNvPr id="44" name="Picture 43">
          <a:extLst>
            <a:ext uri="{FF2B5EF4-FFF2-40B4-BE49-F238E27FC236}">
              <a16:creationId xmlns:a16="http://schemas.microsoft.com/office/drawing/2014/main" id="{754E8C4C-1CF2-4303-92A9-340268A0724A}"/>
            </a:ext>
          </a:extLst>
        </xdr:cNvPr>
        <xdr:cNvPicPr>
          <a:picLocks noChangeAspect="1"/>
        </xdr:cNvPicPr>
      </xdr:nvPicPr>
      <xdr:blipFill>
        <a:blip xmlns:r="http://schemas.openxmlformats.org/officeDocument/2006/relationships" r:embed="rId4"/>
        <a:stretch>
          <a:fillRect/>
        </a:stretch>
      </xdr:blipFill>
      <xdr:spPr>
        <a:xfrm rot="10800000">
          <a:off x="9037583" y="8860254"/>
          <a:ext cx="147001" cy="189363"/>
        </a:xfrm>
        <a:prstGeom prst="rect">
          <a:avLst/>
        </a:prstGeom>
      </xdr:spPr>
    </xdr:pic>
    <xdr:clientData/>
  </xdr:twoCellAnchor>
  <xdr:twoCellAnchor>
    <xdr:from>
      <xdr:col>0</xdr:col>
      <xdr:colOff>1865282</xdr:colOff>
      <xdr:row>23</xdr:row>
      <xdr:rowOff>190320</xdr:rowOff>
    </xdr:from>
    <xdr:to>
      <xdr:col>29</xdr:col>
      <xdr:colOff>0</xdr:colOff>
      <xdr:row>24</xdr:row>
      <xdr:rowOff>0</xdr:rowOff>
    </xdr:to>
    <xdr:graphicFrame macro="">
      <xdr:nvGraphicFramePr>
        <xdr:cNvPr id="45" name="Chart 44">
          <a:extLst>
            <a:ext uri="{FF2B5EF4-FFF2-40B4-BE49-F238E27FC236}">
              <a16:creationId xmlns:a16="http://schemas.microsoft.com/office/drawing/2014/main" id="{5A48AD78-FDCD-40C0-BAF1-FBA78F99C9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22</xdr:col>
      <xdr:colOff>161925</xdr:colOff>
      <xdr:row>4</xdr:row>
      <xdr:rowOff>57150</xdr:rowOff>
    </xdr:from>
    <xdr:to>
      <xdr:col>22</xdr:col>
      <xdr:colOff>308926</xdr:colOff>
      <xdr:row>4</xdr:row>
      <xdr:rowOff>246513</xdr:rowOff>
    </xdr:to>
    <xdr:pic>
      <xdr:nvPicPr>
        <xdr:cNvPr id="46" name="Picture 45">
          <a:extLst>
            <a:ext uri="{FF2B5EF4-FFF2-40B4-BE49-F238E27FC236}">
              <a16:creationId xmlns:a16="http://schemas.microsoft.com/office/drawing/2014/main" id="{7B75427D-CD11-401A-B3AF-4A07552B85D6}"/>
            </a:ext>
          </a:extLst>
        </xdr:cNvPr>
        <xdr:cNvPicPr>
          <a:picLocks noChangeAspect="1"/>
        </xdr:cNvPicPr>
      </xdr:nvPicPr>
      <xdr:blipFill>
        <a:blip xmlns:r="http://schemas.openxmlformats.org/officeDocument/2006/relationships" r:embed="rId4"/>
        <a:stretch>
          <a:fillRect/>
        </a:stretch>
      </xdr:blipFill>
      <xdr:spPr>
        <a:xfrm rot="10800000">
          <a:off x="9115425" y="819150"/>
          <a:ext cx="147001" cy="189363"/>
        </a:xfrm>
        <a:prstGeom prst="rect">
          <a:avLst/>
        </a:prstGeom>
      </xdr:spPr>
    </xdr:pic>
    <xdr:clientData/>
  </xdr:twoCellAnchor>
  <xdr:twoCellAnchor>
    <xdr:from>
      <xdr:col>5</xdr:col>
      <xdr:colOff>57150</xdr:colOff>
      <xdr:row>33</xdr:row>
      <xdr:rowOff>57150</xdr:rowOff>
    </xdr:from>
    <xdr:to>
      <xdr:col>5</xdr:col>
      <xdr:colOff>288132</xdr:colOff>
      <xdr:row>33</xdr:row>
      <xdr:rowOff>265519</xdr:rowOff>
    </xdr:to>
    <xdr:pic>
      <xdr:nvPicPr>
        <xdr:cNvPr id="47" name="Picture 46">
          <a:extLst>
            <a:ext uri="{FF2B5EF4-FFF2-40B4-BE49-F238E27FC236}">
              <a16:creationId xmlns:a16="http://schemas.microsoft.com/office/drawing/2014/main" id="{B1853B7A-27DB-4E54-9877-E740A3C657DB}"/>
            </a:ext>
          </a:extLst>
        </xdr:cNvPr>
        <xdr:cNvPicPr>
          <a:picLocks noChangeAspect="1"/>
        </xdr:cNvPicPr>
      </xdr:nvPicPr>
      <xdr:blipFill>
        <a:blip xmlns:r="http://schemas.openxmlformats.org/officeDocument/2006/relationships" r:embed="rId3"/>
        <a:stretch>
          <a:fillRect/>
        </a:stretch>
      </xdr:blipFill>
      <xdr:spPr>
        <a:xfrm rot="5400000">
          <a:off x="3354581" y="9151744"/>
          <a:ext cx="208369" cy="230982"/>
        </a:xfrm>
        <a:prstGeom prst="rect">
          <a:avLst/>
        </a:prstGeom>
      </xdr:spPr>
    </xdr:pic>
    <xdr:clientData/>
  </xdr:twoCellAnchor>
  <xdr:twoCellAnchor>
    <xdr:from>
      <xdr:col>9</xdr:col>
      <xdr:colOff>57150</xdr:colOff>
      <xdr:row>34</xdr:row>
      <xdr:rowOff>47625</xdr:rowOff>
    </xdr:from>
    <xdr:to>
      <xdr:col>9</xdr:col>
      <xdr:colOff>288132</xdr:colOff>
      <xdr:row>34</xdr:row>
      <xdr:rowOff>255994</xdr:rowOff>
    </xdr:to>
    <xdr:pic>
      <xdr:nvPicPr>
        <xdr:cNvPr id="48" name="Picture 47">
          <a:extLst>
            <a:ext uri="{FF2B5EF4-FFF2-40B4-BE49-F238E27FC236}">
              <a16:creationId xmlns:a16="http://schemas.microsoft.com/office/drawing/2014/main" id="{2214B55F-D1D1-41BA-911E-FC172700B4A3}"/>
            </a:ext>
          </a:extLst>
        </xdr:cNvPr>
        <xdr:cNvPicPr>
          <a:picLocks noChangeAspect="1"/>
        </xdr:cNvPicPr>
      </xdr:nvPicPr>
      <xdr:blipFill>
        <a:blip xmlns:r="http://schemas.openxmlformats.org/officeDocument/2006/relationships" r:embed="rId3"/>
        <a:stretch>
          <a:fillRect/>
        </a:stretch>
      </xdr:blipFill>
      <xdr:spPr>
        <a:xfrm rot="16200000">
          <a:off x="4688081" y="9456544"/>
          <a:ext cx="208369" cy="230982"/>
        </a:xfrm>
        <a:prstGeom prst="rect">
          <a:avLst/>
        </a:prstGeom>
      </xdr:spPr>
    </xdr:pic>
    <xdr:clientData/>
  </xdr:twoCellAnchor>
  <xdr:twoCellAnchor>
    <xdr:from>
      <xdr:col>5</xdr:col>
      <xdr:colOff>57150</xdr:colOff>
      <xdr:row>31</xdr:row>
      <xdr:rowOff>57150</xdr:rowOff>
    </xdr:from>
    <xdr:to>
      <xdr:col>5</xdr:col>
      <xdr:colOff>288132</xdr:colOff>
      <xdr:row>31</xdr:row>
      <xdr:rowOff>265519</xdr:rowOff>
    </xdr:to>
    <xdr:pic>
      <xdr:nvPicPr>
        <xdr:cNvPr id="49" name="Picture 48">
          <a:extLst>
            <a:ext uri="{FF2B5EF4-FFF2-40B4-BE49-F238E27FC236}">
              <a16:creationId xmlns:a16="http://schemas.microsoft.com/office/drawing/2014/main" id="{6F26DD01-1072-437C-9598-7EA0A5BEA6E3}"/>
            </a:ext>
          </a:extLst>
        </xdr:cNvPr>
        <xdr:cNvPicPr>
          <a:picLocks noChangeAspect="1"/>
        </xdr:cNvPicPr>
      </xdr:nvPicPr>
      <xdr:blipFill>
        <a:blip xmlns:r="http://schemas.openxmlformats.org/officeDocument/2006/relationships" r:embed="rId3"/>
        <a:stretch>
          <a:fillRect/>
        </a:stretch>
      </xdr:blipFill>
      <xdr:spPr>
        <a:xfrm rot="5400000">
          <a:off x="3354581" y="8523094"/>
          <a:ext cx="208369" cy="230982"/>
        </a:xfrm>
        <a:prstGeom prst="rect">
          <a:avLst/>
        </a:prstGeom>
      </xdr:spPr>
    </xdr:pic>
    <xdr:clientData/>
  </xdr:twoCellAnchor>
  <xdr:twoCellAnchor>
    <xdr:from>
      <xdr:col>9</xdr:col>
      <xdr:colOff>57150</xdr:colOff>
      <xdr:row>32</xdr:row>
      <xdr:rowOff>47625</xdr:rowOff>
    </xdr:from>
    <xdr:to>
      <xdr:col>9</xdr:col>
      <xdr:colOff>288132</xdr:colOff>
      <xdr:row>32</xdr:row>
      <xdr:rowOff>255994</xdr:rowOff>
    </xdr:to>
    <xdr:pic>
      <xdr:nvPicPr>
        <xdr:cNvPr id="50" name="Picture 49">
          <a:extLst>
            <a:ext uri="{FF2B5EF4-FFF2-40B4-BE49-F238E27FC236}">
              <a16:creationId xmlns:a16="http://schemas.microsoft.com/office/drawing/2014/main" id="{3DBB062D-8C71-4DE2-9630-37CBF705C0CB}"/>
            </a:ext>
          </a:extLst>
        </xdr:cNvPr>
        <xdr:cNvPicPr>
          <a:picLocks noChangeAspect="1"/>
        </xdr:cNvPicPr>
      </xdr:nvPicPr>
      <xdr:blipFill>
        <a:blip xmlns:r="http://schemas.openxmlformats.org/officeDocument/2006/relationships" r:embed="rId3"/>
        <a:stretch>
          <a:fillRect/>
        </a:stretch>
      </xdr:blipFill>
      <xdr:spPr>
        <a:xfrm rot="16200000">
          <a:off x="4688081" y="8827894"/>
          <a:ext cx="208369" cy="230982"/>
        </a:xfrm>
        <a:prstGeom prst="rect">
          <a:avLst/>
        </a:prstGeom>
      </xdr:spPr>
    </xdr:pic>
    <xdr:clientData/>
  </xdr:twoCellAnchor>
  <xdr:twoCellAnchor>
    <xdr:from>
      <xdr:col>4</xdr:col>
      <xdr:colOff>57150</xdr:colOff>
      <xdr:row>27</xdr:row>
      <xdr:rowOff>38100</xdr:rowOff>
    </xdr:from>
    <xdr:to>
      <xdr:col>4</xdr:col>
      <xdr:colOff>246513</xdr:colOff>
      <xdr:row>27</xdr:row>
      <xdr:rowOff>185101</xdr:rowOff>
    </xdr:to>
    <xdr:pic>
      <xdr:nvPicPr>
        <xdr:cNvPr id="51" name="Picture 50">
          <a:extLst>
            <a:ext uri="{FF2B5EF4-FFF2-40B4-BE49-F238E27FC236}">
              <a16:creationId xmlns:a16="http://schemas.microsoft.com/office/drawing/2014/main" id="{ED3A86AA-2A5D-43E0-880A-77C2B4B08AB3}"/>
            </a:ext>
          </a:extLst>
        </xdr:cNvPr>
        <xdr:cNvPicPr>
          <a:picLocks noChangeAspect="1"/>
        </xdr:cNvPicPr>
      </xdr:nvPicPr>
      <xdr:blipFill>
        <a:blip xmlns:r="http://schemas.openxmlformats.org/officeDocument/2006/relationships" r:embed="rId4"/>
        <a:stretch>
          <a:fillRect/>
        </a:stretch>
      </xdr:blipFill>
      <xdr:spPr>
        <a:xfrm rot="5400000">
          <a:off x="3031081" y="7236869"/>
          <a:ext cx="147001" cy="189363"/>
        </a:xfrm>
        <a:prstGeom prst="rect">
          <a:avLst/>
        </a:prstGeom>
      </xdr:spPr>
    </xdr:pic>
    <xdr:clientData/>
  </xdr:twoCellAnchor>
  <xdr:twoCellAnchor>
    <xdr:from>
      <xdr:col>6</xdr:col>
      <xdr:colOff>28575</xdr:colOff>
      <xdr:row>27</xdr:row>
      <xdr:rowOff>9525</xdr:rowOff>
    </xdr:from>
    <xdr:to>
      <xdr:col>6</xdr:col>
      <xdr:colOff>281499</xdr:colOff>
      <xdr:row>27</xdr:row>
      <xdr:rowOff>306186</xdr:rowOff>
    </xdr:to>
    <xdr:pic>
      <xdr:nvPicPr>
        <xdr:cNvPr id="52" name="Picture 51">
          <a:extLst>
            <a:ext uri="{FF2B5EF4-FFF2-40B4-BE49-F238E27FC236}">
              <a16:creationId xmlns:a16="http://schemas.microsoft.com/office/drawing/2014/main" id="{AEB23D71-5C35-4E42-A690-7CB229436D4E}"/>
            </a:ext>
          </a:extLst>
        </xdr:cNvPr>
        <xdr:cNvPicPr>
          <a:picLocks noChangeAspect="1"/>
        </xdr:cNvPicPr>
      </xdr:nvPicPr>
      <xdr:blipFill>
        <a:blip xmlns:r="http://schemas.openxmlformats.org/officeDocument/2006/relationships" r:embed="rId1"/>
        <a:stretch>
          <a:fillRect/>
        </a:stretch>
      </xdr:blipFill>
      <xdr:spPr>
        <a:xfrm rot="5400000">
          <a:off x="3626206" y="7251344"/>
          <a:ext cx="296661" cy="252924"/>
        </a:xfrm>
        <a:prstGeom prst="rect">
          <a:avLst/>
        </a:prstGeom>
      </xdr:spPr>
    </xdr:pic>
    <xdr:clientData/>
  </xdr:twoCellAnchor>
  <xdr:twoCellAnchor>
    <xdr:from>
      <xdr:col>7</xdr:col>
      <xdr:colOff>58921</xdr:colOff>
      <xdr:row>27</xdr:row>
      <xdr:rowOff>174581</xdr:rowOff>
    </xdr:from>
    <xdr:to>
      <xdr:col>7</xdr:col>
      <xdr:colOff>235734</xdr:colOff>
      <xdr:row>27</xdr:row>
      <xdr:rowOff>299499</xdr:rowOff>
    </xdr:to>
    <xdr:pic>
      <xdr:nvPicPr>
        <xdr:cNvPr id="53" name="Picture 52">
          <a:extLst>
            <a:ext uri="{FF2B5EF4-FFF2-40B4-BE49-F238E27FC236}">
              <a16:creationId xmlns:a16="http://schemas.microsoft.com/office/drawing/2014/main" id="{9222D6E3-1790-410A-9133-DB6D6F448713}"/>
            </a:ext>
          </a:extLst>
        </xdr:cNvPr>
        <xdr:cNvPicPr>
          <a:picLocks noChangeAspect="1"/>
        </xdr:cNvPicPr>
      </xdr:nvPicPr>
      <xdr:blipFill>
        <a:blip xmlns:r="http://schemas.openxmlformats.org/officeDocument/2006/relationships" r:embed="rId5"/>
        <a:stretch>
          <a:fillRect/>
        </a:stretch>
      </xdr:blipFill>
      <xdr:spPr>
        <a:xfrm rot="5400000">
          <a:off x="4037744" y="7368583"/>
          <a:ext cx="124918" cy="176813"/>
        </a:xfrm>
        <a:prstGeom prst="rect">
          <a:avLst/>
        </a:prstGeom>
      </xdr:spPr>
    </xdr:pic>
    <xdr:clientData/>
  </xdr:twoCellAnchor>
  <xdr:twoCellAnchor>
    <xdr:from>
      <xdr:col>8</xdr:col>
      <xdr:colOff>66675</xdr:colOff>
      <xdr:row>27</xdr:row>
      <xdr:rowOff>152400</xdr:rowOff>
    </xdr:from>
    <xdr:to>
      <xdr:col>8</xdr:col>
      <xdr:colOff>256038</xdr:colOff>
      <xdr:row>27</xdr:row>
      <xdr:rowOff>299401</xdr:rowOff>
    </xdr:to>
    <xdr:pic>
      <xdr:nvPicPr>
        <xdr:cNvPr id="54" name="Picture 53">
          <a:extLst>
            <a:ext uri="{FF2B5EF4-FFF2-40B4-BE49-F238E27FC236}">
              <a16:creationId xmlns:a16="http://schemas.microsoft.com/office/drawing/2014/main" id="{247430BB-2EC9-41F4-8215-B53C35BB0704}"/>
            </a:ext>
          </a:extLst>
        </xdr:cNvPr>
        <xdr:cNvPicPr>
          <a:picLocks noChangeAspect="1"/>
        </xdr:cNvPicPr>
      </xdr:nvPicPr>
      <xdr:blipFill>
        <a:blip xmlns:r="http://schemas.openxmlformats.org/officeDocument/2006/relationships" r:embed="rId4"/>
        <a:stretch>
          <a:fillRect/>
        </a:stretch>
      </xdr:blipFill>
      <xdr:spPr>
        <a:xfrm rot="16200000">
          <a:off x="4374106" y="7351169"/>
          <a:ext cx="147001" cy="189363"/>
        </a:xfrm>
        <a:prstGeom prst="rect">
          <a:avLst/>
        </a:prstGeom>
      </xdr:spPr>
    </xdr:pic>
    <xdr:clientData/>
  </xdr:twoCellAnchor>
  <xdr:twoCellAnchor>
    <xdr:from>
      <xdr:col>11</xdr:col>
      <xdr:colOff>68448</xdr:colOff>
      <xdr:row>27</xdr:row>
      <xdr:rowOff>31704</xdr:rowOff>
    </xdr:from>
    <xdr:to>
      <xdr:col>11</xdr:col>
      <xdr:colOff>245261</xdr:colOff>
      <xdr:row>27</xdr:row>
      <xdr:rowOff>156622</xdr:rowOff>
    </xdr:to>
    <xdr:pic>
      <xdr:nvPicPr>
        <xdr:cNvPr id="55" name="Picture 54">
          <a:extLst>
            <a:ext uri="{FF2B5EF4-FFF2-40B4-BE49-F238E27FC236}">
              <a16:creationId xmlns:a16="http://schemas.microsoft.com/office/drawing/2014/main" id="{A03C4EC1-73BF-4DE5-96CC-29DA9E2A7956}"/>
            </a:ext>
          </a:extLst>
        </xdr:cNvPr>
        <xdr:cNvPicPr>
          <a:picLocks noChangeAspect="1"/>
        </xdr:cNvPicPr>
      </xdr:nvPicPr>
      <xdr:blipFill>
        <a:blip xmlns:r="http://schemas.openxmlformats.org/officeDocument/2006/relationships" r:embed="rId5"/>
        <a:stretch>
          <a:fillRect/>
        </a:stretch>
      </xdr:blipFill>
      <xdr:spPr>
        <a:xfrm rot="16200000">
          <a:off x="5380771" y="7225706"/>
          <a:ext cx="124918" cy="176813"/>
        </a:xfrm>
        <a:prstGeom prst="rect">
          <a:avLst/>
        </a:prstGeom>
      </xdr:spPr>
    </xdr:pic>
    <xdr:clientData/>
  </xdr:twoCellAnchor>
  <xdr:twoCellAnchor>
    <xdr:from>
      <xdr:col>10</xdr:col>
      <xdr:colOff>28575</xdr:colOff>
      <xdr:row>27</xdr:row>
      <xdr:rowOff>9525</xdr:rowOff>
    </xdr:from>
    <xdr:to>
      <xdr:col>10</xdr:col>
      <xdr:colOff>281499</xdr:colOff>
      <xdr:row>27</xdr:row>
      <xdr:rowOff>306186</xdr:rowOff>
    </xdr:to>
    <xdr:pic>
      <xdr:nvPicPr>
        <xdr:cNvPr id="56" name="Picture 55">
          <a:extLst>
            <a:ext uri="{FF2B5EF4-FFF2-40B4-BE49-F238E27FC236}">
              <a16:creationId xmlns:a16="http://schemas.microsoft.com/office/drawing/2014/main" id="{8A3BBE18-AF9F-42CF-A55E-1F9E5C24E62F}"/>
            </a:ext>
          </a:extLst>
        </xdr:cNvPr>
        <xdr:cNvPicPr>
          <a:picLocks noChangeAspect="1"/>
        </xdr:cNvPicPr>
      </xdr:nvPicPr>
      <xdr:blipFill>
        <a:blip xmlns:r="http://schemas.openxmlformats.org/officeDocument/2006/relationships" r:embed="rId1"/>
        <a:stretch>
          <a:fillRect/>
        </a:stretch>
      </xdr:blipFill>
      <xdr:spPr>
        <a:xfrm rot="5400000" flipH="1" flipV="1">
          <a:off x="4959706" y="7251344"/>
          <a:ext cx="296661" cy="252924"/>
        </a:xfrm>
        <a:prstGeom prst="rect">
          <a:avLst/>
        </a:prstGeom>
      </xdr:spPr>
    </xdr:pic>
    <xdr:clientData/>
  </xdr:twoCellAnchor>
  <xdr:twoCellAnchor>
    <xdr:from>
      <xdr:col>18</xdr:col>
      <xdr:colOff>21181</xdr:colOff>
      <xdr:row>27</xdr:row>
      <xdr:rowOff>45494</xdr:rowOff>
    </xdr:from>
    <xdr:to>
      <xdr:col>18</xdr:col>
      <xdr:colOff>168182</xdr:colOff>
      <xdr:row>27</xdr:row>
      <xdr:rowOff>234857</xdr:rowOff>
    </xdr:to>
    <xdr:pic>
      <xdr:nvPicPr>
        <xdr:cNvPr id="57" name="Picture 56">
          <a:extLst>
            <a:ext uri="{FF2B5EF4-FFF2-40B4-BE49-F238E27FC236}">
              <a16:creationId xmlns:a16="http://schemas.microsoft.com/office/drawing/2014/main" id="{B939F191-5C2F-4CA8-B46B-05B203288E0E}"/>
            </a:ext>
          </a:extLst>
        </xdr:cNvPr>
        <xdr:cNvPicPr>
          <a:picLocks noChangeAspect="1"/>
        </xdr:cNvPicPr>
      </xdr:nvPicPr>
      <xdr:blipFill>
        <a:blip xmlns:r="http://schemas.openxmlformats.org/officeDocument/2006/relationships" r:embed="rId4"/>
        <a:stretch>
          <a:fillRect/>
        </a:stretch>
      </xdr:blipFill>
      <xdr:spPr>
        <a:xfrm>
          <a:off x="7641181" y="7265444"/>
          <a:ext cx="147001" cy="189363"/>
        </a:xfrm>
        <a:prstGeom prst="rect">
          <a:avLst/>
        </a:prstGeom>
      </xdr:spPr>
    </xdr:pic>
    <xdr:clientData/>
  </xdr:twoCellAnchor>
  <xdr:twoCellAnchor>
    <xdr:from>
      <xdr:col>19</xdr:col>
      <xdr:colOff>263881</xdr:colOff>
      <xdr:row>27</xdr:row>
      <xdr:rowOff>21869</xdr:rowOff>
    </xdr:from>
    <xdr:to>
      <xdr:col>20</xdr:col>
      <xdr:colOff>246217</xdr:colOff>
      <xdr:row>27</xdr:row>
      <xdr:rowOff>274793</xdr:rowOff>
    </xdr:to>
    <xdr:pic>
      <xdr:nvPicPr>
        <xdr:cNvPr id="58" name="Picture 57">
          <a:extLst>
            <a:ext uri="{FF2B5EF4-FFF2-40B4-BE49-F238E27FC236}">
              <a16:creationId xmlns:a16="http://schemas.microsoft.com/office/drawing/2014/main" id="{1D381F6A-D3CC-4215-8415-E1E5CA3F9CA2}"/>
            </a:ext>
          </a:extLst>
        </xdr:cNvPr>
        <xdr:cNvPicPr>
          <a:picLocks noChangeAspect="1"/>
        </xdr:cNvPicPr>
      </xdr:nvPicPr>
      <xdr:blipFill>
        <a:blip xmlns:r="http://schemas.openxmlformats.org/officeDocument/2006/relationships" r:embed="rId1"/>
        <a:stretch>
          <a:fillRect/>
        </a:stretch>
      </xdr:blipFill>
      <xdr:spPr>
        <a:xfrm>
          <a:off x="8217256" y="7241819"/>
          <a:ext cx="315711" cy="252924"/>
        </a:xfrm>
        <a:prstGeom prst="rect">
          <a:avLst/>
        </a:prstGeom>
      </xdr:spPr>
    </xdr:pic>
    <xdr:clientData/>
  </xdr:twoCellAnchor>
  <xdr:twoCellAnchor>
    <xdr:from>
      <xdr:col>20</xdr:col>
      <xdr:colOff>309517</xdr:colOff>
      <xdr:row>27</xdr:row>
      <xdr:rowOff>23858</xdr:rowOff>
    </xdr:from>
    <xdr:to>
      <xdr:col>21</xdr:col>
      <xdr:colOff>0</xdr:colOff>
      <xdr:row>27</xdr:row>
      <xdr:rowOff>249727</xdr:rowOff>
    </xdr:to>
    <xdr:pic>
      <xdr:nvPicPr>
        <xdr:cNvPr id="59" name="Picture 58">
          <a:extLst>
            <a:ext uri="{FF2B5EF4-FFF2-40B4-BE49-F238E27FC236}">
              <a16:creationId xmlns:a16="http://schemas.microsoft.com/office/drawing/2014/main" id="{847D701B-0AA8-44CE-A6DB-7FBCA7CA3E90}"/>
            </a:ext>
          </a:extLst>
        </xdr:cNvPr>
        <xdr:cNvPicPr>
          <a:picLocks noChangeAspect="1"/>
        </xdr:cNvPicPr>
      </xdr:nvPicPr>
      <xdr:blipFill>
        <a:blip xmlns:r="http://schemas.openxmlformats.org/officeDocument/2006/relationships" r:embed="rId2"/>
        <a:stretch>
          <a:fillRect/>
        </a:stretch>
      </xdr:blipFill>
      <xdr:spPr>
        <a:xfrm>
          <a:off x="8596267" y="7243808"/>
          <a:ext cx="23858" cy="225869"/>
        </a:xfrm>
        <a:prstGeom prst="rect">
          <a:avLst/>
        </a:prstGeom>
      </xdr:spPr>
    </xdr:pic>
    <xdr:clientData/>
  </xdr:twoCellAnchor>
  <xdr:twoCellAnchor>
    <xdr:from>
      <xdr:col>21</xdr:col>
      <xdr:colOff>170594</xdr:colOff>
      <xdr:row>27</xdr:row>
      <xdr:rowOff>81956</xdr:rowOff>
    </xdr:from>
    <xdr:to>
      <xdr:col>21</xdr:col>
      <xdr:colOff>295512</xdr:colOff>
      <xdr:row>27</xdr:row>
      <xdr:rowOff>258769</xdr:rowOff>
    </xdr:to>
    <xdr:pic>
      <xdr:nvPicPr>
        <xdr:cNvPr id="60" name="Picture 59">
          <a:extLst>
            <a:ext uri="{FF2B5EF4-FFF2-40B4-BE49-F238E27FC236}">
              <a16:creationId xmlns:a16="http://schemas.microsoft.com/office/drawing/2014/main" id="{15B4DC8A-B09E-422E-9A69-9EE9908A4FF2}"/>
            </a:ext>
          </a:extLst>
        </xdr:cNvPr>
        <xdr:cNvPicPr>
          <a:picLocks noChangeAspect="1"/>
        </xdr:cNvPicPr>
      </xdr:nvPicPr>
      <xdr:blipFill>
        <a:blip xmlns:r="http://schemas.openxmlformats.org/officeDocument/2006/relationships" r:embed="rId5"/>
        <a:stretch>
          <a:fillRect/>
        </a:stretch>
      </xdr:blipFill>
      <xdr:spPr>
        <a:xfrm>
          <a:off x="8790719" y="7301906"/>
          <a:ext cx="124918" cy="176813"/>
        </a:xfrm>
        <a:prstGeom prst="rect">
          <a:avLst/>
        </a:prstGeom>
      </xdr:spPr>
    </xdr:pic>
    <xdr:clientData/>
  </xdr:twoCellAnchor>
  <xdr:twoCellAnchor>
    <xdr:from>
      <xdr:col>22</xdr:col>
      <xdr:colOff>145006</xdr:colOff>
      <xdr:row>27</xdr:row>
      <xdr:rowOff>64544</xdr:rowOff>
    </xdr:from>
    <xdr:to>
      <xdr:col>22</xdr:col>
      <xdr:colOff>292007</xdr:colOff>
      <xdr:row>27</xdr:row>
      <xdr:rowOff>253907</xdr:rowOff>
    </xdr:to>
    <xdr:pic>
      <xdr:nvPicPr>
        <xdr:cNvPr id="61" name="Picture 60">
          <a:extLst>
            <a:ext uri="{FF2B5EF4-FFF2-40B4-BE49-F238E27FC236}">
              <a16:creationId xmlns:a16="http://schemas.microsoft.com/office/drawing/2014/main" id="{2942697F-0F5D-430A-A9F2-DC76278E82F2}"/>
            </a:ext>
          </a:extLst>
        </xdr:cNvPr>
        <xdr:cNvPicPr>
          <a:picLocks noChangeAspect="1"/>
        </xdr:cNvPicPr>
      </xdr:nvPicPr>
      <xdr:blipFill>
        <a:blip xmlns:r="http://schemas.openxmlformats.org/officeDocument/2006/relationships" r:embed="rId4"/>
        <a:stretch>
          <a:fillRect/>
        </a:stretch>
      </xdr:blipFill>
      <xdr:spPr>
        <a:xfrm rot="10800000">
          <a:off x="9098506" y="7284494"/>
          <a:ext cx="147001" cy="189363"/>
        </a:xfrm>
        <a:prstGeom prst="rect">
          <a:avLst/>
        </a:prstGeom>
      </xdr:spPr>
    </xdr:pic>
    <xdr:clientData/>
  </xdr:twoCellAnchor>
  <xdr:twoCellAnchor>
    <xdr:from>
      <xdr:col>25</xdr:col>
      <xdr:colOff>18194</xdr:colOff>
      <xdr:row>27</xdr:row>
      <xdr:rowOff>81956</xdr:rowOff>
    </xdr:from>
    <xdr:to>
      <xdr:col>25</xdr:col>
      <xdr:colOff>143112</xdr:colOff>
      <xdr:row>27</xdr:row>
      <xdr:rowOff>258769</xdr:rowOff>
    </xdr:to>
    <xdr:pic>
      <xdr:nvPicPr>
        <xdr:cNvPr id="62" name="Picture 61">
          <a:extLst>
            <a:ext uri="{FF2B5EF4-FFF2-40B4-BE49-F238E27FC236}">
              <a16:creationId xmlns:a16="http://schemas.microsoft.com/office/drawing/2014/main" id="{C3B96C2E-7808-4834-B014-BA9502D645B2}"/>
            </a:ext>
          </a:extLst>
        </xdr:cNvPr>
        <xdr:cNvPicPr>
          <a:picLocks noChangeAspect="1"/>
        </xdr:cNvPicPr>
      </xdr:nvPicPr>
      <xdr:blipFill>
        <a:blip xmlns:r="http://schemas.openxmlformats.org/officeDocument/2006/relationships" r:embed="rId5"/>
        <a:stretch>
          <a:fillRect/>
        </a:stretch>
      </xdr:blipFill>
      <xdr:spPr>
        <a:xfrm rot="10800000">
          <a:off x="9971819" y="7301906"/>
          <a:ext cx="124918" cy="176813"/>
        </a:xfrm>
        <a:prstGeom prst="rect">
          <a:avLst/>
        </a:prstGeom>
      </xdr:spPr>
    </xdr:pic>
    <xdr:clientData/>
  </xdr:twoCellAnchor>
  <xdr:twoCellAnchor>
    <xdr:from>
      <xdr:col>24</xdr:col>
      <xdr:colOff>6706</xdr:colOff>
      <xdr:row>27</xdr:row>
      <xdr:rowOff>40919</xdr:rowOff>
    </xdr:from>
    <xdr:to>
      <xdr:col>24</xdr:col>
      <xdr:colOff>303367</xdr:colOff>
      <xdr:row>27</xdr:row>
      <xdr:rowOff>293843</xdr:rowOff>
    </xdr:to>
    <xdr:pic>
      <xdr:nvPicPr>
        <xdr:cNvPr id="63" name="Picture 62">
          <a:extLst>
            <a:ext uri="{FF2B5EF4-FFF2-40B4-BE49-F238E27FC236}">
              <a16:creationId xmlns:a16="http://schemas.microsoft.com/office/drawing/2014/main" id="{456CE023-F1CF-47F4-B396-893DA3411C52}"/>
            </a:ext>
          </a:extLst>
        </xdr:cNvPr>
        <xdr:cNvPicPr>
          <a:picLocks noChangeAspect="1"/>
        </xdr:cNvPicPr>
      </xdr:nvPicPr>
      <xdr:blipFill>
        <a:blip xmlns:r="http://schemas.openxmlformats.org/officeDocument/2006/relationships" r:embed="rId1"/>
        <a:stretch>
          <a:fillRect/>
        </a:stretch>
      </xdr:blipFill>
      <xdr:spPr>
        <a:xfrm flipH="1" flipV="1">
          <a:off x="9626956" y="7260869"/>
          <a:ext cx="296661" cy="252924"/>
        </a:xfrm>
        <a:prstGeom prst="rect">
          <a:avLst/>
        </a:prstGeom>
      </xdr:spPr>
    </xdr:pic>
    <xdr:clientData/>
  </xdr:twoCellAnchor>
  <xdr:twoCellAnchor>
    <xdr:from>
      <xdr:col>5</xdr:col>
      <xdr:colOff>57150</xdr:colOff>
      <xdr:row>27</xdr:row>
      <xdr:rowOff>38100</xdr:rowOff>
    </xdr:from>
    <xdr:to>
      <xdr:col>5</xdr:col>
      <xdr:colOff>288132</xdr:colOff>
      <xdr:row>27</xdr:row>
      <xdr:rowOff>168681</xdr:rowOff>
    </xdr:to>
    <xdr:pic>
      <xdr:nvPicPr>
        <xdr:cNvPr id="64" name="Picture 63">
          <a:extLst>
            <a:ext uri="{FF2B5EF4-FFF2-40B4-BE49-F238E27FC236}">
              <a16:creationId xmlns:a16="http://schemas.microsoft.com/office/drawing/2014/main" id="{1CC7C970-00FB-4DA7-B0B4-CC59DA0222AF}"/>
            </a:ext>
          </a:extLst>
        </xdr:cNvPr>
        <xdr:cNvPicPr>
          <a:picLocks noChangeAspect="1"/>
        </xdr:cNvPicPr>
      </xdr:nvPicPr>
      <xdr:blipFill rotWithShape="1">
        <a:blip xmlns:r="http://schemas.openxmlformats.org/officeDocument/2006/relationships" r:embed="rId3"/>
        <a:srcRect r="37332"/>
        <a:stretch/>
      </xdr:blipFill>
      <xdr:spPr>
        <a:xfrm rot="5400000">
          <a:off x="3393475" y="7207850"/>
          <a:ext cx="130581" cy="230982"/>
        </a:xfrm>
        <a:prstGeom prst="rect">
          <a:avLst/>
        </a:prstGeom>
      </xdr:spPr>
    </xdr:pic>
    <xdr:clientData/>
  </xdr:twoCellAnchor>
  <xdr:twoCellAnchor>
    <xdr:from>
      <xdr:col>9</xdr:col>
      <xdr:colOff>38100</xdr:colOff>
      <xdr:row>27</xdr:row>
      <xdr:rowOff>161925</xdr:rowOff>
    </xdr:from>
    <xdr:to>
      <xdr:col>9</xdr:col>
      <xdr:colOff>269082</xdr:colOff>
      <xdr:row>27</xdr:row>
      <xdr:rowOff>286410</xdr:rowOff>
    </xdr:to>
    <xdr:pic>
      <xdr:nvPicPr>
        <xdr:cNvPr id="65" name="Picture 64">
          <a:extLst>
            <a:ext uri="{FF2B5EF4-FFF2-40B4-BE49-F238E27FC236}">
              <a16:creationId xmlns:a16="http://schemas.microsoft.com/office/drawing/2014/main" id="{92539277-C660-428F-B039-BCF187E287AA}"/>
            </a:ext>
          </a:extLst>
        </xdr:cNvPr>
        <xdr:cNvPicPr>
          <a:picLocks noChangeAspect="1"/>
        </xdr:cNvPicPr>
      </xdr:nvPicPr>
      <xdr:blipFill rotWithShape="1">
        <a:blip xmlns:r="http://schemas.openxmlformats.org/officeDocument/2006/relationships" r:embed="rId3"/>
        <a:srcRect r="40257"/>
        <a:stretch/>
      </xdr:blipFill>
      <xdr:spPr>
        <a:xfrm rot="16200000">
          <a:off x="4710973" y="7328627"/>
          <a:ext cx="124485" cy="230982"/>
        </a:xfrm>
        <a:prstGeom prst="rect">
          <a:avLst/>
        </a:prstGeom>
      </xdr:spPr>
    </xdr:pic>
    <xdr:clientData/>
  </xdr:twoCellAnchor>
  <xdr:twoCellAnchor>
    <xdr:from>
      <xdr:col>19</xdr:col>
      <xdr:colOff>19050</xdr:colOff>
      <xdr:row>27</xdr:row>
      <xdr:rowOff>28575</xdr:rowOff>
    </xdr:from>
    <xdr:to>
      <xdr:col>19</xdr:col>
      <xdr:colOff>153812</xdr:colOff>
      <xdr:row>27</xdr:row>
      <xdr:rowOff>259557</xdr:rowOff>
    </xdr:to>
    <xdr:pic>
      <xdr:nvPicPr>
        <xdr:cNvPr id="66" name="Picture 65">
          <a:extLst>
            <a:ext uri="{FF2B5EF4-FFF2-40B4-BE49-F238E27FC236}">
              <a16:creationId xmlns:a16="http://schemas.microsoft.com/office/drawing/2014/main" id="{165A714B-EC70-47A4-8DE4-9AD116659391}"/>
            </a:ext>
          </a:extLst>
        </xdr:cNvPr>
        <xdr:cNvPicPr>
          <a:picLocks noChangeAspect="1"/>
        </xdr:cNvPicPr>
      </xdr:nvPicPr>
      <xdr:blipFill rotWithShape="1">
        <a:blip xmlns:r="http://schemas.openxmlformats.org/officeDocument/2006/relationships" r:embed="rId3"/>
        <a:srcRect r="35326"/>
        <a:stretch/>
      </xdr:blipFill>
      <xdr:spPr>
        <a:xfrm>
          <a:off x="7972425" y="7248525"/>
          <a:ext cx="134762" cy="230982"/>
        </a:xfrm>
        <a:prstGeom prst="rect">
          <a:avLst/>
        </a:prstGeom>
      </xdr:spPr>
    </xdr:pic>
    <xdr:clientData/>
  </xdr:twoCellAnchor>
  <xdr:twoCellAnchor>
    <xdr:from>
      <xdr:col>23</xdr:col>
      <xdr:colOff>142875</xdr:colOff>
      <xdr:row>27</xdr:row>
      <xdr:rowOff>47625</xdr:rowOff>
    </xdr:from>
    <xdr:to>
      <xdr:col>23</xdr:col>
      <xdr:colOff>273130</xdr:colOff>
      <xdr:row>27</xdr:row>
      <xdr:rowOff>278607</xdr:rowOff>
    </xdr:to>
    <xdr:pic>
      <xdr:nvPicPr>
        <xdr:cNvPr id="67" name="Picture 66">
          <a:extLst>
            <a:ext uri="{FF2B5EF4-FFF2-40B4-BE49-F238E27FC236}">
              <a16:creationId xmlns:a16="http://schemas.microsoft.com/office/drawing/2014/main" id="{F5252F4C-DCD9-4537-A663-C2D5F0F589D0}"/>
            </a:ext>
          </a:extLst>
        </xdr:cNvPr>
        <xdr:cNvPicPr>
          <a:picLocks noChangeAspect="1"/>
        </xdr:cNvPicPr>
      </xdr:nvPicPr>
      <xdr:blipFill rotWithShape="1">
        <a:blip xmlns:r="http://schemas.openxmlformats.org/officeDocument/2006/relationships" r:embed="rId3"/>
        <a:srcRect l="1" r="37487"/>
        <a:stretch/>
      </xdr:blipFill>
      <xdr:spPr>
        <a:xfrm rot="10800000">
          <a:off x="9429750" y="7267575"/>
          <a:ext cx="130255" cy="230982"/>
        </a:xfrm>
        <a:prstGeom prst="rect">
          <a:avLst/>
        </a:prstGeom>
      </xdr:spPr>
    </xdr:pic>
    <xdr:clientData/>
  </xdr:twoCellAnchor>
  <xdr:twoCellAnchor>
    <xdr:from>
      <xdr:col>32</xdr:col>
      <xdr:colOff>67077</xdr:colOff>
      <xdr:row>2</xdr:row>
      <xdr:rowOff>0</xdr:rowOff>
    </xdr:from>
    <xdr:to>
      <xdr:col>32</xdr:col>
      <xdr:colOff>6105927</xdr:colOff>
      <xdr:row>25</xdr:row>
      <xdr:rowOff>83176</xdr:rowOff>
    </xdr:to>
    <xdr:pic>
      <xdr:nvPicPr>
        <xdr:cNvPr id="83" name="Picture 82">
          <a:extLst>
            <a:ext uri="{FF2B5EF4-FFF2-40B4-BE49-F238E27FC236}">
              <a16:creationId xmlns:a16="http://schemas.microsoft.com/office/drawing/2014/main" id="{0DC687EE-5B27-318B-7E51-7A8A49B06E7F}"/>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8754859" y="375634"/>
          <a:ext cx="6038850" cy="4953000"/>
        </a:xfrm>
        <a:prstGeom prst="rect">
          <a:avLst/>
        </a:prstGeom>
      </xdr:spPr>
    </xdr:pic>
    <xdr:clientData/>
  </xdr:twoCellAnchor>
  <xdr:twoCellAnchor>
    <xdr:from>
      <xdr:col>31</xdr:col>
      <xdr:colOff>203661</xdr:colOff>
      <xdr:row>9</xdr:row>
      <xdr:rowOff>123170</xdr:rowOff>
    </xdr:from>
    <xdr:to>
      <xdr:col>31</xdr:col>
      <xdr:colOff>6575886</xdr:colOff>
      <xdr:row>51</xdr:row>
      <xdr:rowOff>107608</xdr:rowOff>
    </xdr:to>
    <xdr:pic>
      <xdr:nvPicPr>
        <xdr:cNvPr id="85" name="Picture 84">
          <a:extLst>
            <a:ext uri="{FF2B5EF4-FFF2-40B4-BE49-F238E27FC236}">
              <a16:creationId xmlns:a16="http://schemas.microsoft.com/office/drawing/2014/main" id="{5D834FE2-0217-1E77-925A-26C9E6AB41DB}"/>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170281" y="2055001"/>
          <a:ext cx="6372225" cy="7658100"/>
        </a:xfrm>
        <a:prstGeom prst="rect">
          <a:avLst/>
        </a:prstGeom>
      </xdr:spPr>
    </xdr:pic>
    <xdr:clientData/>
  </xdr:twoCellAnchor>
  <xdr:twoCellAnchor>
    <xdr:from>
      <xdr:col>31</xdr:col>
      <xdr:colOff>58520</xdr:colOff>
      <xdr:row>4</xdr:row>
      <xdr:rowOff>300000</xdr:rowOff>
    </xdr:from>
    <xdr:to>
      <xdr:col>31</xdr:col>
      <xdr:colOff>6694331</xdr:colOff>
      <xdr:row>9</xdr:row>
      <xdr:rowOff>56684</xdr:rowOff>
    </xdr:to>
    <xdr:pic>
      <xdr:nvPicPr>
        <xdr:cNvPr id="87" name="Picture 86">
          <a:extLst>
            <a:ext uri="{FF2B5EF4-FFF2-40B4-BE49-F238E27FC236}">
              <a16:creationId xmlns:a16="http://schemas.microsoft.com/office/drawing/2014/main" id="{48D7C478-DDBD-2ABD-4D0E-C989DAD9DEE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2025140" y="1051268"/>
          <a:ext cx="6635811" cy="937247"/>
        </a:xfrm>
        <a:prstGeom prst="rect">
          <a:avLst/>
        </a:prstGeom>
      </xdr:spPr>
    </xdr:pic>
    <xdr:clientData/>
  </xdr:twoCellAnchor>
  <xdr:twoCellAnchor>
    <xdr:from>
      <xdr:col>31</xdr:col>
      <xdr:colOff>34119</xdr:colOff>
      <xdr:row>1</xdr:row>
      <xdr:rowOff>20705</xdr:rowOff>
    </xdr:from>
    <xdr:to>
      <xdr:col>31</xdr:col>
      <xdr:colOff>6680915</xdr:colOff>
      <xdr:row>4</xdr:row>
      <xdr:rowOff>284538</xdr:rowOff>
    </xdr:to>
    <xdr:pic>
      <xdr:nvPicPr>
        <xdr:cNvPr id="89" name="Picture 88">
          <a:extLst>
            <a:ext uri="{FF2B5EF4-FFF2-40B4-BE49-F238E27FC236}">
              <a16:creationId xmlns:a16="http://schemas.microsoft.com/office/drawing/2014/main" id="{EFAB3857-1656-4773-1598-393682D7063B}"/>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2000739" y="208522"/>
          <a:ext cx="6646796" cy="82728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ROWN Katie" id="{B14761C3-643D-4C0F-8B2D-3366E4B6BD89}" userId="S::Katie.BROWN@ODOT.oregon.gov::abaeebaa-cbe0-4376-97e0-d813e6a9b3d9"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4" dT="2024-05-17T15:03:40.87" personId="{B14761C3-643D-4C0F-8B2D-3366E4B6BD89}" id="{59490630-8B38-4151-8CA3-08031C52576C}">
    <text>4 seconds is generally correct. Lost time may be longer in some circumstances such as for a diagonal bike only phase.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FF514-9FC1-40BC-A118-75A9D4F81935}">
  <sheetPr>
    <tabColor theme="1" tint="0.249977111117893"/>
  </sheetPr>
  <dimension ref="A1:AG41"/>
  <sheetViews>
    <sheetView workbookViewId="0">
      <pane xSplit="1" ySplit="9" topLeftCell="B10" activePane="bottomRight" state="frozen"/>
      <selection activeCell="A24" sqref="A24"/>
      <selection pane="topRight" activeCell="A24" sqref="A24"/>
      <selection pane="bottomLeft" activeCell="A24" sqref="A24"/>
      <selection pane="bottomRight" activeCell="Y6" sqref="Y6:AB6"/>
    </sheetView>
  </sheetViews>
  <sheetFormatPr defaultColWidth="4.7109375" defaultRowHeight="14.25" outlineLevelRow="2" outlineLevelCol="2" x14ac:dyDescent="0.2"/>
  <cols>
    <col min="1" max="1" width="29.28515625" style="17" bestFit="1" customWidth="1"/>
    <col min="2" max="29" width="5" style="14" customWidth="1"/>
    <col min="30" max="31" width="4.7109375" style="14"/>
    <col min="32" max="32" width="100.7109375" style="15" customWidth="1" outlineLevel="2"/>
    <col min="33" max="33" width="100.7109375" style="16" customWidth="1" outlineLevel="1"/>
    <col min="34" max="16384" width="4.7109375" style="14"/>
  </cols>
  <sheetData>
    <row r="1" spans="1:33" ht="15" x14ac:dyDescent="0.25">
      <c r="A1" s="13" t="s">
        <v>42</v>
      </c>
      <c r="B1" s="181"/>
      <c r="C1" s="181"/>
      <c r="D1" s="181"/>
      <c r="E1" s="181"/>
      <c r="F1" s="181"/>
      <c r="G1" s="181"/>
      <c r="H1" s="181"/>
      <c r="I1" s="181"/>
      <c r="J1" s="181"/>
      <c r="K1" s="181"/>
      <c r="L1" s="181"/>
      <c r="M1" s="181"/>
      <c r="N1" s="181"/>
      <c r="O1" s="181"/>
      <c r="P1" s="182" t="s">
        <v>43</v>
      </c>
      <c r="Q1" s="182"/>
      <c r="R1" s="182"/>
      <c r="S1" s="181"/>
      <c r="T1" s="181"/>
      <c r="U1" s="181"/>
      <c r="V1" s="181"/>
      <c r="W1" s="181"/>
      <c r="X1" s="181"/>
      <c r="Y1" s="181"/>
      <c r="Z1" s="181"/>
      <c r="AA1" s="181"/>
      <c r="AB1" s="181"/>
      <c r="AC1" s="181"/>
      <c r="AF1" s="183" t="s">
        <v>70</v>
      </c>
      <c r="AG1" s="183"/>
    </row>
    <row r="2" spans="1:33" ht="15" x14ac:dyDescent="0.25">
      <c r="A2" s="13" t="s">
        <v>44</v>
      </c>
      <c r="B2" s="181"/>
      <c r="C2" s="181"/>
      <c r="D2" s="181"/>
      <c r="E2" s="181"/>
      <c r="F2" s="181"/>
      <c r="G2" s="181"/>
      <c r="H2" s="181"/>
      <c r="I2" s="181"/>
      <c r="J2" s="181"/>
      <c r="K2" s="181"/>
      <c r="L2" s="181"/>
      <c r="M2" s="181"/>
      <c r="N2" s="181"/>
      <c r="O2" s="181"/>
      <c r="P2" s="182" t="s">
        <v>45</v>
      </c>
      <c r="Q2" s="182"/>
      <c r="R2" s="182"/>
      <c r="S2" s="184"/>
      <c r="T2" s="181"/>
      <c r="U2" s="181"/>
      <c r="V2" s="181"/>
      <c r="W2" s="181"/>
      <c r="X2" s="181"/>
      <c r="Y2" s="181"/>
      <c r="Z2" s="181"/>
      <c r="AA2" s="181"/>
      <c r="AB2" s="181"/>
      <c r="AC2" s="181"/>
    </row>
    <row r="3" spans="1:33" ht="15" thickBot="1" x14ac:dyDescent="0.25"/>
    <row r="4" spans="1:33" ht="15" x14ac:dyDescent="0.25">
      <c r="A4" s="17" t="str">
        <f>IF(SUM(B16:AC16)=0, "Intersection Type:  TBD", IF(OR(SUM(B16:H16)=0, SUM(I16:O16)=0, SUM(P16:V16)=0, SUM(W16:AC16)=0), "Intersection Type:  3-Leg", "Intersection Type:  4-Leg"))</f>
        <v>Intersection Type:  TBD</v>
      </c>
      <c r="B4" s="185" t="s">
        <v>46</v>
      </c>
      <c r="C4" s="186"/>
      <c r="D4" s="186"/>
      <c r="E4" s="186"/>
      <c r="F4" s="186"/>
      <c r="G4" s="186"/>
      <c r="H4" s="187"/>
      <c r="I4" s="188" t="s">
        <v>47</v>
      </c>
      <c r="J4" s="186"/>
      <c r="K4" s="186"/>
      <c r="L4" s="186"/>
      <c r="M4" s="186"/>
      <c r="N4" s="186"/>
      <c r="O4" s="187"/>
      <c r="P4" s="185" t="s">
        <v>48</v>
      </c>
      <c r="Q4" s="186"/>
      <c r="R4" s="186"/>
      <c r="S4" s="186"/>
      <c r="T4" s="186"/>
      <c r="U4" s="186"/>
      <c r="V4" s="187"/>
      <c r="W4" s="188" t="s">
        <v>49</v>
      </c>
      <c r="X4" s="186"/>
      <c r="Y4" s="186"/>
      <c r="Z4" s="186"/>
      <c r="AA4" s="186"/>
      <c r="AB4" s="186"/>
      <c r="AC4" s="187"/>
    </row>
    <row r="5" spans="1:33" s="23" customFormat="1" ht="25.5" x14ac:dyDescent="0.25">
      <c r="A5" s="18"/>
      <c r="B5" s="19">
        <v>1</v>
      </c>
      <c r="C5" s="20">
        <v>6</v>
      </c>
      <c r="D5" s="20">
        <v>6</v>
      </c>
      <c r="E5" s="20">
        <v>6</v>
      </c>
      <c r="F5" s="20">
        <v>6</v>
      </c>
      <c r="G5" s="20">
        <v>6</v>
      </c>
      <c r="H5" s="21">
        <v>6</v>
      </c>
      <c r="I5" s="22">
        <v>5</v>
      </c>
      <c r="J5" s="20">
        <v>2</v>
      </c>
      <c r="K5" s="20">
        <v>2</v>
      </c>
      <c r="L5" s="20">
        <v>2</v>
      </c>
      <c r="M5" s="20">
        <v>2</v>
      </c>
      <c r="N5" s="20">
        <v>2</v>
      </c>
      <c r="O5" s="21">
        <v>2</v>
      </c>
      <c r="P5" s="19">
        <v>7</v>
      </c>
      <c r="Q5" s="20">
        <v>4</v>
      </c>
      <c r="R5" s="20">
        <v>4</v>
      </c>
      <c r="S5" s="20">
        <v>4</v>
      </c>
      <c r="T5" s="20">
        <v>4</v>
      </c>
      <c r="U5" s="20">
        <v>4</v>
      </c>
      <c r="V5" s="21">
        <v>4</v>
      </c>
      <c r="W5" s="22">
        <v>3</v>
      </c>
      <c r="X5" s="20">
        <v>8</v>
      </c>
      <c r="Y5" s="20">
        <v>8</v>
      </c>
      <c r="Z5" s="20">
        <v>8</v>
      </c>
      <c r="AA5" s="20">
        <v>8</v>
      </c>
      <c r="AB5" s="20">
        <v>8</v>
      </c>
      <c r="AC5" s="21">
        <v>8</v>
      </c>
      <c r="AF5" s="24"/>
      <c r="AG5" s="25"/>
    </row>
    <row r="6" spans="1:33" s="27" customFormat="1" ht="15" customHeight="1" x14ac:dyDescent="0.25">
      <c r="A6" s="26"/>
      <c r="B6" s="189" t="s">
        <v>50</v>
      </c>
      <c r="C6" s="190"/>
      <c r="D6" s="191" t="s">
        <v>6</v>
      </c>
      <c r="E6" s="192"/>
      <c r="F6" s="192"/>
      <c r="G6" s="193"/>
      <c r="H6" s="138" t="s">
        <v>7</v>
      </c>
      <c r="I6" s="194" t="s">
        <v>50</v>
      </c>
      <c r="J6" s="190"/>
      <c r="K6" s="191" t="s">
        <v>6</v>
      </c>
      <c r="L6" s="192"/>
      <c r="M6" s="192"/>
      <c r="N6" s="193"/>
      <c r="O6" s="138" t="s">
        <v>7</v>
      </c>
      <c r="P6" s="189" t="s">
        <v>50</v>
      </c>
      <c r="Q6" s="190"/>
      <c r="R6" s="191" t="s">
        <v>6</v>
      </c>
      <c r="S6" s="192"/>
      <c r="T6" s="192"/>
      <c r="U6" s="193"/>
      <c r="V6" s="138" t="s">
        <v>7</v>
      </c>
      <c r="W6" s="194" t="s">
        <v>50</v>
      </c>
      <c r="X6" s="190"/>
      <c r="Y6" s="191" t="s">
        <v>6</v>
      </c>
      <c r="Z6" s="192"/>
      <c r="AA6" s="192"/>
      <c r="AB6" s="193"/>
      <c r="AC6" s="139" t="s">
        <v>7</v>
      </c>
      <c r="AF6" s="28"/>
      <c r="AG6" s="29"/>
    </row>
    <row r="7" spans="1:33" s="35" customFormat="1" ht="22.5" x14ac:dyDescent="0.2">
      <c r="A7" s="30"/>
      <c r="B7" s="31" t="s">
        <v>51</v>
      </c>
      <c r="C7" s="142" t="s">
        <v>89</v>
      </c>
      <c r="D7" s="195" t="s">
        <v>93</v>
      </c>
      <c r="E7" s="196"/>
      <c r="F7" s="197"/>
      <c r="G7" s="32" t="s">
        <v>52</v>
      </c>
      <c r="H7" s="33" t="s">
        <v>51</v>
      </c>
      <c r="I7" s="34" t="s">
        <v>51</v>
      </c>
      <c r="J7" s="142" t="s">
        <v>89</v>
      </c>
      <c r="K7" s="195" t="s">
        <v>93</v>
      </c>
      <c r="L7" s="196"/>
      <c r="M7" s="197"/>
      <c r="N7" s="32" t="s">
        <v>52</v>
      </c>
      <c r="O7" s="33" t="s">
        <v>51</v>
      </c>
      <c r="P7" s="31" t="s">
        <v>51</v>
      </c>
      <c r="Q7" s="142" t="s">
        <v>89</v>
      </c>
      <c r="R7" s="195" t="s">
        <v>93</v>
      </c>
      <c r="S7" s="196"/>
      <c r="T7" s="197"/>
      <c r="U7" s="32" t="s">
        <v>52</v>
      </c>
      <c r="V7" s="33" t="s">
        <v>51</v>
      </c>
      <c r="W7" s="34" t="s">
        <v>51</v>
      </c>
      <c r="X7" s="142" t="s">
        <v>89</v>
      </c>
      <c r="Y7" s="195" t="s">
        <v>93</v>
      </c>
      <c r="Z7" s="196"/>
      <c r="AA7" s="197"/>
      <c r="AB7" s="32" t="s">
        <v>52</v>
      </c>
      <c r="AC7" s="33" t="s">
        <v>51</v>
      </c>
      <c r="AF7" s="36"/>
      <c r="AG7" s="37"/>
    </row>
    <row r="8" spans="1:33" s="42" customFormat="1" ht="15.75" x14ac:dyDescent="0.25">
      <c r="A8" s="13" t="s">
        <v>85</v>
      </c>
      <c r="B8" s="38"/>
      <c r="C8" s="39"/>
      <c r="D8" s="40"/>
      <c r="E8" s="40"/>
      <c r="F8" s="40"/>
      <c r="G8" s="40"/>
      <c r="H8" s="41"/>
      <c r="I8" s="38"/>
      <c r="J8" s="39"/>
      <c r="K8" s="40"/>
      <c r="L8" s="40"/>
      <c r="M8" s="40"/>
      <c r="N8" s="40"/>
      <c r="O8" s="41"/>
      <c r="P8" s="38"/>
      <c r="Q8" s="39"/>
      <c r="R8" s="40"/>
      <c r="S8" s="40"/>
      <c r="T8" s="40"/>
      <c r="U8" s="40"/>
      <c r="V8" s="41"/>
      <c r="W8" s="38"/>
      <c r="X8" s="39"/>
      <c r="Y8" s="40"/>
      <c r="Z8" s="40"/>
      <c r="AA8" s="40"/>
      <c r="AB8" s="40"/>
      <c r="AC8" s="41"/>
      <c r="AF8" s="43"/>
      <c r="AG8" s="44"/>
    </row>
    <row r="9" spans="1:33" s="42" customFormat="1" ht="15" x14ac:dyDescent="0.2">
      <c r="A9" s="17" t="s">
        <v>54</v>
      </c>
      <c r="B9" s="200"/>
      <c r="C9" s="201"/>
      <c r="D9" s="201"/>
      <c r="E9" s="201"/>
      <c r="F9" s="201"/>
      <c r="G9" s="201"/>
      <c r="H9" s="202"/>
      <c r="I9" s="200"/>
      <c r="J9" s="201"/>
      <c r="K9" s="201"/>
      <c r="L9" s="201"/>
      <c r="M9" s="201"/>
      <c r="N9" s="201"/>
      <c r="O9" s="202"/>
      <c r="P9" s="200"/>
      <c r="Q9" s="201"/>
      <c r="R9" s="201"/>
      <c r="S9" s="201"/>
      <c r="T9" s="201"/>
      <c r="U9" s="201"/>
      <c r="V9" s="202"/>
      <c r="W9" s="200"/>
      <c r="X9" s="201"/>
      <c r="Y9" s="201"/>
      <c r="Z9" s="201"/>
      <c r="AA9" s="201"/>
      <c r="AB9" s="201"/>
      <c r="AC9" s="202"/>
      <c r="AF9" s="45"/>
      <c r="AG9" s="44"/>
    </row>
    <row r="10" spans="1:33" s="42" customFormat="1" ht="15" x14ac:dyDescent="0.2">
      <c r="A10" s="17" t="s">
        <v>57</v>
      </c>
      <c r="B10" s="50"/>
      <c r="C10" s="47" t="str">
        <f t="shared" ref="C10:AB10" si="0">IF(C8="✓", C5, "")</f>
        <v/>
      </c>
      <c r="D10" s="48" t="str">
        <f t="shared" si="0"/>
        <v/>
      </c>
      <c r="E10" s="48" t="str">
        <f t="shared" si="0"/>
        <v/>
      </c>
      <c r="F10" s="48" t="str">
        <f t="shared" si="0"/>
        <v/>
      </c>
      <c r="G10" s="48" t="str">
        <f t="shared" si="0"/>
        <v/>
      </c>
      <c r="H10" s="171"/>
      <c r="I10" s="50"/>
      <c r="J10" s="47" t="str">
        <f t="shared" si="0"/>
        <v/>
      </c>
      <c r="K10" s="48" t="str">
        <f t="shared" si="0"/>
        <v/>
      </c>
      <c r="L10" s="48" t="str">
        <f t="shared" si="0"/>
        <v/>
      </c>
      <c r="M10" s="48" t="str">
        <f t="shared" si="0"/>
        <v/>
      </c>
      <c r="N10" s="48" t="str">
        <f t="shared" si="0"/>
        <v/>
      </c>
      <c r="O10" s="171"/>
      <c r="P10" s="50"/>
      <c r="Q10" s="47" t="str">
        <f t="shared" si="0"/>
        <v/>
      </c>
      <c r="R10" s="48" t="str">
        <f t="shared" si="0"/>
        <v/>
      </c>
      <c r="S10" s="48" t="str">
        <f t="shared" si="0"/>
        <v/>
      </c>
      <c r="T10" s="48" t="str">
        <f t="shared" si="0"/>
        <v/>
      </c>
      <c r="U10" s="48" t="str">
        <f t="shared" si="0"/>
        <v/>
      </c>
      <c r="V10" s="171"/>
      <c r="W10" s="50"/>
      <c r="X10" s="47" t="str">
        <f t="shared" si="0"/>
        <v/>
      </c>
      <c r="Y10" s="48" t="str">
        <f t="shared" si="0"/>
        <v/>
      </c>
      <c r="Z10" s="48" t="str">
        <f t="shared" si="0"/>
        <v/>
      </c>
      <c r="AA10" s="48" t="str">
        <f t="shared" si="0"/>
        <v/>
      </c>
      <c r="AB10" s="48" t="str">
        <f t="shared" si="0"/>
        <v/>
      </c>
      <c r="AC10" s="171"/>
      <c r="AF10" s="45"/>
      <c r="AG10" s="44"/>
    </row>
    <row r="11" spans="1:33" s="42" customFormat="1" ht="15.75" x14ac:dyDescent="0.25">
      <c r="A11" s="13" t="s">
        <v>87</v>
      </c>
      <c r="B11" s="198"/>
      <c r="C11" s="199"/>
      <c r="D11" s="40"/>
      <c r="E11" s="40"/>
      <c r="F11" s="40"/>
      <c r="G11" s="40"/>
      <c r="H11" s="41"/>
      <c r="I11" s="198"/>
      <c r="J11" s="199"/>
      <c r="K11" s="40"/>
      <c r="L11" s="40"/>
      <c r="M11" s="40"/>
      <c r="N11" s="40"/>
      <c r="O11" s="51"/>
      <c r="P11" s="198"/>
      <c r="Q11" s="199"/>
      <c r="R11" s="40"/>
      <c r="S11" s="40"/>
      <c r="T11" s="40"/>
      <c r="U11" s="40"/>
      <c r="V11" s="51"/>
      <c r="W11" s="198"/>
      <c r="X11" s="199"/>
      <c r="Y11" s="40"/>
      <c r="Z11" s="40"/>
      <c r="AA11" s="40"/>
      <c r="AB11" s="40"/>
      <c r="AC11" s="51"/>
      <c r="AF11" s="45"/>
      <c r="AG11" s="44"/>
    </row>
    <row r="12" spans="1:33" s="42" customFormat="1" ht="15.75" x14ac:dyDescent="0.25">
      <c r="A12" s="13" t="s">
        <v>58</v>
      </c>
      <c r="B12" s="50"/>
      <c r="C12" s="39"/>
      <c r="D12" s="52"/>
      <c r="E12" s="52"/>
      <c r="F12" s="52"/>
      <c r="G12" s="52"/>
      <c r="H12" s="53"/>
      <c r="I12" s="50"/>
      <c r="J12" s="39"/>
      <c r="K12" s="52"/>
      <c r="L12" s="52"/>
      <c r="M12" s="52"/>
      <c r="N12" s="52"/>
      <c r="O12" s="53"/>
      <c r="P12" s="50"/>
      <c r="Q12" s="39"/>
      <c r="R12" s="52"/>
      <c r="S12" s="52"/>
      <c r="T12" s="52"/>
      <c r="U12" s="52"/>
      <c r="V12" s="53"/>
      <c r="W12" s="50"/>
      <c r="X12" s="39"/>
      <c r="Y12" s="52"/>
      <c r="Z12" s="52"/>
      <c r="AA12" s="52"/>
      <c r="AB12" s="52"/>
      <c r="AC12" s="53"/>
      <c r="AF12" s="45"/>
      <c r="AG12" s="44"/>
    </row>
    <row r="13" spans="1:33" s="42" customFormat="1" ht="15" x14ac:dyDescent="0.2">
      <c r="A13" s="17" t="s">
        <v>88</v>
      </c>
      <c r="B13" s="54" t="str">
        <f>IFERROR(IF(B8&lt;&gt;"✓", "", IF(AND(AND(B8="✓", C8="✓"), AND(B11&lt;&gt;"", B12&lt;&gt;"")), ROUND(B11*(B12/(B12+C12)),0), B11)),"")</f>
        <v/>
      </c>
      <c r="C13" s="55" t="str">
        <f>IFERROR(IF(C8&lt;&gt;"✓", "", IF(AND(AND(B8="✓", C8="✓"), AND(B11&lt;&gt;"", C12&lt;&gt;"")), B11-B13, B11)),"")</f>
        <v/>
      </c>
      <c r="D13" s="56" t="str">
        <f>IFERROR(IF(D8&lt;&gt;"✓", "", D11),"")</f>
        <v/>
      </c>
      <c r="E13" s="56" t="str">
        <f t="shared" ref="E13:H13" si="1">IFERROR(IF(E8&lt;&gt;"✓", "", E11),"")</f>
        <v/>
      </c>
      <c r="F13" s="56" t="str">
        <f t="shared" si="1"/>
        <v/>
      </c>
      <c r="G13" s="56" t="str">
        <f t="shared" si="1"/>
        <v/>
      </c>
      <c r="H13" s="57" t="str">
        <f t="shared" si="1"/>
        <v/>
      </c>
      <c r="I13" s="54" t="str">
        <f>IFERROR(IF(I8&lt;&gt;"✓", "", IF(AND(AND(I8="✓", J8="✓"), AND(I11&lt;&gt;"", I12&lt;&gt;"")), ROUND(I11*(I12/(I12+J12)),0), I11)),"")</f>
        <v/>
      </c>
      <c r="J13" s="55" t="str">
        <f>IFERROR(IF(J8&lt;&gt;"✓", "", IF(AND(AND(I8="✓", J8="✓"), AND(I11&lt;&gt;"", J12&lt;&gt;"")), I11-I13, I11)),"")</f>
        <v/>
      </c>
      <c r="K13" s="56" t="str">
        <f>IFERROR(IF(K8&lt;&gt;"✓", "", K11),"")</f>
        <v/>
      </c>
      <c r="L13" s="56" t="str">
        <f t="shared" ref="L13:O13" si="2">IFERROR(IF(L8&lt;&gt;"✓", "", L11),"")</f>
        <v/>
      </c>
      <c r="M13" s="56" t="str">
        <f t="shared" si="2"/>
        <v/>
      </c>
      <c r="N13" s="56" t="str">
        <f t="shared" si="2"/>
        <v/>
      </c>
      <c r="O13" s="57" t="str">
        <f t="shared" si="2"/>
        <v/>
      </c>
      <c r="P13" s="54" t="str">
        <f>IFERROR(IF(P8&lt;&gt;"✓", "", IF(AND(AND(P8="✓", Q8="✓"), AND(P11&lt;&gt;"", P12&lt;&gt;"")), ROUND(P11*(P12/(P12+Q12)),0), P11)),"")</f>
        <v/>
      </c>
      <c r="Q13" s="55" t="str">
        <f>IFERROR(IF(Q8&lt;&gt;"✓", "", IF(AND(AND(P8="✓", Q8="✓"), AND(P11&lt;&gt;"", Q12&lt;&gt;"")), P11-P13, P11)),"")</f>
        <v/>
      </c>
      <c r="R13" s="56" t="str">
        <f>IFERROR(IF(R8&lt;&gt;"✓", "", R11),"")</f>
        <v/>
      </c>
      <c r="S13" s="56" t="str">
        <f t="shared" ref="S13:V13" si="3">IFERROR(IF(S8&lt;&gt;"✓", "", S11),"")</f>
        <v/>
      </c>
      <c r="T13" s="56" t="str">
        <f t="shared" si="3"/>
        <v/>
      </c>
      <c r="U13" s="56" t="str">
        <f t="shared" si="3"/>
        <v/>
      </c>
      <c r="V13" s="57" t="str">
        <f t="shared" si="3"/>
        <v/>
      </c>
      <c r="W13" s="54" t="str">
        <f>IFERROR(IF(W8&lt;&gt;"✓", "", IF(AND(AND(W8="✓", X8="✓"), AND(W11&lt;&gt;"", W12&lt;&gt;"")), ROUND(W11*(W12/(W12+X12)),0), W11)),"")</f>
        <v/>
      </c>
      <c r="X13" s="55" t="str">
        <f>IFERROR(IF(X8&lt;&gt;"✓", "", IF(AND(AND(W8="✓", X8="✓"), AND(W11&lt;&gt;"", X12&lt;&gt;"")), W11-W13, W11)),"")</f>
        <v/>
      </c>
      <c r="Y13" s="56" t="str">
        <f>IFERROR(IF(Y8&lt;&gt;"✓", "", Y11),"")</f>
        <v/>
      </c>
      <c r="Z13" s="56" t="str">
        <f t="shared" ref="Z13:AC13" si="4">IFERROR(IF(Z8&lt;&gt;"✓", "", Z11),"")</f>
        <v/>
      </c>
      <c r="AA13" s="56" t="str">
        <f t="shared" si="4"/>
        <v/>
      </c>
      <c r="AB13" s="56" t="str">
        <f t="shared" si="4"/>
        <v/>
      </c>
      <c r="AC13" s="57" t="str">
        <f t="shared" si="4"/>
        <v/>
      </c>
      <c r="AD13" s="172"/>
      <c r="AF13" s="45"/>
      <c r="AG13" s="44"/>
    </row>
    <row r="14" spans="1:33" s="42" customFormat="1" ht="15" x14ac:dyDescent="0.2">
      <c r="A14" s="17" t="s">
        <v>60</v>
      </c>
      <c r="B14" s="206" t="str">
        <f>IF(AND(B10="",C10=""),"-", IF(AND(B10&lt;&gt;"",C10&lt;&gt;""),"HCM 2000","Std Source"))</f>
        <v>-</v>
      </c>
      <c r="C14" s="207"/>
      <c r="D14" s="203" t="str">
        <f>IF(AND(D10="", E10="", G10="", F10="", H10=""), "-", "Standard Source")</f>
        <v>-</v>
      </c>
      <c r="E14" s="204"/>
      <c r="F14" s="204"/>
      <c r="G14" s="204"/>
      <c r="H14" s="205"/>
      <c r="I14" s="206" t="str">
        <f>IF(AND(I10="",J10=""),"-", IF(AND(I10&lt;&gt;"",J10&lt;&gt;""),"HCM 2000","Std Source"))</f>
        <v>-</v>
      </c>
      <c r="J14" s="207"/>
      <c r="K14" s="203" t="str">
        <f>IF(AND(K10="", L10="", N10="", M10="", O10=""), "-", "Standard Source")</f>
        <v>-</v>
      </c>
      <c r="L14" s="204"/>
      <c r="M14" s="204"/>
      <c r="N14" s="204"/>
      <c r="O14" s="205"/>
      <c r="P14" s="206" t="str">
        <f>IF(AND(P10="",Q10=""),"-", IF(AND(P10&lt;&gt;"",Q10&lt;&gt;""),"HCM 2000","Std Source"))</f>
        <v>-</v>
      </c>
      <c r="Q14" s="207"/>
      <c r="R14" s="203" t="str">
        <f>IF(AND(R10="", S10="", U10="", T10="", V10=""), "-", "Standard Source")</f>
        <v>-</v>
      </c>
      <c r="S14" s="204"/>
      <c r="T14" s="204"/>
      <c r="U14" s="204"/>
      <c r="V14" s="205"/>
      <c r="W14" s="206" t="str">
        <f>IF(AND(W10="",X10=""),"-", IF(AND(W10&lt;&gt;"",X10&lt;&gt;""),"HCM 2000","Std Source"))</f>
        <v>-</v>
      </c>
      <c r="X14" s="207"/>
      <c r="Y14" s="203" t="str">
        <f>IF(AND(Y10="", Z10="", AB10="", AA10="", AC10=""), "-", "Standard Source")</f>
        <v>-</v>
      </c>
      <c r="Z14" s="204"/>
      <c r="AA14" s="204"/>
      <c r="AB14" s="204"/>
      <c r="AC14" s="205"/>
      <c r="AF14" s="45"/>
      <c r="AG14" s="44"/>
    </row>
    <row r="15" spans="1:33" s="42" customFormat="1" ht="15.75" x14ac:dyDescent="0.25">
      <c r="A15" s="13" t="s">
        <v>86</v>
      </c>
      <c r="B15" s="58"/>
      <c r="C15" s="59"/>
      <c r="D15" s="60"/>
      <c r="E15" s="60"/>
      <c r="F15" s="60"/>
      <c r="G15" s="60"/>
      <c r="H15" s="61"/>
      <c r="I15" s="62"/>
      <c r="J15" s="59"/>
      <c r="K15" s="60"/>
      <c r="L15" s="60"/>
      <c r="M15" s="60"/>
      <c r="N15" s="60"/>
      <c r="O15" s="63"/>
      <c r="P15" s="62"/>
      <c r="Q15" s="59"/>
      <c r="R15" s="60"/>
      <c r="S15" s="60"/>
      <c r="T15" s="60"/>
      <c r="U15" s="60"/>
      <c r="V15" s="63"/>
      <c r="W15" s="62"/>
      <c r="X15" s="59"/>
      <c r="Y15" s="60"/>
      <c r="Z15" s="60"/>
      <c r="AA15" s="60"/>
      <c r="AB15" s="60"/>
      <c r="AC15" s="63"/>
      <c r="AF15" s="45"/>
      <c r="AG15" s="44"/>
    </row>
    <row r="16" spans="1:33" s="42" customFormat="1" ht="15" x14ac:dyDescent="0.2">
      <c r="A16" s="17" t="s">
        <v>61</v>
      </c>
      <c r="B16" s="64">
        <f>IFERROR(IF(ISBLANK(B15), 0, B13/B15),0)</f>
        <v>0</v>
      </c>
      <c r="C16" s="65">
        <f>IFERROR(IF(ISBLANK(C15), 0, C13/C15),0)</f>
        <v>0</v>
      </c>
      <c r="D16" s="66">
        <f>IFERROR(IF(ISBLANK(D15), 0, D13/D15),0)</f>
        <v>0</v>
      </c>
      <c r="E16" s="66">
        <f t="shared" ref="E16:H16" si="5">IFERROR(IF(ISBLANK(E15), 0, E13/E15),0)</f>
        <v>0</v>
      </c>
      <c r="F16" s="66">
        <f>IFERROR(IF(ISBLANK(F15), 0, F13/F15),0)</f>
        <v>0</v>
      </c>
      <c r="G16" s="66">
        <f>IFERROR(IF(ISBLANK(G15), 0, G13/G15),0)</f>
        <v>0</v>
      </c>
      <c r="H16" s="67">
        <f t="shared" si="5"/>
        <v>0</v>
      </c>
      <c r="I16" s="68">
        <f>IFERROR(IF(ISBLANK(I15), 0, I13/I15),0)</f>
        <v>0</v>
      </c>
      <c r="J16" s="65">
        <f>IFERROR(IF(ISBLANK(J15), 0, J13/J15),0)</f>
        <v>0</v>
      </c>
      <c r="K16" s="66">
        <f>IFERROR(IF(ISBLANK(K15), 0, K13/K15),0)</f>
        <v>0</v>
      </c>
      <c r="L16" s="66">
        <f t="shared" ref="L16:AC16" si="6">IFERROR(IF(ISBLANK(L15), 0, L13/L15),0)</f>
        <v>0</v>
      </c>
      <c r="M16" s="66">
        <f>IFERROR(IF(ISBLANK(M15), 0, M13/M15),0)</f>
        <v>0</v>
      </c>
      <c r="N16" s="66">
        <f>IFERROR(IF(ISBLANK(N15), 0, N13/N15),0)</f>
        <v>0</v>
      </c>
      <c r="O16" s="69">
        <f>IFERROR(IF(ISBLANK(O15), 0, O13/O15),0)</f>
        <v>0</v>
      </c>
      <c r="P16" s="68">
        <f t="shared" si="6"/>
        <v>0</v>
      </c>
      <c r="Q16" s="65">
        <f t="shared" si="6"/>
        <v>0</v>
      </c>
      <c r="R16" s="66">
        <f t="shared" si="6"/>
        <v>0</v>
      </c>
      <c r="S16" s="66">
        <f t="shared" si="6"/>
        <v>0</v>
      </c>
      <c r="T16" s="66">
        <f>IFERROR(IF(ISBLANK(T15), 0, T13/T15),0)</f>
        <v>0</v>
      </c>
      <c r="U16" s="66">
        <f>IFERROR(IF(ISBLANK(U15), 0, U13/U15),0)</f>
        <v>0</v>
      </c>
      <c r="V16" s="69">
        <f t="shared" si="6"/>
        <v>0</v>
      </c>
      <c r="W16" s="68">
        <f t="shared" si="6"/>
        <v>0</v>
      </c>
      <c r="X16" s="65">
        <f t="shared" si="6"/>
        <v>0</v>
      </c>
      <c r="Y16" s="66">
        <f t="shared" si="6"/>
        <v>0</v>
      </c>
      <c r="Z16" s="66">
        <f t="shared" si="6"/>
        <v>0</v>
      </c>
      <c r="AA16" s="66">
        <f>IFERROR(IF(ISBLANK(AA15), 0, AA13/AA15),0)</f>
        <v>0</v>
      </c>
      <c r="AB16" s="66">
        <f>IFERROR(IF(ISBLANK(AB15), 0, AB13/AB15),0)</f>
        <v>0</v>
      </c>
      <c r="AC16" s="69">
        <f t="shared" si="6"/>
        <v>0</v>
      </c>
      <c r="AF16" s="45"/>
      <c r="AG16" s="44"/>
    </row>
    <row r="17" spans="1:33" s="42" customFormat="1" ht="15" x14ac:dyDescent="0.2">
      <c r="A17" s="17" t="s">
        <v>62</v>
      </c>
      <c r="B17" s="46" t="str">
        <f>IFERROR(IF(OR(C27=D32,C27=D34,C27=D35,AND(B27=B30,ISNUMBER(FIND(" B16",C30)))), "✓", ""),"")</f>
        <v/>
      </c>
      <c r="C17" s="47" t="str">
        <f>IFERROR(IF(OR(C27=D32,C27=D34,AND(B27=B30,ISNUMBER(FIND(" C16",C30)))), "✓", ""),"")</f>
        <v/>
      </c>
      <c r="D17" s="48" t="str">
        <f>IFERROR(IF(AND(B27=B30,ISNUMBER(FIND("D16",C30))), "✓", ""),"")</f>
        <v/>
      </c>
      <c r="E17" s="48" t="str">
        <f>IFERROR(IF(AND(B27=B30,ISNUMBER(FIND("E16",C30))), "✓", ""),"")</f>
        <v/>
      </c>
      <c r="F17" s="48" t="str">
        <f>IFERROR(IF(AND(B27=B30,ISNUMBER(FIND("F16",C30))), "✓", ""),"")</f>
        <v/>
      </c>
      <c r="G17" s="48" t="str">
        <f>IFERROR(IF(AND(B27=B30,ISNUMBER(FIND("G16",C30))), "✓", ""),"")</f>
        <v/>
      </c>
      <c r="H17" s="49" t="str">
        <f>IFERROR(IF(OR(AND(B27=B30,ISNUMBER(FIND("H16",C30))),
AND(P27=P30, ISNUMBER(FIND("H16",Q30))) ), "✓", ""),"")</f>
        <v/>
      </c>
      <c r="I17" s="70" t="str">
        <f>IFERROR(IF(OR(C27=D33,C27=D34,C27=D35,AND(B27=B30,ISNUMBER(FIND("I16",C30)))), "✓", ""),"")</f>
        <v/>
      </c>
      <c r="J17" s="47" t="str">
        <f>IFERROR(IF(OR(C27=D33,C27=D35,AND(B27=B30,ISNUMBER(FIND("J16",C30)))), "✓", ""),"")</f>
        <v/>
      </c>
      <c r="K17" s="48" t="str">
        <f>IFERROR(IF(AND(B27=B30,ISNUMBER(FIND("K16",C30))), "✓", ""),"")</f>
        <v/>
      </c>
      <c r="L17" s="48" t="str">
        <f>IFERROR(IF(AND(B27=B30,ISNUMBER(FIND("L16",C30))), "✓", ""),"")</f>
        <v/>
      </c>
      <c r="M17" s="48" t="str">
        <f>IFERROR(IF(AND(B27=B30,ISNUMBER(FIND("M16",C30))), "✓", ""),"")</f>
        <v/>
      </c>
      <c r="N17" s="48" t="str">
        <f>IFERROR(IF(AND(B27=B30,ISNUMBER(FIND("N16",C30))), "✓", ""),"")</f>
        <v/>
      </c>
      <c r="O17" s="72" t="str">
        <f>IFERROR(IF(OR(AND(B27=B30,ISNUMBER(FIND("O16",C30))),
AND(P27=P30, ISNUMBER(FIND("O16",Q30))) ), "✓", ""),"")</f>
        <v/>
      </c>
      <c r="P17" s="46" t="str">
        <f>IFERROR(IF(OR(Q27=R32,Q27=R34,Q27=R35,AND(P27=P30,ISNUMBER(FIND("P16",Q30)))), "✓", ""),"")</f>
        <v/>
      </c>
      <c r="Q17" s="47" t="str">
        <f>IFERROR(IF(OR(Q27=R32,Q27=R34, AND(P27=P30,ISNUMBER(FIND("Q16",Q30)))), "✓", ""),"")</f>
        <v/>
      </c>
      <c r="R17" s="48" t="str">
        <f>IFERROR(IF(AND(P27=P30,ISNUMBER(FIND("R16",Q30))), "✓", ""),"")</f>
        <v/>
      </c>
      <c r="S17" s="48" t="str">
        <f>IFERROR(IF(AND(P27=P30,ISNUMBER(FIND("S16",Q30))), "✓", ""),"")</f>
        <v/>
      </c>
      <c r="T17" s="48" t="str">
        <f>IFERROR(IF(AND(P27=P30,ISNUMBER(FIND("T16",Q30))), "✓", ""),"")</f>
        <v/>
      </c>
      <c r="U17" s="48" t="str">
        <f>IFERROR(IF(AND(P27=P30,ISNUMBER(FIND("U16",Q30))), "✓", ""),"")</f>
        <v/>
      </c>
      <c r="V17" s="49" t="str">
        <f>IFERROR(IF(OR(AND(P27=P30,ISNUMBER(FIND("V16",Q30))),
AND(B27=B30,ISNUMBER(FIND("V16",C30)))), "✓", ""),"")</f>
        <v/>
      </c>
      <c r="W17" s="70" t="str">
        <f>IFERROR(IF(OR(Q27=R33,Q27=R34,Q27=R35,AND(P27=P30,ISNUMBER(FIND("W16",Q30)))), "✓", ""),"")</f>
        <v/>
      </c>
      <c r="X17" s="47" t="str">
        <f>IFERROR(IF(OR(Q27=R33,Q27=R35, AND(P27=P30,ISNUMBER(FIND("X16",Q30)))), "✓", ""),"")</f>
        <v/>
      </c>
      <c r="Y17" s="48" t="str">
        <f>IFERROR(IF(AND(P27=P30,ISNUMBER(FIND("Y16",Q30))), "✓", ""),"")</f>
        <v/>
      </c>
      <c r="Z17" s="48" t="str">
        <f>IFERROR(IF(AND(P27=P30,ISNUMBER(FIND("Z16",Q30))), "✓", ""),"")</f>
        <v/>
      </c>
      <c r="AA17" s="48" t="str">
        <f>IFERROR(IF(AND(P27=P30,ISNUMBER(FIND("AA16",Q30))), "✓", ""),"")</f>
        <v/>
      </c>
      <c r="AB17" s="48" t="str">
        <f>IFERROR(IF(AND(P27=P30,ISNUMBER(FIND("AB16",Q30))), "✓", ""),"")</f>
        <v/>
      </c>
      <c r="AC17" s="72" t="str">
        <f>IFERROR(IF(OR(AND(P27=P30,ISNUMBER(FIND("AC16",Q30))),
AND(B27=B30,ISNUMBER(FIND("AC16",C30)))), "✓", ""),"")</f>
        <v/>
      </c>
      <c r="AF17" s="45"/>
      <c r="AG17" s="44"/>
    </row>
    <row r="18" spans="1:33" s="42" customFormat="1" ht="18.75" x14ac:dyDescent="0.35">
      <c r="A18" s="17" t="s">
        <v>81</v>
      </c>
      <c r="B18" s="210">
        <f>IFERROR(B27,"")</f>
        <v>0</v>
      </c>
      <c r="C18" s="211"/>
      <c r="D18" s="211"/>
      <c r="E18" s="211"/>
      <c r="F18" s="211"/>
      <c r="G18" s="211"/>
      <c r="H18" s="211"/>
      <c r="I18" s="211"/>
      <c r="J18" s="211"/>
      <c r="K18" s="211"/>
      <c r="L18" s="211"/>
      <c r="M18" s="211"/>
      <c r="N18" s="211"/>
      <c r="O18" s="212"/>
      <c r="P18" s="213">
        <f>IFERROR(P27,"")</f>
        <v>0</v>
      </c>
      <c r="Q18" s="211"/>
      <c r="R18" s="211"/>
      <c r="S18" s="211"/>
      <c r="T18" s="211"/>
      <c r="U18" s="211"/>
      <c r="V18" s="211"/>
      <c r="W18" s="211"/>
      <c r="X18" s="211"/>
      <c r="Y18" s="211"/>
      <c r="Z18" s="211"/>
      <c r="AA18" s="211"/>
      <c r="AB18" s="211"/>
      <c r="AC18" s="212"/>
      <c r="AF18" s="45"/>
      <c r="AG18" s="44"/>
    </row>
    <row r="19" spans="1:33" s="42" customFormat="1" ht="18.75" x14ac:dyDescent="0.35">
      <c r="A19" s="17" t="s">
        <v>82</v>
      </c>
      <c r="B19" s="214">
        <f>B18+P18</f>
        <v>0</v>
      </c>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6"/>
      <c r="AF19" s="45"/>
      <c r="AG19" s="44"/>
    </row>
    <row r="20" spans="1:33" s="42" customFormat="1" ht="15" x14ac:dyDescent="0.2">
      <c r="A20" s="17" t="s">
        <v>63</v>
      </c>
      <c r="B20" s="217">
        <f>IFERROR(COUNTIF(B17:O17,"✓")+IF(OR(C27=D32,C27=D33), -1, 0),"")</f>
        <v>0</v>
      </c>
      <c r="C20" s="218"/>
      <c r="D20" s="218"/>
      <c r="E20" s="218"/>
      <c r="F20" s="218"/>
      <c r="G20" s="218"/>
      <c r="H20" s="218"/>
      <c r="I20" s="218"/>
      <c r="J20" s="218"/>
      <c r="K20" s="218"/>
      <c r="L20" s="218"/>
      <c r="M20" s="218"/>
      <c r="N20" s="218"/>
      <c r="O20" s="219"/>
      <c r="P20" s="217">
        <f>IFERROR(COUNTIF(P17:AC17,"✓")+IF(OR(Q27=R32,Q27=R33), -1, 0),"")</f>
        <v>0</v>
      </c>
      <c r="Q20" s="218"/>
      <c r="R20" s="218"/>
      <c r="S20" s="218"/>
      <c r="T20" s="218"/>
      <c r="U20" s="218"/>
      <c r="V20" s="218"/>
      <c r="W20" s="218"/>
      <c r="X20" s="218"/>
      <c r="Y20" s="218"/>
      <c r="Z20" s="218"/>
      <c r="AA20" s="218"/>
      <c r="AB20" s="218"/>
      <c r="AC20" s="219"/>
      <c r="AF20" s="45"/>
      <c r="AG20" s="44"/>
    </row>
    <row r="21" spans="1:33" s="42" customFormat="1" ht="15.75" thickBot="1" x14ac:dyDescent="0.25">
      <c r="A21" s="17" t="s">
        <v>83</v>
      </c>
      <c r="B21" s="220">
        <f>(B20+P20)*4</f>
        <v>0</v>
      </c>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2"/>
      <c r="AF21" s="45"/>
      <c r="AG21" s="44"/>
    </row>
    <row r="22" spans="1:33" s="42" customFormat="1" ht="16.5" thickBot="1" x14ac:dyDescent="0.3">
      <c r="A22" s="137" t="s">
        <v>64</v>
      </c>
      <c r="B22" s="223"/>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5"/>
      <c r="AF22" s="45"/>
      <c r="AG22" s="44"/>
    </row>
    <row r="23" spans="1:33" s="42" customFormat="1" ht="24" thickBot="1" x14ac:dyDescent="0.4">
      <c r="A23" s="73" t="s">
        <v>12</v>
      </c>
      <c r="B23" s="226" t="str">
        <f>IFERROR((B18+P18)*(B22/(B22-(4*(B20+P20)))), "Input Data")</f>
        <v>Input Data</v>
      </c>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8"/>
      <c r="AF23" s="45"/>
      <c r="AG23" s="44"/>
    </row>
    <row r="24" spans="1:33" s="42" customFormat="1" ht="15" x14ac:dyDescent="0.2">
      <c r="A24" s="73"/>
      <c r="AF24" s="45"/>
      <c r="AG24" s="44"/>
    </row>
    <row r="25" spans="1:33" s="42" customFormat="1" ht="15" x14ac:dyDescent="0.2">
      <c r="A25" s="73"/>
      <c r="AF25" s="45"/>
      <c r="AG25" s="44"/>
    </row>
    <row r="26" spans="1:33" s="42" customFormat="1" ht="15.75" outlineLevel="1" x14ac:dyDescent="0.25">
      <c r="A26" s="229" t="s">
        <v>96</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F26" s="45"/>
      <c r="AG26" s="44"/>
    </row>
    <row r="27" spans="1:33" s="42" customFormat="1" ht="15" outlineLevel="1" x14ac:dyDescent="0.2">
      <c r="A27" s="73"/>
      <c r="B27" s="74">
        <f>MAX(B30:B35)</f>
        <v>0</v>
      </c>
      <c r="C27" s="75">
        <f>INDEX(D30:D35, MATCH(B27,B30:B35,0))</f>
        <v>1</v>
      </c>
      <c r="E27" s="76" t="str">
        <f>IF(B8="✓", " B16", "")</f>
        <v/>
      </c>
      <c r="F27" s="76" t="str">
        <f>IF(C8="✓", " C16", "")</f>
        <v/>
      </c>
      <c r="G27" s="77" t="str">
        <f>IF(SUM(D16:G16)=0, "", CONCATENATE(CHOOSE(_xlfn.XMATCH(MAX(D16:G16),D16:G16,0), "D", "E", "F", "G"),16))</f>
        <v/>
      </c>
      <c r="H27" s="78" t="str">
        <f>IF(H8="✓", "H16", "")</f>
        <v/>
      </c>
      <c r="I27" s="76" t="str">
        <f>IF(I8="✓", "I16","")</f>
        <v/>
      </c>
      <c r="J27" s="76" t="str">
        <f>IF(J8="✓", "J16","")</f>
        <v/>
      </c>
      <c r="K27" s="77" t="str">
        <f>IF(SUM(K16:N16)=0, "", CONCATENATE(CHOOSE(_xlfn.XMATCH(MAX(K16:N16),K16:N16,0), "K", "L", "M", "N"),16))</f>
        <v/>
      </c>
      <c r="L27" s="76" t="str">
        <f>IF(O8="✓", "O16", "")</f>
        <v/>
      </c>
      <c r="P27" s="74">
        <f>MAX(P30:P35)</f>
        <v>0</v>
      </c>
      <c r="Q27" s="75">
        <f>INDEX(R30:R35, MATCH(P27,P30:P35,0))</f>
        <v>1</v>
      </c>
      <c r="S27" s="76" t="str">
        <f>IF(P8="✓", "P16", "")</f>
        <v/>
      </c>
      <c r="T27" s="76" t="str">
        <f>IF(Q8="✓", "Q16", "")</f>
        <v/>
      </c>
      <c r="U27" s="77" t="str">
        <f>IF(SUM(R16:U16)=0, "", CONCATENATE(CHOOSE(_xlfn.XMATCH(MAX(R16:U16),R16:U16,0), "R", "S", "T", "U"),16))</f>
        <v/>
      </c>
      <c r="V27" s="78" t="str">
        <f>IF(V8="✓", "V16", "")</f>
        <v/>
      </c>
      <c r="W27" s="76" t="str">
        <f>IF(W8="✓", "W16","")</f>
        <v/>
      </c>
      <c r="X27" s="76" t="str">
        <f>IF(X8="✓", "X16","")</f>
        <v/>
      </c>
      <c r="Y27" s="77" t="str">
        <f>IF(SUM(Y16:AB16)=0, "", CONCATENATE(CHOOSE(_xlfn.XMATCH(MAX(Y16:AB16),Y16:AB16,0), "Y", "Z", "AA", "AB"),16))</f>
        <v/>
      </c>
      <c r="Z27" s="76" t="str">
        <f>IF(AC8="✓", "AC16", "")</f>
        <v/>
      </c>
      <c r="AF27" s="45"/>
      <c r="AG27" s="44"/>
    </row>
    <row r="28" spans="1:33" s="83" customFormat="1" ht="24.95" customHeight="1" outlineLevel="1" x14ac:dyDescent="0.2">
      <c r="A28" s="73"/>
      <c r="B28" s="79"/>
      <c r="C28" s="27"/>
      <c r="D28" s="27"/>
      <c r="E28" s="80"/>
      <c r="F28" s="80"/>
      <c r="G28" s="81"/>
      <c r="H28" s="82"/>
      <c r="I28" s="80"/>
      <c r="J28" s="80"/>
      <c r="K28" s="81"/>
      <c r="L28" s="82"/>
      <c r="N28" s="42"/>
      <c r="O28" s="42"/>
      <c r="P28" s="79"/>
      <c r="Q28" s="27"/>
      <c r="R28" s="27"/>
      <c r="S28" s="80"/>
      <c r="T28" s="80"/>
      <c r="U28" s="81"/>
      <c r="V28" s="82"/>
      <c r="W28" s="80"/>
      <c r="X28" s="80"/>
      <c r="Y28" s="81"/>
      <c r="Z28" s="82"/>
      <c r="AF28" s="84"/>
      <c r="AG28" s="85"/>
    </row>
    <row r="29" spans="1:33" s="83" customFormat="1" ht="24.95" hidden="1" customHeight="1" outlineLevel="2" x14ac:dyDescent="0.2">
      <c r="A29" s="86"/>
      <c r="B29" s="79"/>
      <c r="C29" s="27"/>
      <c r="D29" s="27"/>
      <c r="E29" s="65">
        <f>B16</f>
        <v>0</v>
      </c>
      <c r="F29" s="65">
        <f>C16</f>
        <v>0</v>
      </c>
      <c r="G29" s="87">
        <f>MAX(D16:G16)</f>
        <v>0</v>
      </c>
      <c r="H29" s="88">
        <f>H16</f>
        <v>0</v>
      </c>
      <c r="I29" s="65">
        <f>I16</f>
        <v>0</v>
      </c>
      <c r="J29" s="65">
        <f>J16</f>
        <v>0</v>
      </c>
      <c r="K29" s="87">
        <f>MAX(K16:N16)</f>
        <v>0</v>
      </c>
      <c r="L29" s="88">
        <f>O16</f>
        <v>0</v>
      </c>
      <c r="N29" s="42"/>
      <c r="O29" s="42"/>
      <c r="P29" s="79"/>
      <c r="Q29" s="27"/>
      <c r="R29" s="27"/>
      <c r="S29" s="65">
        <f>P16</f>
        <v>0</v>
      </c>
      <c r="T29" s="65">
        <f>Q16</f>
        <v>0</v>
      </c>
      <c r="U29" s="87">
        <f>MAX(R16:U16)</f>
        <v>0</v>
      </c>
      <c r="V29" s="88">
        <f>V16</f>
        <v>0</v>
      </c>
      <c r="W29" s="65">
        <f>W16</f>
        <v>0</v>
      </c>
      <c r="X29" s="65">
        <f>X16</f>
        <v>0</v>
      </c>
      <c r="Y29" s="87">
        <f>MAX(Y16:AB16)</f>
        <v>0</v>
      </c>
      <c r="Z29" s="88">
        <f>AC16</f>
        <v>0</v>
      </c>
      <c r="AF29" s="84"/>
      <c r="AG29" s="85"/>
    </row>
    <row r="30" spans="1:33" s="83" customFormat="1" ht="24.95" customHeight="1" outlineLevel="1" collapsed="1" x14ac:dyDescent="0.2">
      <c r="A30" s="136" t="s">
        <v>84</v>
      </c>
      <c r="B30" s="89">
        <f>MAX(E30:M30)</f>
        <v>0</v>
      </c>
      <c r="C30" s="90" t="str" cm="1">
        <f t="array" ref="C30">INDEX(E31:M31,D30)</f>
        <v>+</v>
      </c>
      <c r="D30" s="91">
        <f>MATCH(B30,E30:M30,0)</f>
        <v>1</v>
      </c>
      <c r="E30" s="92">
        <f>E29+I29</f>
        <v>0</v>
      </c>
      <c r="F30" s="93">
        <f>E29+J29</f>
        <v>0</v>
      </c>
      <c r="G30" s="93">
        <f>E29+K29</f>
        <v>0</v>
      </c>
      <c r="H30" s="93" t="str">
        <f>IF(ISODD(AC10), Z29+G29, "")</f>
        <v/>
      </c>
      <c r="I30" s="173">
        <f>I29+F29</f>
        <v>0</v>
      </c>
      <c r="J30" s="173">
        <f>I29+G29</f>
        <v>0</v>
      </c>
      <c r="K30" s="174" t="str">
        <f>IF(ISODD(V10), V29+K29, "")</f>
        <v/>
      </c>
      <c r="L30" s="175">
        <f>IF(B10=H10, MAX(B16,H16), IF(I10=O10, MAX(I16,O16), 0))</f>
        <v>0</v>
      </c>
      <c r="O30" s="42"/>
      <c r="P30" s="89">
        <f>MAX(S30:AA30)</f>
        <v>0</v>
      </c>
      <c r="Q30" s="90" t="str" cm="1">
        <f t="array" ref="Q30">INDEX(S31:AA31,R30)</f>
        <v>+</v>
      </c>
      <c r="R30" s="91">
        <f>MATCH(P30,S30:AA30,0)</f>
        <v>1</v>
      </c>
      <c r="S30" s="92">
        <f>S29+W29</f>
        <v>0</v>
      </c>
      <c r="T30" s="93">
        <f>S29+X29</f>
        <v>0</v>
      </c>
      <c r="U30" s="93">
        <f>S29+Y29</f>
        <v>0</v>
      </c>
      <c r="V30" s="93" t="str">
        <f>IF(ISODD(H10), H29+U29, "")</f>
        <v/>
      </c>
      <c r="W30" s="173">
        <f>W29+T29</f>
        <v>0</v>
      </c>
      <c r="X30" s="173">
        <f>W29+U29</f>
        <v>0</v>
      </c>
      <c r="Y30" s="174" t="str">
        <f>IF(ISODD(O10), L29+Y29, "")</f>
        <v/>
      </c>
      <c r="Z30" s="175">
        <f>IF(P10=V10, MAX(P16,V16), IF(W10=AC10, MAX(W16,AC16), 0))</f>
        <v>0</v>
      </c>
      <c r="AF30" s="84"/>
      <c r="AG30" s="85"/>
    </row>
    <row r="31" spans="1:33" s="83" customFormat="1" ht="24.95" hidden="1" customHeight="1" outlineLevel="2" x14ac:dyDescent="0.2">
      <c r="A31" s="94"/>
      <c r="B31" s="95"/>
      <c r="C31" s="96" t="s">
        <v>65</v>
      </c>
      <c r="D31" s="97"/>
      <c r="E31" s="98" t="str">
        <f>CONCATENATE(E27,"+",I27)</f>
        <v>+</v>
      </c>
      <c r="F31" s="99" t="str">
        <f>CONCATENATE(E27,"+",J27)</f>
        <v>+</v>
      </c>
      <c r="G31" s="99" t="str">
        <f>CONCATENATE(E27,"+",K27)</f>
        <v>+</v>
      </c>
      <c r="H31" s="180" t="str">
        <f>IF(H30="", "SB", CONCATENATE(Z27,"+",G27))</f>
        <v>SB</v>
      </c>
      <c r="I31" s="100" t="str">
        <f>CONCATENATE(I27,"+",F27)</f>
        <v>+</v>
      </c>
      <c r="J31" s="100" t="str">
        <f>CONCATENATE(I27,"+",G27)</f>
        <v>+</v>
      </c>
      <c r="K31" s="100" t="str">
        <f>IF(K30="", "NB", CONCATENATE(V27,"+",K27))</f>
        <v>NB</v>
      </c>
      <c r="L31" s="176" t="str">
        <f>IF(L30=0,"n/a",IF(B10=H10,IF(B16&gt;=H16,"B16","H16"),
IF(I10=O10,IF(I16&gt;=O16,"B16","HC16"),
"-")))</f>
        <v>n/a</v>
      </c>
      <c r="O31" s="42"/>
      <c r="P31" s="95"/>
      <c r="Q31" s="101" t="s">
        <v>65</v>
      </c>
      <c r="R31" s="97"/>
      <c r="S31" s="98" t="str">
        <f>CONCATENATE(S27,"+",W27)</f>
        <v>+</v>
      </c>
      <c r="T31" s="99" t="str">
        <f>CONCATENATE(S27,"+",X27)</f>
        <v>+</v>
      </c>
      <c r="U31" s="99" t="str">
        <f>CONCATENATE(S27,"+",Y27)</f>
        <v>+</v>
      </c>
      <c r="V31" s="93" t="str">
        <f>IF(V30="", "EB", CONCATENATE(H27,"+",U27))</f>
        <v>EB</v>
      </c>
      <c r="W31" s="100" t="str">
        <f>CONCATENATE(W27,"+",T27)</f>
        <v>+</v>
      </c>
      <c r="X31" s="100" t="str">
        <f>CONCATENATE(W27,"+",U27)</f>
        <v>+</v>
      </c>
      <c r="Y31" s="100" t="str">
        <f>IF(Y30="", "WB", CONCATENATE(L27,"+",Y27))</f>
        <v>WB</v>
      </c>
      <c r="Z31" s="176" t="str">
        <f>IF(Z30=0,"n/a",IF(P10=V10,IF(P16&gt;=V16,"P16","V16"),
IF(W10=AC10,IF(W16&gt;=AC16,"W16","AC16"),
"-")))</f>
        <v>n/a</v>
      </c>
      <c r="AF31" s="84"/>
      <c r="AG31" s="85"/>
    </row>
    <row r="32" spans="1:33" s="105" customFormat="1" ht="24.95" customHeight="1" outlineLevel="1" collapsed="1" x14ac:dyDescent="0.2">
      <c r="A32" s="230" t="s">
        <v>66</v>
      </c>
      <c r="B32" s="102">
        <f>IF(C32="n/a", 0, B16+C16)</f>
        <v>0</v>
      </c>
      <c r="C32" s="103" t="str">
        <f>IF(OR(AND(B9="Lead", I9="Lead"), AND(B9="Lag", I9="Lag")), "✓", "n/a")</f>
        <v>n/a</v>
      </c>
      <c r="D32" s="104">
        <f>COUNTA(E31:M31)+1</f>
        <v>9</v>
      </c>
      <c r="E32" s="80"/>
      <c r="F32" s="80"/>
      <c r="G32" s="81"/>
      <c r="H32" s="82"/>
      <c r="I32" s="80"/>
      <c r="J32" s="80"/>
      <c r="K32" s="81"/>
      <c r="L32" s="82"/>
      <c r="N32" s="42"/>
      <c r="O32" s="42"/>
      <c r="P32" s="102">
        <f>IF(Q32="n/a", 0, P16+Q16)</f>
        <v>0</v>
      </c>
      <c r="Q32" s="103" t="str">
        <f>IF(OR(AND(P9="Lead", W9="Lead"), AND(P9="Lag", W9="Lag")), "✓", "n/a")</f>
        <v>n/a</v>
      </c>
      <c r="R32" s="104">
        <f>COUNTA(S31:AA31)+1</f>
        <v>9</v>
      </c>
      <c r="S32" s="80"/>
      <c r="T32" s="80"/>
      <c r="U32" s="81"/>
      <c r="V32" s="82"/>
      <c r="W32" s="80"/>
      <c r="X32" s="80"/>
      <c r="Y32" s="81"/>
      <c r="Z32" s="82"/>
      <c r="AB32" s="83"/>
      <c r="AC32" s="83"/>
      <c r="AD32" s="83"/>
      <c r="AE32" s="83"/>
      <c r="AF32" s="106"/>
      <c r="AG32" s="107"/>
    </row>
    <row r="33" spans="1:33" s="105" customFormat="1" ht="24.95" customHeight="1" outlineLevel="1" x14ac:dyDescent="0.2">
      <c r="A33" s="231"/>
      <c r="B33" s="108">
        <f>IF(C33="n/a", 0, I16+J16)</f>
        <v>0</v>
      </c>
      <c r="C33" s="103" t="str">
        <f>IF(OR(AND(B9="Lead", I9="Lead"), AND(B9="Lag", I9="Lag")), "✓", "n/a")</f>
        <v>n/a</v>
      </c>
      <c r="D33" s="109">
        <f>D32+1</f>
        <v>10</v>
      </c>
      <c r="E33" s="80"/>
      <c r="F33" s="80"/>
      <c r="G33" s="81"/>
      <c r="H33" s="82"/>
      <c r="I33" s="80"/>
      <c r="J33" s="80"/>
      <c r="K33" s="81"/>
      <c r="L33" s="82"/>
      <c r="N33" s="42"/>
      <c r="O33" s="42"/>
      <c r="P33" s="102">
        <f>IF(Q33="n/a", 0, W16+X16)</f>
        <v>0</v>
      </c>
      <c r="Q33" s="103" t="str">
        <f>IF(OR(AND(P9="Lead", W9="Lead"), AND(P9="Lag", W9="Lag")), "✓", "n/a")</f>
        <v>n/a</v>
      </c>
      <c r="R33" s="109">
        <f>R32+1</f>
        <v>10</v>
      </c>
      <c r="S33" s="80"/>
      <c r="T33" s="80"/>
      <c r="U33" s="81"/>
      <c r="V33" s="82"/>
      <c r="W33" s="80"/>
      <c r="X33" s="80"/>
      <c r="Y33" s="81"/>
      <c r="Z33" s="82"/>
      <c r="AB33" s="83"/>
      <c r="AC33" s="83"/>
      <c r="AD33" s="83"/>
      <c r="AE33" s="83"/>
      <c r="AF33" s="106"/>
      <c r="AG33" s="107"/>
    </row>
    <row r="34" spans="1:33" s="83" customFormat="1" ht="24.95" customHeight="1" outlineLevel="1" x14ac:dyDescent="0.2">
      <c r="A34" s="208" t="s">
        <v>67</v>
      </c>
      <c r="B34" s="110">
        <f>IF(C34="n/a", 0, B16+I16+C16)</f>
        <v>0</v>
      </c>
      <c r="C34" s="71" t="str">
        <f>IF(OR(AND(B9="Lead",I9="Lag"), AND(B9="Lag", I9="Lead")), "✓", "n/a")</f>
        <v>n/a</v>
      </c>
      <c r="D34" s="104">
        <f t="shared" ref="D34:D35" si="7">D33+1</f>
        <v>11</v>
      </c>
      <c r="E34" s="80"/>
      <c r="F34" s="80"/>
      <c r="G34" s="81"/>
      <c r="H34" s="82"/>
      <c r="I34" s="80"/>
      <c r="J34" s="80"/>
      <c r="K34" s="81"/>
      <c r="L34" s="82"/>
      <c r="N34" s="42"/>
      <c r="O34" s="42"/>
      <c r="P34" s="111">
        <f>IF(Q34="n/a", 0, P16+W16+Q16)</f>
        <v>0</v>
      </c>
      <c r="Q34" s="71" t="str">
        <f>IF(OR(AND(P9="Lead",W9="Lag"), AND(P9="Lag", W9="Lead")), "✓", "n/a")</f>
        <v>n/a</v>
      </c>
      <c r="R34" s="104">
        <f t="shared" ref="R34:R35" si="8">R33+1</f>
        <v>11</v>
      </c>
      <c r="S34" s="80"/>
      <c r="T34" s="80"/>
      <c r="U34" s="81"/>
      <c r="V34" s="82"/>
      <c r="W34" s="80"/>
      <c r="X34" s="80"/>
      <c r="Y34" s="81"/>
      <c r="Z34" s="82"/>
      <c r="AF34" s="84"/>
      <c r="AG34" s="85"/>
    </row>
    <row r="35" spans="1:33" s="83" customFormat="1" ht="24.95" customHeight="1" outlineLevel="1" x14ac:dyDescent="0.2">
      <c r="A35" s="209"/>
      <c r="B35" s="108">
        <f>IF(C35="n/a", 0, B16+I16+J16)</f>
        <v>0</v>
      </c>
      <c r="C35" s="103" t="str">
        <f>IF(OR(AND(B9="Lead",I9="Lag"), AND(B9="Lag", I9="Lead")), "✓", "n/a")</f>
        <v>n/a</v>
      </c>
      <c r="D35" s="109">
        <f t="shared" si="7"/>
        <v>12</v>
      </c>
      <c r="E35" s="80"/>
      <c r="F35" s="80"/>
      <c r="G35" s="81"/>
      <c r="H35" s="82"/>
      <c r="I35" s="80"/>
      <c r="J35" s="80"/>
      <c r="K35" s="81"/>
      <c r="L35" s="82"/>
      <c r="N35" s="42"/>
      <c r="O35" s="42"/>
      <c r="P35" s="112">
        <f>IF(Q35="n/a", 0, P16+W16+X16)</f>
        <v>0</v>
      </c>
      <c r="Q35" s="103" t="str">
        <f>IF(OR(AND(P9="Lead",W9="Lag"), AND(P9="Lag", W9="Lead")), "✓", "n/a")</f>
        <v>n/a</v>
      </c>
      <c r="R35" s="109">
        <f t="shared" si="8"/>
        <v>12</v>
      </c>
      <c r="S35" s="80"/>
      <c r="T35" s="80"/>
      <c r="U35" s="81"/>
      <c r="V35" s="82"/>
      <c r="W35" s="80"/>
      <c r="X35" s="80"/>
      <c r="Y35" s="81"/>
      <c r="Z35" s="82"/>
      <c r="AF35" s="84"/>
      <c r="AG35" s="85"/>
    </row>
    <row r="36" spans="1:33" s="105" customFormat="1" ht="15" customHeight="1" x14ac:dyDescent="0.2">
      <c r="A36" s="113"/>
      <c r="B36" s="114"/>
      <c r="C36" s="115"/>
      <c r="D36" s="27"/>
      <c r="E36" s="83"/>
      <c r="F36" s="83"/>
      <c r="G36" s="83"/>
      <c r="I36" s="83"/>
      <c r="K36" s="83"/>
      <c r="L36" s="83"/>
      <c r="N36" s="42"/>
      <c r="O36" s="42"/>
      <c r="P36" s="114"/>
      <c r="Q36" s="115"/>
      <c r="R36" s="27"/>
      <c r="S36" s="83"/>
      <c r="T36" s="83"/>
      <c r="U36" s="83"/>
      <c r="V36" s="83"/>
      <c r="W36" s="83"/>
      <c r="X36" s="83"/>
      <c r="AF36" s="106"/>
      <c r="AG36" s="107"/>
    </row>
    <row r="37" spans="1:33" hidden="1" x14ac:dyDescent="0.2">
      <c r="N37" s="140"/>
      <c r="O37" s="140"/>
      <c r="P37" s="177" t="s">
        <v>107</v>
      </c>
      <c r="Q37" s="177" t="s">
        <v>108</v>
      </c>
      <c r="R37" s="177" t="s">
        <v>109</v>
      </c>
      <c r="S37" s="177" t="s">
        <v>110</v>
      </c>
      <c r="T37" s="178" t="s">
        <v>100</v>
      </c>
      <c r="U37" s="178" t="s">
        <v>101</v>
      </c>
      <c r="V37" s="178" t="s">
        <v>102</v>
      </c>
      <c r="W37" s="178" t="s">
        <v>103</v>
      </c>
    </row>
    <row r="38" spans="1:33" hidden="1" x14ac:dyDescent="0.2">
      <c r="N38" s="140" t="s">
        <v>69</v>
      </c>
      <c r="O38" s="140" t="s">
        <v>68</v>
      </c>
      <c r="P38" s="177"/>
      <c r="Q38" s="177"/>
      <c r="R38" s="177"/>
      <c r="S38" s="177"/>
      <c r="T38" s="178"/>
      <c r="U38" s="178"/>
      <c r="V38" s="178"/>
      <c r="W38" s="178"/>
    </row>
    <row r="39" spans="1:33" hidden="1" x14ac:dyDescent="0.2">
      <c r="N39" s="140" t="s">
        <v>56</v>
      </c>
      <c r="O39" s="141" t="s">
        <v>59</v>
      </c>
      <c r="P39" s="177">
        <v>1</v>
      </c>
      <c r="Q39" s="177">
        <v>5</v>
      </c>
      <c r="R39" s="177">
        <v>7</v>
      </c>
      <c r="S39" s="177">
        <v>3</v>
      </c>
      <c r="T39" s="178">
        <v>6</v>
      </c>
      <c r="U39" s="178">
        <v>2</v>
      </c>
      <c r="V39" s="178">
        <v>4</v>
      </c>
      <c r="W39" s="178">
        <v>8</v>
      </c>
    </row>
    <row r="40" spans="1:33" hidden="1" x14ac:dyDescent="0.2">
      <c r="N40" s="140" t="s">
        <v>55</v>
      </c>
      <c r="O40" s="140"/>
      <c r="P40" s="177">
        <v>6</v>
      </c>
      <c r="Q40" s="177">
        <v>2</v>
      </c>
      <c r="R40" s="177">
        <v>4</v>
      </c>
      <c r="S40" s="177">
        <v>8</v>
      </c>
      <c r="T40" s="178">
        <v>7</v>
      </c>
      <c r="U40" s="178">
        <v>3</v>
      </c>
      <c r="V40" s="178">
        <v>5</v>
      </c>
      <c r="W40" s="178">
        <v>1</v>
      </c>
    </row>
    <row r="41" spans="1:33" ht="15" customHeight="1" x14ac:dyDescent="0.2"/>
  </sheetData>
  <sheetProtection sheet="1" formatCells="0" formatColumns="0" formatRows="0"/>
  <mergeCells count="50">
    <mergeCell ref="A34:A35"/>
    <mergeCell ref="W14:X14"/>
    <mergeCell ref="Y14:AC14"/>
    <mergeCell ref="B18:O18"/>
    <mergeCell ref="P18:AC18"/>
    <mergeCell ref="B19:AC19"/>
    <mergeCell ref="B20:O20"/>
    <mergeCell ref="P20:AC20"/>
    <mergeCell ref="B21:AC21"/>
    <mergeCell ref="B22:AC22"/>
    <mergeCell ref="B23:AC23"/>
    <mergeCell ref="A26:AD26"/>
    <mergeCell ref="A32:A33"/>
    <mergeCell ref="B14:C14"/>
    <mergeCell ref="D14:H14"/>
    <mergeCell ref="I14:J14"/>
    <mergeCell ref="K14:O14"/>
    <mergeCell ref="P14:Q14"/>
    <mergeCell ref="K7:M7"/>
    <mergeCell ref="R7:T7"/>
    <mergeCell ref="R14:V14"/>
    <mergeCell ref="Y7:AA7"/>
    <mergeCell ref="B11:C11"/>
    <mergeCell ref="I11:J11"/>
    <mergeCell ref="P11:Q11"/>
    <mergeCell ref="W11:X11"/>
    <mergeCell ref="B9:H9"/>
    <mergeCell ref="I9:O9"/>
    <mergeCell ref="P9:V9"/>
    <mergeCell ref="W9:AC9"/>
    <mergeCell ref="D7:F7"/>
    <mergeCell ref="B4:H4"/>
    <mergeCell ref="I4:O4"/>
    <mergeCell ref="P4:V4"/>
    <mergeCell ref="W4:AC4"/>
    <mergeCell ref="B6:C6"/>
    <mergeCell ref="D6:G6"/>
    <mergeCell ref="I6:J6"/>
    <mergeCell ref="K6:N6"/>
    <mergeCell ref="P6:Q6"/>
    <mergeCell ref="R6:U6"/>
    <mergeCell ref="W6:X6"/>
    <mergeCell ref="Y6:AB6"/>
    <mergeCell ref="B1:O1"/>
    <mergeCell ref="P1:R1"/>
    <mergeCell ref="S1:AC1"/>
    <mergeCell ref="AF1:AG1"/>
    <mergeCell ref="B2:O2"/>
    <mergeCell ref="P2:R2"/>
    <mergeCell ref="S2:AC2"/>
  </mergeCells>
  <conditionalFormatting sqref="A9">
    <cfRule type="expression" dxfId="133" priority="14">
      <formula>OR($B$8="✓", $I$8="✓", $P$8="✓", $W$8="✓")</formula>
    </cfRule>
  </conditionalFormatting>
  <conditionalFormatting sqref="B10 H10:I10 O10:P10 V10:W10 AC10">
    <cfRule type="expression" dxfId="132" priority="4">
      <formula>AND(B$8="✓", ISBLANK(B10))</formula>
    </cfRule>
  </conditionalFormatting>
  <conditionalFormatting sqref="B12:C12">
    <cfRule type="expression" dxfId="131" priority="8">
      <formula>AND($B$8="✓", $C$8="✓", ISBLANK(B12))</formula>
    </cfRule>
  </conditionalFormatting>
  <conditionalFormatting sqref="B1:O2">
    <cfRule type="containsBlanks" dxfId="130" priority="1">
      <formula>LEN(TRIM(B1))=0</formula>
    </cfRule>
  </conditionalFormatting>
  <conditionalFormatting sqref="B12:AC12">
    <cfRule type="expression" dxfId="129" priority="12">
      <formula>AND(B$8="✓",ISBLANK(B12))</formula>
    </cfRule>
  </conditionalFormatting>
  <conditionalFormatting sqref="B13:AC13">
    <cfRule type="cellIs" dxfId="128" priority="6" operator="equal">
      <formula>0</formula>
    </cfRule>
  </conditionalFormatting>
  <conditionalFormatting sqref="B15:AC15 B11 D11:I11 K11:P11 R11:W11 Y11:AC11">
    <cfRule type="expression" dxfId="127" priority="5">
      <formula>AND(B$8="✓",ISBLANK(B11))</formula>
    </cfRule>
  </conditionalFormatting>
  <conditionalFormatting sqref="B15:AC15">
    <cfRule type="cellIs" dxfId="126" priority="2" operator="greaterThan">
      <formula>3000</formula>
    </cfRule>
    <cfRule type="cellIs" dxfId="125" priority="3" operator="lessThan">
      <formula>B$13</formula>
    </cfRule>
  </conditionalFormatting>
  <conditionalFormatting sqref="B16:AC16">
    <cfRule type="cellIs" dxfId="124" priority="7" operator="equal">
      <formula>0</formula>
    </cfRule>
  </conditionalFormatting>
  <conditionalFormatting sqref="I12:J12">
    <cfRule type="expression" dxfId="123" priority="11">
      <formula>AND($I$8="✓", $J$8="✓", ISBLANK(I12))</formula>
    </cfRule>
  </conditionalFormatting>
  <conditionalFormatting sqref="P12:Q12">
    <cfRule type="expression" dxfId="122" priority="10">
      <formula>AND($P$8="✓", $Q$8="✓", ISBLANK(P12))</formula>
    </cfRule>
  </conditionalFormatting>
  <conditionalFormatting sqref="S1:AC2 B8:AC8 B9 I9 P9 W9 B22">
    <cfRule type="containsBlanks" dxfId="121" priority="13">
      <formula>LEN(TRIM(B1))=0</formula>
    </cfRule>
  </conditionalFormatting>
  <conditionalFormatting sqref="W12:X12">
    <cfRule type="expression" dxfId="120" priority="9">
      <formula>AND($W$8="✓", $X$8="✓", ISBLANK(W12))</formula>
    </cfRule>
  </conditionalFormatting>
  <dataValidations count="10">
    <dataValidation type="list" showInputMessage="1" showErrorMessage="1" sqref="W10" xr:uid="{EA500101-ED72-43A8-9AD7-8DDB140D9A51}">
      <formula1>$S$38:$S$40</formula1>
    </dataValidation>
    <dataValidation type="list" showInputMessage="1" showErrorMessage="1" sqref="P10" xr:uid="{4E695863-2420-4CBA-8334-74DDA801176C}">
      <formula1>$R$38:$R$40</formula1>
    </dataValidation>
    <dataValidation type="list" showInputMessage="1" showErrorMessage="1" sqref="I10" xr:uid="{A3590E7E-D9DE-4937-9676-1CD927697ABF}">
      <formula1>$Q$38:$Q$40</formula1>
    </dataValidation>
    <dataValidation type="list" showInputMessage="1" showErrorMessage="1" sqref="B10" xr:uid="{F4FA05DD-0EA1-4E46-B1B9-FDC6B7CF8A94}">
      <formula1>$P$38:$P$40</formula1>
    </dataValidation>
    <dataValidation type="list" showInputMessage="1" showErrorMessage="1" sqref="AC10" xr:uid="{B04679B7-6E74-47E6-8A8F-6542DAD7CB15}">
      <formula1>$W$38:$W$40</formula1>
    </dataValidation>
    <dataValidation type="list" showInputMessage="1" showErrorMessage="1" sqref="V10" xr:uid="{34037863-48E8-4ABD-B636-CF579539F9EA}">
      <formula1>$V$38:$V$40</formula1>
    </dataValidation>
    <dataValidation type="list" showInputMessage="1" showErrorMessage="1" sqref="O10" xr:uid="{24E86FED-EFFD-4700-90E2-7A0E7A11DE2F}">
      <formula1>$U$38:$U$40</formula1>
    </dataValidation>
    <dataValidation type="list" showInputMessage="1" showErrorMessage="1" sqref="H10" xr:uid="{48D04B61-770F-4375-BB3B-6BE09E415644}">
      <formula1>$T$38:$T$40</formula1>
    </dataValidation>
    <dataValidation type="list" showInputMessage="1" showErrorMessage="1" sqref="B9:AC9" xr:uid="{F6366CCD-15D1-4FD3-A873-B101D7572817}">
      <formula1>$N$37:$N$40</formula1>
    </dataValidation>
    <dataValidation type="list" showInputMessage="1" showErrorMessage="1" sqref="B8:AC8" xr:uid="{47406973-E4F2-477F-80CD-6843B0993683}">
      <formula1>$O$37:$O$39</formula1>
    </dataValidation>
  </dataValidations>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CE8AE-3F22-41B5-AAE8-7772823273FC}">
  <sheetPr>
    <tabColor theme="1" tint="0.249977111117893"/>
  </sheetPr>
  <dimension ref="A1:AG41"/>
  <sheetViews>
    <sheetView zoomScaleNormal="100" workbookViewId="0">
      <pane xSplit="1" ySplit="17" topLeftCell="H18" activePane="bottomRight" state="frozen"/>
      <selection activeCell="A24" sqref="A24"/>
      <selection pane="topRight" activeCell="A24" sqref="A24"/>
      <selection pane="bottomLeft" activeCell="A24" sqref="A24"/>
      <selection pane="bottomRight" activeCell="Y6" sqref="Y6:AB6"/>
    </sheetView>
  </sheetViews>
  <sheetFormatPr defaultColWidth="4.7109375" defaultRowHeight="14.25" outlineLevelRow="2" outlineLevelCol="2" x14ac:dyDescent="0.2"/>
  <cols>
    <col min="1" max="1" width="29.28515625" style="17" bestFit="1" customWidth="1"/>
    <col min="2" max="29" width="5" style="14" customWidth="1"/>
    <col min="30" max="31" width="4.7109375" style="14"/>
    <col min="32" max="32" width="100.7109375" style="15" customWidth="1" outlineLevel="2"/>
    <col min="33" max="33" width="100.7109375" style="16" customWidth="1" outlineLevel="1"/>
    <col min="34" max="16384" width="4.7109375" style="14"/>
  </cols>
  <sheetData>
    <row r="1" spans="1:33" ht="15" x14ac:dyDescent="0.25">
      <c r="A1" s="13" t="s">
        <v>42</v>
      </c>
      <c r="B1" s="181" t="s">
        <v>123</v>
      </c>
      <c r="C1" s="181"/>
      <c r="D1" s="181"/>
      <c r="E1" s="181"/>
      <c r="F1" s="181"/>
      <c r="G1" s="181"/>
      <c r="H1" s="181"/>
      <c r="I1" s="181"/>
      <c r="J1" s="181"/>
      <c r="K1" s="181"/>
      <c r="L1" s="181"/>
      <c r="M1" s="181"/>
      <c r="N1" s="181"/>
      <c r="O1" s="181"/>
      <c r="P1" s="182" t="s">
        <v>43</v>
      </c>
      <c r="Q1" s="182"/>
      <c r="R1" s="182"/>
      <c r="S1" s="181" t="s">
        <v>112</v>
      </c>
      <c r="T1" s="181"/>
      <c r="U1" s="181"/>
      <c r="V1" s="181"/>
      <c r="W1" s="181"/>
      <c r="X1" s="181"/>
      <c r="Y1" s="181"/>
      <c r="Z1" s="181"/>
      <c r="AA1" s="181"/>
      <c r="AB1" s="181"/>
      <c r="AC1" s="181"/>
      <c r="AF1" s="183" t="s">
        <v>70</v>
      </c>
      <c r="AG1" s="183"/>
    </row>
    <row r="2" spans="1:33" ht="15" x14ac:dyDescent="0.25">
      <c r="A2" s="13" t="s">
        <v>44</v>
      </c>
      <c r="B2" s="181" t="s">
        <v>111</v>
      </c>
      <c r="C2" s="181"/>
      <c r="D2" s="181"/>
      <c r="E2" s="181"/>
      <c r="F2" s="181"/>
      <c r="G2" s="181"/>
      <c r="H2" s="181"/>
      <c r="I2" s="181"/>
      <c r="J2" s="181"/>
      <c r="K2" s="181"/>
      <c r="L2" s="181"/>
      <c r="M2" s="181"/>
      <c r="N2" s="181"/>
      <c r="O2" s="181"/>
      <c r="P2" s="182" t="s">
        <v>45</v>
      </c>
      <c r="Q2" s="182"/>
      <c r="R2" s="182"/>
      <c r="S2" s="184"/>
      <c r="T2" s="181"/>
      <c r="U2" s="181"/>
      <c r="V2" s="181"/>
      <c r="W2" s="181"/>
      <c r="X2" s="181"/>
      <c r="Y2" s="181"/>
      <c r="Z2" s="181"/>
      <c r="AA2" s="181"/>
      <c r="AB2" s="181"/>
      <c r="AC2" s="181"/>
      <c r="AG2" s="16" t="s">
        <v>122</v>
      </c>
    </row>
    <row r="3" spans="1:33" ht="15" thickBot="1" x14ac:dyDescent="0.25"/>
    <row r="4" spans="1:33" ht="15" x14ac:dyDescent="0.25">
      <c r="A4" s="17" t="str">
        <f>IF(SUM(B16:AC16)=0, "Intersection Type:  TBD", IF(OR(SUM(B16:H16)=0, SUM(I16:O16)=0, SUM(P16:V16)=0, SUM(W16:AC16)=0), "Intersection Type:  3-Leg", "Intersection Type:  4-Leg"))</f>
        <v>Intersection Type:  4-Leg</v>
      </c>
      <c r="B4" s="185" t="s">
        <v>46</v>
      </c>
      <c r="C4" s="186"/>
      <c r="D4" s="186"/>
      <c r="E4" s="186"/>
      <c r="F4" s="186"/>
      <c r="G4" s="186"/>
      <c r="H4" s="187"/>
      <c r="I4" s="188" t="s">
        <v>47</v>
      </c>
      <c r="J4" s="186"/>
      <c r="K4" s="186"/>
      <c r="L4" s="186"/>
      <c r="M4" s="186"/>
      <c r="N4" s="186"/>
      <c r="O4" s="187"/>
      <c r="P4" s="185" t="s">
        <v>48</v>
      </c>
      <c r="Q4" s="186"/>
      <c r="R4" s="186"/>
      <c r="S4" s="186"/>
      <c r="T4" s="186"/>
      <c r="U4" s="186"/>
      <c r="V4" s="187"/>
      <c r="W4" s="188" t="s">
        <v>49</v>
      </c>
      <c r="X4" s="186"/>
      <c r="Y4" s="186"/>
      <c r="Z4" s="186"/>
      <c r="AA4" s="186"/>
      <c r="AB4" s="186"/>
      <c r="AC4" s="187"/>
    </row>
    <row r="5" spans="1:33" s="23" customFormat="1" ht="25.5" x14ac:dyDescent="0.25">
      <c r="A5" s="18"/>
      <c r="B5" s="19">
        <v>1</v>
      </c>
      <c r="C5" s="20">
        <v>6</v>
      </c>
      <c r="D5" s="20">
        <v>6</v>
      </c>
      <c r="E5" s="20">
        <v>6</v>
      </c>
      <c r="F5" s="20">
        <v>6</v>
      </c>
      <c r="G5" s="20">
        <v>6</v>
      </c>
      <c r="H5" s="21">
        <v>6</v>
      </c>
      <c r="I5" s="22">
        <v>5</v>
      </c>
      <c r="J5" s="20">
        <v>2</v>
      </c>
      <c r="K5" s="20">
        <v>2</v>
      </c>
      <c r="L5" s="20">
        <v>2</v>
      </c>
      <c r="M5" s="20">
        <v>2</v>
      </c>
      <c r="N5" s="20">
        <v>2</v>
      </c>
      <c r="O5" s="21">
        <v>2</v>
      </c>
      <c r="P5" s="19">
        <v>7</v>
      </c>
      <c r="Q5" s="20">
        <v>4</v>
      </c>
      <c r="R5" s="20">
        <v>4</v>
      </c>
      <c r="S5" s="20">
        <v>4</v>
      </c>
      <c r="T5" s="20">
        <v>4</v>
      </c>
      <c r="U5" s="20">
        <v>4</v>
      </c>
      <c r="V5" s="21">
        <v>4</v>
      </c>
      <c r="W5" s="22">
        <v>3</v>
      </c>
      <c r="X5" s="20">
        <v>8</v>
      </c>
      <c r="Y5" s="20">
        <v>8</v>
      </c>
      <c r="Z5" s="20">
        <v>8</v>
      </c>
      <c r="AA5" s="20">
        <v>8</v>
      </c>
      <c r="AB5" s="20">
        <v>8</v>
      </c>
      <c r="AC5" s="21">
        <v>8</v>
      </c>
      <c r="AF5" s="24"/>
      <c r="AG5" s="25"/>
    </row>
    <row r="6" spans="1:33" s="27" customFormat="1" ht="15" customHeight="1" x14ac:dyDescent="0.25">
      <c r="A6" s="26"/>
      <c r="B6" s="189" t="s">
        <v>50</v>
      </c>
      <c r="C6" s="190"/>
      <c r="D6" s="191" t="s">
        <v>6</v>
      </c>
      <c r="E6" s="192"/>
      <c r="F6" s="192"/>
      <c r="G6" s="193"/>
      <c r="H6" s="138" t="s">
        <v>7</v>
      </c>
      <c r="I6" s="194" t="s">
        <v>50</v>
      </c>
      <c r="J6" s="190"/>
      <c r="K6" s="191" t="s">
        <v>6</v>
      </c>
      <c r="L6" s="192"/>
      <c r="M6" s="192"/>
      <c r="N6" s="193"/>
      <c r="O6" s="138" t="s">
        <v>7</v>
      </c>
      <c r="P6" s="189" t="s">
        <v>50</v>
      </c>
      <c r="Q6" s="190"/>
      <c r="R6" s="191" t="s">
        <v>6</v>
      </c>
      <c r="S6" s="192"/>
      <c r="T6" s="192"/>
      <c r="U6" s="193"/>
      <c r="V6" s="138" t="s">
        <v>7</v>
      </c>
      <c r="W6" s="194" t="s">
        <v>50</v>
      </c>
      <c r="X6" s="190"/>
      <c r="Y6" s="191" t="s">
        <v>6</v>
      </c>
      <c r="Z6" s="192"/>
      <c r="AA6" s="192"/>
      <c r="AB6" s="193"/>
      <c r="AC6" s="139" t="s">
        <v>7</v>
      </c>
      <c r="AF6" s="28"/>
      <c r="AG6" s="29"/>
    </row>
    <row r="7" spans="1:33" s="35" customFormat="1" ht="22.5" x14ac:dyDescent="0.2">
      <c r="A7" s="30"/>
      <c r="B7" s="31" t="s">
        <v>51</v>
      </c>
      <c r="C7" s="142" t="s">
        <v>89</v>
      </c>
      <c r="D7" s="195" t="s">
        <v>93</v>
      </c>
      <c r="E7" s="196"/>
      <c r="F7" s="197"/>
      <c r="G7" s="32" t="s">
        <v>52</v>
      </c>
      <c r="H7" s="33" t="s">
        <v>51</v>
      </c>
      <c r="I7" s="34" t="s">
        <v>51</v>
      </c>
      <c r="J7" s="142" t="s">
        <v>89</v>
      </c>
      <c r="K7" s="195" t="s">
        <v>93</v>
      </c>
      <c r="L7" s="196"/>
      <c r="M7" s="197"/>
      <c r="N7" s="32" t="s">
        <v>52</v>
      </c>
      <c r="O7" s="33" t="s">
        <v>51</v>
      </c>
      <c r="P7" s="31" t="s">
        <v>51</v>
      </c>
      <c r="Q7" s="142" t="s">
        <v>89</v>
      </c>
      <c r="R7" s="195" t="s">
        <v>93</v>
      </c>
      <c r="S7" s="196"/>
      <c r="T7" s="197"/>
      <c r="U7" s="32" t="s">
        <v>52</v>
      </c>
      <c r="V7" s="33" t="s">
        <v>51</v>
      </c>
      <c r="W7" s="34" t="s">
        <v>51</v>
      </c>
      <c r="X7" s="142" t="s">
        <v>89</v>
      </c>
      <c r="Y7" s="195" t="s">
        <v>93</v>
      </c>
      <c r="Z7" s="196"/>
      <c r="AA7" s="197"/>
      <c r="AB7" s="32" t="s">
        <v>52</v>
      </c>
      <c r="AC7" s="33" t="s">
        <v>51</v>
      </c>
      <c r="AF7" s="36"/>
      <c r="AG7" s="37"/>
    </row>
    <row r="8" spans="1:33" s="42" customFormat="1" ht="15.75" x14ac:dyDescent="0.25">
      <c r="A8" s="13" t="s">
        <v>85</v>
      </c>
      <c r="B8" s="38" t="s">
        <v>68</v>
      </c>
      <c r="C8" s="39" t="s">
        <v>68</v>
      </c>
      <c r="D8" s="40" t="s">
        <v>59</v>
      </c>
      <c r="E8" s="40" t="s">
        <v>59</v>
      </c>
      <c r="F8" s="40" t="s">
        <v>68</v>
      </c>
      <c r="G8" s="40" t="s">
        <v>68</v>
      </c>
      <c r="H8" s="41" t="s">
        <v>59</v>
      </c>
      <c r="I8" s="38" t="s">
        <v>68</v>
      </c>
      <c r="J8" s="39" t="s">
        <v>68</v>
      </c>
      <c r="K8" s="40" t="s">
        <v>59</v>
      </c>
      <c r="L8" s="40" t="s">
        <v>59</v>
      </c>
      <c r="M8" s="40" t="s">
        <v>59</v>
      </c>
      <c r="N8" s="40" t="s">
        <v>68</v>
      </c>
      <c r="O8" s="41" t="s">
        <v>68</v>
      </c>
      <c r="P8" s="38" t="s">
        <v>68</v>
      </c>
      <c r="Q8" s="39" t="s">
        <v>68</v>
      </c>
      <c r="R8" s="40" t="s">
        <v>59</v>
      </c>
      <c r="S8" s="40" t="s">
        <v>59</v>
      </c>
      <c r="T8" s="40" t="s">
        <v>59</v>
      </c>
      <c r="U8" s="40" t="s">
        <v>68</v>
      </c>
      <c r="V8" s="41" t="s">
        <v>68</v>
      </c>
      <c r="W8" s="38" t="s">
        <v>68</v>
      </c>
      <c r="X8" s="39" t="s">
        <v>68</v>
      </c>
      <c r="Y8" s="40" t="s">
        <v>59</v>
      </c>
      <c r="Z8" s="40" t="s">
        <v>59</v>
      </c>
      <c r="AA8" s="40" t="s">
        <v>59</v>
      </c>
      <c r="AB8" s="40" t="s">
        <v>68</v>
      </c>
      <c r="AC8" s="41" t="s">
        <v>68</v>
      </c>
      <c r="AF8" s="43"/>
      <c r="AG8" s="44"/>
    </row>
    <row r="9" spans="1:33" s="42" customFormat="1" ht="15" x14ac:dyDescent="0.2">
      <c r="A9" s="17" t="s">
        <v>54</v>
      </c>
      <c r="B9" s="200" t="s">
        <v>56</v>
      </c>
      <c r="C9" s="201"/>
      <c r="D9" s="201"/>
      <c r="E9" s="201"/>
      <c r="F9" s="201"/>
      <c r="G9" s="201"/>
      <c r="H9" s="202"/>
      <c r="I9" s="200" t="s">
        <v>56</v>
      </c>
      <c r="J9" s="201"/>
      <c r="K9" s="201"/>
      <c r="L9" s="201"/>
      <c r="M9" s="201"/>
      <c r="N9" s="201"/>
      <c r="O9" s="202"/>
      <c r="P9" s="200" t="s">
        <v>56</v>
      </c>
      <c r="Q9" s="201"/>
      <c r="R9" s="201"/>
      <c r="S9" s="201"/>
      <c r="T9" s="201"/>
      <c r="U9" s="201"/>
      <c r="V9" s="202"/>
      <c r="W9" s="200" t="s">
        <v>56</v>
      </c>
      <c r="X9" s="201"/>
      <c r="Y9" s="201"/>
      <c r="Z9" s="201"/>
      <c r="AA9" s="201"/>
      <c r="AB9" s="201"/>
      <c r="AC9" s="202"/>
      <c r="AF9" s="45"/>
      <c r="AG9" s="44"/>
    </row>
    <row r="10" spans="1:33" s="42" customFormat="1" ht="15" x14ac:dyDescent="0.2">
      <c r="A10" s="17" t="s">
        <v>57</v>
      </c>
      <c r="B10" s="50">
        <v>1</v>
      </c>
      <c r="C10" s="47">
        <f t="shared" ref="C10:AB10" si="0">IF(C8="✓", C5, "")</f>
        <v>6</v>
      </c>
      <c r="D10" s="48" t="str">
        <f t="shared" si="0"/>
        <v/>
      </c>
      <c r="E10" s="48" t="str">
        <f t="shared" si="0"/>
        <v/>
      </c>
      <c r="F10" s="48">
        <f t="shared" si="0"/>
        <v>6</v>
      </c>
      <c r="G10" s="48">
        <f t="shared" si="0"/>
        <v>6</v>
      </c>
      <c r="H10" s="171"/>
      <c r="I10" s="50">
        <v>5</v>
      </c>
      <c r="J10" s="47">
        <f t="shared" si="0"/>
        <v>2</v>
      </c>
      <c r="K10" s="48" t="str">
        <f t="shared" si="0"/>
        <v/>
      </c>
      <c r="L10" s="48" t="str">
        <f t="shared" si="0"/>
        <v/>
      </c>
      <c r="M10" s="48" t="str">
        <f t="shared" si="0"/>
        <v/>
      </c>
      <c r="N10" s="48">
        <f t="shared" si="0"/>
        <v>2</v>
      </c>
      <c r="O10" s="171">
        <v>2</v>
      </c>
      <c r="P10" s="50">
        <v>7</v>
      </c>
      <c r="Q10" s="47">
        <f t="shared" si="0"/>
        <v>4</v>
      </c>
      <c r="R10" s="48" t="str">
        <f t="shared" si="0"/>
        <v/>
      </c>
      <c r="S10" s="48" t="str">
        <f t="shared" si="0"/>
        <v/>
      </c>
      <c r="T10" s="48" t="str">
        <f t="shared" si="0"/>
        <v/>
      </c>
      <c r="U10" s="48">
        <f t="shared" si="0"/>
        <v>4</v>
      </c>
      <c r="V10" s="171">
        <v>4</v>
      </c>
      <c r="W10" s="50">
        <v>3</v>
      </c>
      <c r="X10" s="47">
        <f t="shared" si="0"/>
        <v>8</v>
      </c>
      <c r="Y10" s="48" t="str">
        <f t="shared" si="0"/>
        <v/>
      </c>
      <c r="Z10" s="48" t="str">
        <f t="shared" si="0"/>
        <v/>
      </c>
      <c r="AA10" s="48" t="str">
        <f t="shared" si="0"/>
        <v/>
      </c>
      <c r="AB10" s="48">
        <f t="shared" si="0"/>
        <v>8</v>
      </c>
      <c r="AC10" s="171">
        <v>8</v>
      </c>
      <c r="AF10" s="45"/>
      <c r="AG10" s="44"/>
    </row>
    <row r="11" spans="1:33" s="42" customFormat="1" ht="15.75" x14ac:dyDescent="0.25">
      <c r="A11" s="13" t="s">
        <v>87</v>
      </c>
      <c r="B11" s="198">
        <v>117</v>
      </c>
      <c r="C11" s="199"/>
      <c r="D11" s="40"/>
      <c r="E11" s="40"/>
      <c r="F11" s="40">
        <v>366</v>
      </c>
      <c r="G11" s="40">
        <v>350</v>
      </c>
      <c r="H11" s="41"/>
      <c r="I11" s="198">
        <v>301</v>
      </c>
      <c r="J11" s="199"/>
      <c r="K11" s="40"/>
      <c r="L11" s="40"/>
      <c r="M11" s="40"/>
      <c r="N11" s="40">
        <v>899</v>
      </c>
      <c r="O11" s="51">
        <v>312</v>
      </c>
      <c r="P11" s="198">
        <v>19</v>
      </c>
      <c r="Q11" s="199"/>
      <c r="R11" s="40"/>
      <c r="S11" s="40"/>
      <c r="T11" s="40"/>
      <c r="U11" s="40">
        <v>202</v>
      </c>
      <c r="V11" s="51">
        <v>188</v>
      </c>
      <c r="W11" s="198">
        <v>226</v>
      </c>
      <c r="X11" s="199"/>
      <c r="Y11" s="40"/>
      <c r="Z11" s="40"/>
      <c r="AA11" s="40"/>
      <c r="AB11" s="40">
        <v>190</v>
      </c>
      <c r="AC11" s="51">
        <v>88</v>
      </c>
      <c r="AF11" s="45"/>
      <c r="AG11" s="44"/>
    </row>
    <row r="12" spans="1:33" s="42" customFormat="1" ht="15.75" x14ac:dyDescent="0.25">
      <c r="A12" s="13" t="s">
        <v>58</v>
      </c>
      <c r="B12" s="50">
        <v>15</v>
      </c>
      <c r="C12" s="39">
        <v>51</v>
      </c>
      <c r="D12" s="52"/>
      <c r="E12" s="52"/>
      <c r="F12" s="52">
        <v>51</v>
      </c>
      <c r="G12" s="52">
        <v>51</v>
      </c>
      <c r="H12" s="53"/>
      <c r="I12" s="50">
        <v>27</v>
      </c>
      <c r="J12" s="39">
        <v>63</v>
      </c>
      <c r="K12" s="52"/>
      <c r="L12" s="52"/>
      <c r="M12" s="52"/>
      <c r="N12" s="52">
        <v>63</v>
      </c>
      <c r="O12" s="53">
        <v>63</v>
      </c>
      <c r="P12" s="50">
        <v>15</v>
      </c>
      <c r="Q12" s="39">
        <v>20</v>
      </c>
      <c r="R12" s="52"/>
      <c r="S12" s="52"/>
      <c r="T12" s="52"/>
      <c r="U12" s="52">
        <v>20</v>
      </c>
      <c r="V12" s="53">
        <v>20</v>
      </c>
      <c r="W12" s="50">
        <v>22</v>
      </c>
      <c r="X12" s="39">
        <v>27</v>
      </c>
      <c r="Y12" s="52"/>
      <c r="Z12" s="52"/>
      <c r="AA12" s="52"/>
      <c r="AB12" s="52">
        <v>27</v>
      </c>
      <c r="AC12" s="53">
        <v>27</v>
      </c>
      <c r="AF12" s="45"/>
      <c r="AG12" s="44"/>
    </row>
    <row r="13" spans="1:33" s="42" customFormat="1" ht="15" x14ac:dyDescent="0.2">
      <c r="A13" s="17" t="s">
        <v>88</v>
      </c>
      <c r="B13" s="54">
        <f>IFERROR(IF(B8&lt;&gt;"✓", "", IF(AND(AND(B8="✓", C8="✓"), AND(B11&lt;&gt;"", B12&lt;&gt;"")), ROUND(B11*(B12/(B12+C12)),0), B11)),"")</f>
        <v>27</v>
      </c>
      <c r="C13" s="55">
        <f>IFERROR(IF(C8&lt;&gt;"✓", "", IF(AND(AND(B8="✓", C8="✓"), AND(B11&lt;&gt;"", C12&lt;&gt;"")), B11-B13, B11)),"")</f>
        <v>90</v>
      </c>
      <c r="D13" s="56" t="str">
        <f>IFERROR(IF(D8&lt;&gt;"✓", "", D11),"")</f>
        <v/>
      </c>
      <c r="E13" s="56" t="str">
        <f t="shared" ref="E13:H13" si="1">IFERROR(IF(E8&lt;&gt;"✓", "", E11),"")</f>
        <v/>
      </c>
      <c r="F13" s="56">
        <f t="shared" si="1"/>
        <v>366</v>
      </c>
      <c r="G13" s="56">
        <f t="shared" si="1"/>
        <v>350</v>
      </c>
      <c r="H13" s="57" t="str">
        <f t="shared" si="1"/>
        <v/>
      </c>
      <c r="I13" s="54">
        <f>IFERROR(IF(I8&lt;&gt;"✓", "", IF(AND(AND(I8="✓", J8="✓"), AND(I11&lt;&gt;"", I12&lt;&gt;"")), ROUND(I11*(I12/(I12+J12)),0), I11)),"")</f>
        <v>90</v>
      </c>
      <c r="J13" s="55">
        <f>IFERROR(IF(J8&lt;&gt;"✓", "", IF(AND(AND(I8="✓", J8="✓"), AND(I11&lt;&gt;"", J12&lt;&gt;"")), I11-I13, I11)),"")</f>
        <v>211</v>
      </c>
      <c r="K13" s="56" t="str">
        <f>IFERROR(IF(K8&lt;&gt;"✓", "", K11),"")</f>
        <v/>
      </c>
      <c r="L13" s="56" t="str">
        <f t="shared" ref="L13:O13" si="2">IFERROR(IF(L8&lt;&gt;"✓", "", L11),"")</f>
        <v/>
      </c>
      <c r="M13" s="56" t="str">
        <f t="shared" si="2"/>
        <v/>
      </c>
      <c r="N13" s="56">
        <f t="shared" si="2"/>
        <v>899</v>
      </c>
      <c r="O13" s="57">
        <f t="shared" si="2"/>
        <v>312</v>
      </c>
      <c r="P13" s="54">
        <f>IFERROR(IF(P8&lt;&gt;"✓", "", IF(AND(AND(P8="✓", Q8="✓"), AND(P11&lt;&gt;"", P12&lt;&gt;"")), ROUND(P11*(P12/(P12+Q12)),0), P11)),"")</f>
        <v>8</v>
      </c>
      <c r="Q13" s="55">
        <f>IFERROR(IF(Q8&lt;&gt;"✓", "", IF(AND(AND(P8="✓", Q8="✓"), AND(P11&lt;&gt;"", Q12&lt;&gt;"")), P11-P13, P11)),"")</f>
        <v>11</v>
      </c>
      <c r="R13" s="56" t="str">
        <f>IFERROR(IF(R8&lt;&gt;"✓", "", R11),"")</f>
        <v/>
      </c>
      <c r="S13" s="56" t="str">
        <f t="shared" ref="S13:V13" si="3">IFERROR(IF(S8&lt;&gt;"✓", "", S11),"")</f>
        <v/>
      </c>
      <c r="T13" s="56" t="str">
        <f t="shared" si="3"/>
        <v/>
      </c>
      <c r="U13" s="56">
        <f t="shared" si="3"/>
        <v>202</v>
      </c>
      <c r="V13" s="57">
        <f t="shared" si="3"/>
        <v>188</v>
      </c>
      <c r="W13" s="54">
        <f>IFERROR(IF(W8&lt;&gt;"✓", "", IF(AND(AND(W8="✓", X8="✓"), AND(W11&lt;&gt;"", W12&lt;&gt;"")), ROUND(W11*(W12/(W12+X12)),0), W11)),"")</f>
        <v>101</v>
      </c>
      <c r="X13" s="55">
        <f>IFERROR(IF(X8&lt;&gt;"✓", "", IF(AND(AND(W8="✓", X8="✓"), AND(W11&lt;&gt;"", X12&lt;&gt;"")), W11-W13, W11)),"")</f>
        <v>125</v>
      </c>
      <c r="Y13" s="56" t="str">
        <f>IFERROR(IF(Y8&lt;&gt;"✓", "", Y11),"")</f>
        <v/>
      </c>
      <c r="Z13" s="56" t="str">
        <f t="shared" ref="Z13:AC13" si="4">IFERROR(IF(Z8&lt;&gt;"✓", "", Z11),"")</f>
        <v/>
      </c>
      <c r="AA13" s="56" t="str">
        <f t="shared" si="4"/>
        <v/>
      </c>
      <c r="AB13" s="56">
        <f t="shared" si="4"/>
        <v>190</v>
      </c>
      <c r="AC13" s="57">
        <f t="shared" si="4"/>
        <v>88</v>
      </c>
      <c r="AD13" s="172"/>
      <c r="AF13" s="45"/>
      <c r="AG13" s="44"/>
    </row>
    <row r="14" spans="1:33" s="42" customFormat="1" ht="15" x14ac:dyDescent="0.2">
      <c r="A14" s="17" t="s">
        <v>60</v>
      </c>
      <c r="B14" s="206" t="str">
        <f>IF(AND(B10="",C10=""),"-", IF(AND(B10&lt;&gt;"",C10&lt;&gt;""),"HCM 2000","Std Source"))</f>
        <v>HCM 2000</v>
      </c>
      <c r="C14" s="207"/>
      <c r="D14" s="203" t="str">
        <f>IF(AND(D10="", E10="", G10="", F10="", H10=""), "-", "Standard Source")</f>
        <v>Standard Source</v>
      </c>
      <c r="E14" s="204"/>
      <c r="F14" s="204"/>
      <c r="G14" s="204"/>
      <c r="H14" s="205"/>
      <c r="I14" s="206" t="str">
        <f>IF(AND(I10="",J10=""),"-", IF(AND(I10&lt;&gt;"",J10&lt;&gt;""),"HCM 2000","Std Source"))</f>
        <v>HCM 2000</v>
      </c>
      <c r="J14" s="207"/>
      <c r="K14" s="203" t="str">
        <f>IF(AND(K10="", L10="", N10="", M10="", O10=""), "-", "Standard Source")</f>
        <v>Standard Source</v>
      </c>
      <c r="L14" s="204"/>
      <c r="M14" s="204"/>
      <c r="N14" s="204"/>
      <c r="O14" s="205"/>
      <c r="P14" s="206" t="str">
        <f>IF(AND(P10="",Q10=""),"-", IF(AND(P10&lt;&gt;"",Q10&lt;&gt;""),"HCM 2000","Std Source"))</f>
        <v>HCM 2000</v>
      </c>
      <c r="Q14" s="207"/>
      <c r="R14" s="203" t="str">
        <f>IF(AND(R10="", S10="", U10="", T10="", V10=""), "-", "Standard Source")</f>
        <v>Standard Source</v>
      </c>
      <c r="S14" s="204"/>
      <c r="T14" s="204"/>
      <c r="U14" s="204"/>
      <c r="V14" s="205"/>
      <c r="W14" s="206" t="str">
        <f>IF(AND(W10="",X10=""),"-", IF(AND(W10&lt;&gt;"",X10&lt;&gt;""),"HCM 2000","Std Source"))</f>
        <v>HCM 2000</v>
      </c>
      <c r="X14" s="207"/>
      <c r="Y14" s="203" t="str">
        <f>IF(AND(Y10="", Z10="", AB10="", AA10="", AC10=""), "-", "Standard Source")</f>
        <v>Standard Source</v>
      </c>
      <c r="Z14" s="204"/>
      <c r="AA14" s="204"/>
      <c r="AB14" s="204"/>
      <c r="AC14" s="205"/>
      <c r="AF14" s="45"/>
      <c r="AG14" s="44"/>
    </row>
    <row r="15" spans="1:33" s="42" customFormat="1" ht="15.75" x14ac:dyDescent="0.25">
      <c r="A15" s="13" t="s">
        <v>86</v>
      </c>
      <c r="B15" s="58">
        <v>1583</v>
      </c>
      <c r="C15" s="59">
        <v>135</v>
      </c>
      <c r="D15" s="60"/>
      <c r="E15" s="60"/>
      <c r="F15" s="60">
        <v>1701</v>
      </c>
      <c r="G15" s="60">
        <v>1624</v>
      </c>
      <c r="H15" s="61"/>
      <c r="I15" s="62">
        <v>1662</v>
      </c>
      <c r="J15" s="59">
        <v>434</v>
      </c>
      <c r="K15" s="60"/>
      <c r="L15" s="60"/>
      <c r="M15" s="60"/>
      <c r="N15" s="60">
        <v>1736</v>
      </c>
      <c r="O15" s="63">
        <v>1444</v>
      </c>
      <c r="P15" s="62">
        <v>1660</v>
      </c>
      <c r="Q15" s="59">
        <v>1115</v>
      </c>
      <c r="R15" s="60"/>
      <c r="S15" s="60"/>
      <c r="T15" s="60"/>
      <c r="U15" s="60">
        <v>1736</v>
      </c>
      <c r="V15" s="63">
        <v>1479</v>
      </c>
      <c r="W15" s="62">
        <v>1662</v>
      </c>
      <c r="X15" s="59">
        <v>492</v>
      </c>
      <c r="Y15" s="60"/>
      <c r="Z15" s="60"/>
      <c r="AA15" s="60"/>
      <c r="AB15" s="60">
        <v>1736</v>
      </c>
      <c r="AC15" s="63">
        <v>1448</v>
      </c>
      <c r="AF15" s="45"/>
      <c r="AG15" s="44"/>
    </row>
    <row r="16" spans="1:33" s="42" customFormat="1" ht="15" x14ac:dyDescent="0.2">
      <c r="A16" s="17" t="s">
        <v>61</v>
      </c>
      <c r="B16" s="64">
        <f>IFERROR(IF(ISBLANK(B15), 0, B13/B15),0)</f>
        <v>1.7056222362602652E-2</v>
      </c>
      <c r="C16" s="65">
        <f>IFERROR(IF(ISBLANK(C15), 0, C13/C15),0)</f>
        <v>0.66666666666666663</v>
      </c>
      <c r="D16" s="66">
        <f>IFERROR(IF(ISBLANK(D15), 0, D13/D15),0)</f>
        <v>0</v>
      </c>
      <c r="E16" s="66">
        <f t="shared" ref="E16:H16" si="5">IFERROR(IF(ISBLANK(E15), 0, E13/E15),0)</f>
        <v>0</v>
      </c>
      <c r="F16" s="66">
        <f>IFERROR(IF(ISBLANK(F15), 0, F13/F15),0)</f>
        <v>0.21516754850088182</v>
      </c>
      <c r="G16" s="66">
        <f>IFERROR(IF(ISBLANK(G15), 0, G13/G15),0)</f>
        <v>0.21551724137931033</v>
      </c>
      <c r="H16" s="67">
        <f t="shared" si="5"/>
        <v>0</v>
      </c>
      <c r="I16" s="68">
        <f>IFERROR(IF(ISBLANK(I15), 0, I13/I15),0)</f>
        <v>5.4151624548736461E-2</v>
      </c>
      <c r="J16" s="65">
        <f>IFERROR(IF(ISBLANK(J15), 0, J13/J15),0)</f>
        <v>0.48617511520737328</v>
      </c>
      <c r="K16" s="66">
        <f>IFERROR(IF(ISBLANK(K15), 0, K13/K15),0)</f>
        <v>0</v>
      </c>
      <c r="L16" s="66">
        <f t="shared" ref="L16:AC16" si="6">IFERROR(IF(ISBLANK(L15), 0, L13/L15),0)</f>
        <v>0</v>
      </c>
      <c r="M16" s="66">
        <f>IFERROR(IF(ISBLANK(M15), 0, M13/M15),0)</f>
        <v>0</v>
      </c>
      <c r="N16" s="66">
        <f>IFERROR(IF(ISBLANK(N15), 0, N13/N15),0)</f>
        <v>0.5178571428571429</v>
      </c>
      <c r="O16" s="69">
        <f>IFERROR(IF(ISBLANK(O15), 0, O13/O15),0)</f>
        <v>0.21606648199445982</v>
      </c>
      <c r="P16" s="68">
        <f t="shared" si="6"/>
        <v>4.8192771084337354E-3</v>
      </c>
      <c r="Q16" s="65">
        <f t="shared" si="6"/>
        <v>9.8654708520179366E-3</v>
      </c>
      <c r="R16" s="66">
        <f t="shared" si="6"/>
        <v>0</v>
      </c>
      <c r="S16" s="66">
        <f t="shared" si="6"/>
        <v>0</v>
      </c>
      <c r="T16" s="66">
        <f>IFERROR(IF(ISBLANK(T15), 0, T13/T15),0)</f>
        <v>0</v>
      </c>
      <c r="U16" s="66">
        <f>IFERROR(IF(ISBLANK(U15), 0, U13/U15),0)</f>
        <v>0.11635944700460829</v>
      </c>
      <c r="V16" s="69">
        <f t="shared" si="6"/>
        <v>0.12711291413116971</v>
      </c>
      <c r="W16" s="68">
        <f t="shared" si="6"/>
        <v>6.0770156438026475E-2</v>
      </c>
      <c r="X16" s="65">
        <f t="shared" si="6"/>
        <v>0.25406504065040653</v>
      </c>
      <c r="Y16" s="66">
        <f t="shared" si="6"/>
        <v>0</v>
      </c>
      <c r="Z16" s="66">
        <f t="shared" si="6"/>
        <v>0</v>
      </c>
      <c r="AA16" s="66">
        <f>IFERROR(IF(ISBLANK(AA15), 0, AA13/AA15),0)</f>
        <v>0</v>
      </c>
      <c r="AB16" s="66">
        <f>IFERROR(IF(ISBLANK(AB15), 0, AB13/AB15),0)</f>
        <v>0.10944700460829493</v>
      </c>
      <c r="AC16" s="69">
        <f t="shared" si="6"/>
        <v>6.0773480662983423E-2</v>
      </c>
      <c r="AF16" s="45"/>
      <c r="AG16" s="44"/>
    </row>
    <row r="17" spans="1:33" s="42" customFormat="1" ht="15" x14ac:dyDescent="0.2">
      <c r="A17" s="17" t="s">
        <v>62</v>
      </c>
      <c r="B17" s="46" t="str">
        <f>IFERROR(IF(OR(C27=D32,C27=D34,C27=D35,AND(B27=B30,ISNUMBER(FIND("B16",C30)))), "✓", ""),"")</f>
        <v/>
      </c>
      <c r="C17" s="47" t="str">
        <f>IFERROR(IF(OR(C27=D32,C27=D34,AND(B27=B30,ISNUMBER(FIND("C16",C30)))), "✓", ""),"")</f>
        <v>✓</v>
      </c>
      <c r="D17" s="48" t="str">
        <f>IFERROR(IF(AND(B27=B30,ISNUMBER(FIND("D16",C30))), "✓", ""),"")</f>
        <v/>
      </c>
      <c r="E17" s="48" t="str">
        <f>IFERROR(IF(AND(B27=B30,ISNUMBER(FIND("E16",C30))), "✓", ""),"")</f>
        <v/>
      </c>
      <c r="F17" s="48" t="str">
        <f>IFERROR(IF(AND(B27=B30,ISNUMBER(FIND("F16",C30))), "✓", ""),"")</f>
        <v/>
      </c>
      <c r="G17" s="48" t="str">
        <f>IFERROR(IF(AND(B27=B30,ISNUMBER(FIND("G16",C30))), "✓", ""),"")</f>
        <v/>
      </c>
      <c r="H17" s="49" t="str">
        <f>IFERROR(IF(AND(B27=B30,ISNUMBER(FIND("H16",C30))), "✓", ""),"")</f>
        <v/>
      </c>
      <c r="I17" s="70" t="str">
        <f>IFERROR(IF(OR(C27=D33,C27=D34,C27=D35,AND(B27=B30,ISNUMBER(FIND("I16",C30)))), "✓", ""),"")</f>
        <v>✓</v>
      </c>
      <c r="J17" s="47" t="str">
        <f>IFERROR(IF(OR(C27=D33,C27=D35,AND(B27=B30,ISNUMBER(FIND("J16",C30)))), "✓", ""),"")</f>
        <v/>
      </c>
      <c r="K17" s="48" t="str">
        <f>IFERROR(IF(AND(B27=B30,ISNUMBER(FIND("K16",C30))), "✓", ""),"")</f>
        <v/>
      </c>
      <c r="L17" s="48" t="str">
        <f>IFERROR(IF(AND(B27=B30,ISNUMBER(FIND("L16",C30))), "✓", ""),"")</f>
        <v/>
      </c>
      <c r="M17" s="48" t="str">
        <f>IFERROR(IF(AND(B27=B30,ISNUMBER(FIND("M16",C30))), "✓", ""),"")</f>
        <v/>
      </c>
      <c r="N17" s="48" t="str">
        <f>IFERROR(IF(AND(B27=B30,ISNUMBER(FIND("N16",C30))), "✓", ""),"")</f>
        <v/>
      </c>
      <c r="O17" s="72" t="str">
        <f>IFERROR(IF(AND(B27=B30,ISNUMBER(FIND("O16",C30))), "✓", ""),"")</f>
        <v/>
      </c>
      <c r="P17" s="46" t="str">
        <f>IFERROR(IF(OR(Q27=R32,Q27=R34,Q27=R35,AND(P27=P30,ISNUMBER(FIND("P16",Q30)))), "✓", ""),"")</f>
        <v/>
      </c>
      <c r="Q17" s="47" t="str">
        <f>IFERROR(IF(OR(Q27=R32,Q27=R34, AND(P27=P30,ISNUMBER(FIND("Q16",Q30)))), "✓", ""),"")</f>
        <v/>
      </c>
      <c r="R17" s="48" t="str">
        <f>IFERROR(IF(AND(P27=P30,ISNUMBER(FIND("R16",Q30))), "✓", ""),"")</f>
        <v/>
      </c>
      <c r="S17" s="48" t="str">
        <f>IFERROR(IF(AND(P27=P30,ISNUMBER(FIND("S16",Q30))), "✓", ""),"")</f>
        <v/>
      </c>
      <c r="T17" s="48" t="str">
        <f>IFERROR(IF(AND(P27=P30,ISNUMBER(FIND("T16",Q30))), "✓", ""),"")</f>
        <v/>
      </c>
      <c r="U17" s="48" t="str">
        <f>IFERROR(IF(AND(P27=P30,ISNUMBER(FIND("U16",Q30))), "✓", ""),"")</f>
        <v/>
      </c>
      <c r="V17" s="49" t="str">
        <f>IFERROR(IF(AND(P27=P30,ISNUMBER(FIND("V16",Q30))), "✓", ""),"")</f>
        <v/>
      </c>
      <c r="W17" s="70" t="str">
        <f>IFERROR(IF(OR(Q27=R33,Q27=R34,Q27=R35,AND(P27=P30,ISNUMBER(FIND("W16",Q30)))), "✓", ""),"")</f>
        <v>✓</v>
      </c>
      <c r="X17" s="47" t="str">
        <f>IFERROR(IF(OR(Q27=R33,Q27=R35, AND(P27=P30,ISNUMBER(FIND("X16",Q30)))), "✓", ""),"")</f>
        <v>✓</v>
      </c>
      <c r="Y17" s="48" t="str">
        <f>IFERROR(IF(AND(P27=P30,ISNUMBER(FIND("Y16",Q30))), "✓", ""),"")</f>
        <v/>
      </c>
      <c r="Z17" s="48" t="str">
        <f>IFERROR(IF(AND(P27=P30,ISNUMBER(FIND("Z16",Q30))), "✓", ""),"")</f>
        <v/>
      </c>
      <c r="AA17" s="48" t="str">
        <f>IFERROR(IF(AND(P27=P30,ISNUMBER(FIND("AA16",Q30))), "✓", ""),"")</f>
        <v/>
      </c>
      <c r="AB17" s="48" t="str">
        <f>IFERROR(IF(AND(P27=P30,ISNUMBER(FIND("AB16",Q30))), "✓", ""),"")</f>
        <v/>
      </c>
      <c r="AC17" s="72" t="str">
        <f>IFERROR(IF(AND(P27=P30,ISNUMBER(FIND("AC16",Q30))), "✓", ""),"")</f>
        <v/>
      </c>
      <c r="AF17" s="45"/>
      <c r="AG17" s="44"/>
    </row>
    <row r="18" spans="1:33" s="42" customFormat="1" ht="18.75" x14ac:dyDescent="0.35">
      <c r="A18" s="17" t="s">
        <v>81</v>
      </c>
      <c r="B18" s="210">
        <f>IFERROR(B27,"")</f>
        <v>0.72081829121540308</v>
      </c>
      <c r="C18" s="211"/>
      <c r="D18" s="211"/>
      <c r="E18" s="211"/>
      <c r="F18" s="211"/>
      <c r="G18" s="211"/>
      <c r="H18" s="211"/>
      <c r="I18" s="211"/>
      <c r="J18" s="211"/>
      <c r="K18" s="211"/>
      <c r="L18" s="211"/>
      <c r="M18" s="211"/>
      <c r="N18" s="211"/>
      <c r="O18" s="212"/>
      <c r="P18" s="213">
        <f>IFERROR(P27,"")</f>
        <v>0.31483519708843299</v>
      </c>
      <c r="Q18" s="211"/>
      <c r="R18" s="211"/>
      <c r="S18" s="211"/>
      <c r="T18" s="211"/>
      <c r="U18" s="211"/>
      <c r="V18" s="211"/>
      <c r="W18" s="211"/>
      <c r="X18" s="211"/>
      <c r="Y18" s="211"/>
      <c r="Z18" s="211"/>
      <c r="AA18" s="211"/>
      <c r="AB18" s="211"/>
      <c r="AC18" s="212"/>
      <c r="AF18" s="45"/>
      <c r="AG18" s="44"/>
    </row>
    <row r="19" spans="1:33" s="42" customFormat="1" ht="18.75" x14ac:dyDescent="0.35">
      <c r="A19" s="17" t="s">
        <v>82</v>
      </c>
      <c r="B19" s="214">
        <f>B18+P18</f>
        <v>1.035653488303836</v>
      </c>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6"/>
      <c r="AF19" s="45"/>
      <c r="AG19" s="44"/>
    </row>
    <row r="20" spans="1:33" s="42" customFormat="1" ht="15" x14ac:dyDescent="0.2">
      <c r="A20" s="17" t="s">
        <v>63</v>
      </c>
      <c r="B20" s="217">
        <f>IFERROR(COUNTIF(B17:O17,"✓")+IF(OR(C27=D32,C27=D33), -1, 0),"")</f>
        <v>2</v>
      </c>
      <c r="C20" s="218"/>
      <c r="D20" s="218"/>
      <c r="E20" s="218"/>
      <c r="F20" s="218"/>
      <c r="G20" s="218"/>
      <c r="H20" s="218"/>
      <c r="I20" s="218"/>
      <c r="J20" s="218"/>
      <c r="K20" s="218"/>
      <c r="L20" s="218"/>
      <c r="M20" s="218"/>
      <c r="N20" s="218"/>
      <c r="O20" s="219"/>
      <c r="P20" s="217">
        <f>IFERROR(COUNTIF(P17:AC17,"✓")+IF(OR(Q27=R32,Q27=R33), -1, 0),"")</f>
        <v>1</v>
      </c>
      <c r="Q20" s="218"/>
      <c r="R20" s="218"/>
      <c r="S20" s="218"/>
      <c r="T20" s="218"/>
      <c r="U20" s="218"/>
      <c r="V20" s="218"/>
      <c r="W20" s="218"/>
      <c r="X20" s="218"/>
      <c r="Y20" s="218"/>
      <c r="Z20" s="218"/>
      <c r="AA20" s="218"/>
      <c r="AB20" s="218"/>
      <c r="AC20" s="219"/>
      <c r="AF20" s="45"/>
      <c r="AG20" s="44"/>
    </row>
    <row r="21" spans="1:33" s="42" customFormat="1" ht="15.75" thickBot="1" x14ac:dyDescent="0.25">
      <c r="A21" s="17" t="s">
        <v>83</v>
      </c>
      <c r="B21" s="220">
        <f>(B20+P20)*4</f>
        <v>12</v>
      </c>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2"/>
      <c r="AF21" s="45"/>
      <c r="AG21" s="44"/>
    </row>
    <row r="22" spans="1:33" s="42" customFormat="1" ht="16.5" thickBot="1" x14ac:dyDescent="0.3">
      <c r="A22" s="137" t="s">
        <v>64</v>
      </c>
      <c r="B22" s="223">
        <v>120</v>
      </c>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5"/>
      <c r="AF22" s="45"/>
      <c r="AG22" s="44"/>
    </row>
    <row r="23" spans="1:33" s="42" customFormat="1" ht="24" thickBot="1" x14ac:dyDescent="0.4">
      <c r="A23" s="73" t="s">
        <v>12</v>
      </c>
      <c r="B23" s="226">
        <f>IFERROR((B18+P18)*(B22/(B22-(4*(B20+P20)))), "Input Data")</f>
        <v>1.1507260981153733</v>
      </c>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8"/>
      <c r="AF23" s="45"/>
      <c r="AG23" s="44"/>
    </row>
    <row r="24" spans="1:33" s="42" customFormat="1" ht="15" x14ac:dyDescent="0.2">
      <c r="A24" s="73"/>
      <c r="AF24" s="45"/>
      <c r="AG24" s="44"/>
    </row>
    <row r="25" spans="1:33" s="42" customFormat="1" ht="15" x14ac:dyDescent="0.2">
      <c r="A25" s="73"/>
      <c r="AF25" s="45"/>
      <c r="AG25" s="44"/>
    </row>
    <row r="26" spans="1:33" s="42" customFormat="1" ht="15.75" outlineLevel="1" x14ac:dyDescent="0.25">
      <c r="A26" s="229" t="s">
        <v>96</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F26" s="45"/>
      <c r="AG26" s="44"/>
    </row>
    <row r="27" spans="1:33" s="42" customFormat="1" ht="15" outlineLevel="1" x14ac:dyDescent="0.2">
      <c r="A27" s="73"/>
      <c r="B27" s="74">
        <f>MAX(B30:B35)</f>
        <v>0.72081829121540308</v>
      </c>
      <c r="C27" s="75">
        <f>INDEX(D30:D35, MATCH(B27,B30:B35,0))</f>
        <v>5</v>
      </c>
      <c r="E27" s="76" t="str">
        <f>IF(B8="✓", "B16", "")</f>
        <v>B16</v>
      </c>
      <c r="F27" s="76" t="str">
        <f>IF(C8="✓", "C16", "")</f>
        <v>C16</v>
      </c>
      <c r="G27" s="77" t="str">
        <f>IF(SUM(D16:G16)=0, "", CONCATENATE(CHOOSE(_xlfn.XMATCH(MAX(D16:G16),D16:G16,0), "D", "E", "F", "G"),16))</f>
        <v>G16</v>
      </c>
      <c r="H27" s="78" t="str">
        <f>IF(H8="✓", "H16", "")</f>
        <v/>
      </c>
      <c r="I27" s="76" t="str">
        <f>IF(I8="✓", "I16","")</f>
        <v>I16</v>
      </c>
      <c r="J27" s="76" t="str">
        <f>IF(J8="✓", "J16","")</f>
        <v>J16</v>
      </c>
      <c r="K27" s="77" t="str">
        <f>IF(SUM(K16:N16)=0, "", CONCATENATE(CHOOSE(_xlfn.XMATCH(MAX(K16:N16),K16:N16,0), "K", "L", "M", "N"),16))</f>
        <v>N16</v>
      </c>
      <c r="L27" s="76" t="str">
        <f>IF(O8="✓", "O16", "")</f>
        <v>O16</v>
      </c>
      <c r="P27" s="74">
        <f>MAX(P30:P35)</f>
        <v>0.31483519708843299</v>
      </c>
      <c r="Q27" s="75">
        <f>INDEX(R30:R35, MATCH(P27,P30:P35,0))</f>
        <v>10</v>
      </c>
      <c r="S27" s="76" t="str">
        <f>IF(P8="✓", "P16", "")</f>
        <v>P16</v>
      </c>
      <c r="T27" s="76" t="str">
        <f>IF(Q8="✓", "Q16", "")</f>
        <v>Q16</v>
      </c>
      <c r="U27" s="77" t="str">
        <f>IF(SUM(R16:U16)=0, "", CONCATENATE(CHOOSE(_xlfn.XMATCH(MAX(R16:U16),R16:U16,0), "R", "S", "T", "U"),16))</f>
        <v>U16</v>
      </c>
      <c r="V27" s="78" t="str">
        <f>IF(V8="✓", "V16", "")</f>
        <v>V16</v>
      </c>
      <c r="W27" s="76" t="str">
        <f>IF(W8="✓", "W16","")</f>
        <v>W16</v>
      </c>
      <c r="X27" s="76" t="str">
        <f>IF(X8="✓", "X16","")</f>
        <v>X16</v>
      </c>
      <c r="Y27" s="77" t="str">
        <f>IF(SUM(Y16:AB16)=0, "", CONCATENATE(CHOOSE(_xlfn.XMATCH(MAX(Y16:AB16),Y16:AB16,0), "Y", "Z", "AA", "AB"),16))</f>
        <v>AB16</v>
      </c>
      <c r="Z27" s="76" t="str">
        <f>IF(AC8="✓", "AC16", "")</f>
        <v>AC16</v>
      </c>
      <c r="AF27" s="45"/>
      <c r="AG27" s="44"/>
    </row>
    <row r="28" spans="1:33" s="83" customFormat="1" ht="24.95" customHeight="1" outlineLevel="1" x14ac:dyDescent="0.2">
      <c r="A28" s="73"/>
      <c r="B28" s="79"/>
      <c r="C28" s="27"/>
      <c r="D28" s="27"/>
      <c r="E28" s="80"/>
      <c r="F28" s="80"/>
      <c r="G28" s="81"/>
      <c r="H28" s="82"/>
      <c r="I28" s="80"/>
      <c r="J28" s="80"/>
      <c r="K28" s="81"/>
      <c r="L28" s="82"/>
      <c r="N28" s="42"/>
      <c r="O28" s="42"/>
      <c r="P28" s="79"/>
      <c r="Q28" s="179"/>
      <c r="R28" s="27"/>
      <c r="S28" s="80"/>
      <c r="T28" s="80"/>
      <c r="U28" s="81"/>
      <c r="V28" s="82"/>
      <c r="W28" s="80"/>
      <c r="X28" s="80"/>
      <c r="Y28" s="81"/>
      <c r="Z28" s="82"/>
      <c r="AF28" s="84"/>
      <c r="AG28" s="85"/>
    </row>
    <row r="29" spans="1:33" s="83" customFormat="1" ht="24.95" hidden="1" customHeight="1" outlineLevel="2" x14ac:dyDescent="0.2">
      <c r="A29" s="86"/>
      <c r="B29" s="79"/>
      <c r="C29" s="27"/>
      <c r="D29" s="27"/>
      <c r="E29" s="65">
        <f>B16</f>
        <v>1.7056222362602652E-2</v>
      </c>
      <c r="F29" s="65">
        <f>C16</f>
        <v>0.66666666666666663</v>
      </c>
      <c r="G29" s="87">
        <f>MAX(D16:G16)</f>
        <v>0.21551724137931033</v>
      </c>
      <c r="H29" s="88">
        <f>H16</f>
        <v>0</v>
      </c>
      <c r="I29" s="65">
        <f>I16</f>
        <v>5.4151624548736461E-2</v>
      </c>
      <c r="J29" s="65">
        <f>J16</f>
        <v>0.48617511520737328</v>
      </c>
      <c r="K29" s="87">
        <f>MAX(K16:N16)</f>
        <v>0.5178571428571429</v>
      </c>
      <c r="L29" s="88">
        <f>O16</f>
        <v>0.21606648199445982</v>
      </c>
      <c r="N29" s="42"/>
      <c r="O29" s="42"/>
      <c r="P29" s="79"/>
      <c r="Q29" s="179"/>
      <c r="R29" s="27"/>
      <c r="S29" s="65">
        <f>P16</f>
        <v>4.8192771084337354E-3</v>
      </c>
      <c r="T29" s="65">
        <f>Q16</f>
        <v>9.8654708520179366E-3</v>
      </c>
      <c r="U29" s="87">
        <f>MAX(R16:U16)</f>
        <v>0.11635944700460829</v>
      </c>
      <c r="V29" s="88">
        <f>V16</f>
        <v>0.12711291413116971</v>
      </c>
      <c r="W29" s="65">
        <f>W16</f>
        <v>6.0770156438026475E-2</v>
      </c>
      <c r="X29" s="65">
        <f>X16</f>
        <v>0.25406504065040653</v>
      </c>
      <c r="Y29" s="87">
        <f>MAX(Y16:AB16)</f>
        <v>0.10944700460829493</v>
      </c>
      <c r="Z29" s="88">
        <f>AC16</f>
        <v>6.0773480662983423E-2</v>
      </c>
      <c r="AF29" s="84"/>
      <c r="AG29" s="85"/>
    </row>
    <row r="30" spans="1:33" s="83" customFormat="1" ht="24.95" customHeight="1" outlineLevel="1" collapsed="1" x14ac:dyDescent="0.2">
      <c r="A30" s="136" t="s">
        <v>84</v>
      </c>
      <c r="B30" s="89">
        <f>MAX(E30:L30)</f>
        <v>0.72081829121540308</v>
      </c>
      <c r="C30" s="90" t="str" cm="1">
        <f t="array" ref="C30">INDEX(E31:L31,D30)</f>
        <v>I16+C16</v>
      </c>
      <c r="D30" s="91">
        <f>MATCH(B30,E30:L30,0)</f>
        <v>5</v>
      </c>
      <c r="E30" s="92">
        <f>E29+I29</f>
        <v>7.1207846911339107E-2</v>
      </c>
      <c r="F30" s="93">
        <f>E29+J29</f>
        <v>0.50323133756997596</v>
      </c>
      <c r="G30" s="93">
        <f>E29+K29</f>
        <v>0.53491336521974553</v>
      </c>
      <c r="H30" s="93" t="str">
        <f>IF(ISODD(AC10), Z29+G29, "")</f>
        <v/>
      </c>
      <c r="I30" s="173">
        <f>I29+F29</f>
        <v>0.72081829121540308</v>
      </c>
      <c r="J30" s="173">
        <f>I29+G29</f>
        <v>0.26966886592804679</v>
      </c>
      <c r="K30" s="174" t="str">
        <f>IF(ISODD(V10), V29+K29, "")</f>
        <v/>
      </c>
      <c r="L30" s="175">
        <f>IF(B10=H10, MAX(B16,H16), IF(I10=O10, MAX(I16,O16), 0))</f>
        <v>0</v>
      </c>
      <c r="O30" s="42"/>
      <c r="P30" s="89">
        <f>MAX(S30:Z30)</f>
        <v>0.25888431775884024</v>
      </c>
      <c r="Q30" s="90" t="str" cm="1">
        <f t="array" ref="Q30">INDEX(S31:Z31,R30)</f>
        <v>P16+X16</v>
      </c>
      <c r="R30" s="91">
        <f>MATCH(P30,S30:Z30,0)</f>
        <v>2</v>
      </c>
      <c r="S30" s="92">
        <f>S29+W29</f>
        <v>6.5589433546460213E-2</v>
      </c>
      <c r="T30" s="93">
        <f>S29+X29</f>
        <v>0.25888431775884024</v>
      </c>
      <c r="U30" s="93">
        <f>S29+Y29</f>
        <v>0.11426628171672866</v>
      </c>
      <c r="V30" s="93" t="str">
        <f>IF(ISODD(H10), H29+U29, "")</f>
        <v/>
      </c>
      <c r="W30" s="173">
        <f>W29+T29</f>
        <v>7.0635627290044412E-2</v>
      </c>
      <c r="X30" s="173">
        <f>W29+U29</f>
        <v>0.17712960344263476</v>
      </c>
      <c r="Y30" s="174" t="str">
        <f>IF(ISODD(O10), L29+Y29, "")</f>
        <v/>
      </c>
      <c r="Z30" s="175">
        <f>IF(P10=V10, MAX(P16,V16), IF(W10=AC10, MAX(W16,AC16), 0))</f>
        <v>0</v>
      </c>
      <c r="AF30" s="84"/>
      <c r="AG30" s="85"/>
    </row>
    <row r="31" spans="1:33" s="83" customFormat="1" ht="24.95" hidden="1" customHeight="1" outlineLevel="2" x14ac:dyDescent="0.2">
      <c r="A31" s="94"/>
      <c r="B31" s="95"/>
      <c r="C31" s="96" t="s">
        <v>65</v>
      </c>
      <c r="D31" s="97"/>
      <c r="E31" s="98" t="str">
        <f>CONCATENATE(E27,"+",I27)</f>
        <v>B16+I16</v>
      </c>
      <c r="F31" s="99" t="str">
        <f>CONCATENATE(E27,"+",J27)</f>
        <v>B16+J16</v>
      </c>
      <c r="G31" s="99" t="str">
        <f>CONCATENATE(E27,"+",K27)</f>
        <v>B16+N16</v>
      </c>
      <c r="H31" s="93" t="str">
        <f>IF(H30="", "SB", CONCATENATE(Z27,"+",G27))</f>
        <v>SB</v>
      </c>
      <c r="I31" s="100" t="str">
        <f>CONCATENATE(I27,"+",F27)</f>
        <v>I16+C16</v>
      </c>
      <c r="J31" s="100" t="str">
        <f>CONCATENATE(I27,"+",G27)</f>
        <v>I16+G16</v>
      </c>
      <c r="K31" s="100" t="str">
        <f>IF(K30="", "NB", CONCATENATE(V27,"+",K27))</f>
        <v>NB</v>
      </c>
      <c r="L31" s="176" t="str">
        <f>IF(L30=0,"n/a",IF(B10=H10,IF(B16&gt;=H16,"B16","H16"),
IF(I10=O10,IF(I16&gt;=O16,"B16","HC16"),
"-")))</f>
        <v>n/a</v>
      </c>
      <c r="O31" s="42"/>
      <c r="P31" s="95"/>
      <c r="Q31" s="101" t="s">
        <v>65</v>
      </c>
      <c r="R31" s="97"/>
      <c r="S31" s="98" t="str">
        <f>CONCATENATE(S27,"+",W27)</f>
        <v>P16+W16</v>
      </c>
      <c r="T31" s="99" t="str">
        <f>CONCATENATE(S27,"+",X27)</f>
        <v>P16+X16</v>
      </c>
      <c r="U31" s="99" t="str">
        <f>CONCATENATE(S27,"+",Y27)</f>
        <v>P16+AB16</v>
      </c>
      <c r="V31" s="93" t="str">
        <f>IF(V30="", "EB", CONCATENATE(H27,"+",U27))</f>
        <v>EB</v>
      </c>
      <c r="W31" s="100" t="str">
        <f>CONCATENATE(W27,"+",T27)</f>
        <v>W16+Q16</v>
      </c>
      <c r="X31" s="100" t="str">
        <f>CONCATENATE(W27,"+",U27)</f>
        <v>W16+U16</v>
      </c>
      <c r="Y31" s="100" t="str">
        <f>IF(Y30="", "WB", CONCATENATE(L27,"+",Y27))</f>
        <v>WB</v>
      </c>
      <c r="Z31" s="176" t="str">
        <f>IF(Z30=0,"n/a",IF(P10=V10,IF(P16&gt;=V16,"P16","V16"),
IF(W10=AC10,IF(W16&gt;=AC16,"W16","AC16"),
"-")))</f>
        <v>n/a</v>
      </c>
      <c r="AF31" s="84"/>
      <c r="AG31" s="85"/>
    </row>
    <row r="32" spans="1:33" s="105" customFormat="1" ht="24.95" customHeight="1" outlineLevel="1" collapsed="1" x14ac:dyDescent="0.2">
      <c r="A32" s="230" t="s">
        <v>66</v>
      </c>
      <c r="B32" s="102">
        <f>IF(C32="n/a", 0, B16+C16)</f>
        <v>0.68372288902926925</v>
      </c>
      <c r="C32" s="103" t="str">
        <f>IF(OR(AND(B9="Lead", I9="Lead"), AND(B9="Lag", I9="Lag")), "✓", "n/a")</f>
        <v>✓</v>
      </c>
      <c r="D32" s="104">
        <f>COUNTA(E31:L31)+1</f>
        <v>9</v>
      </c>
      <c r="E32" s="80"/>
      <c r="F32" s="80"/>
      <c r="G32" s="81"/>
      <c r="H32" s="82"/>
      <c r="I32" s="80"/>
      <c r="J32" s="80"/>
      <c r="K32" s="81"/>
      <c r="L32" s="82"/>
      <c r="N32" s="42"/>
      <c r="O32" s="42"/>
      <c r="P32" s="102">
        <f>IF(Q32="n/a", 0, P16+Q16)</f>
        <v>1.4684747960451671E-2</v>
      </c>
      <c r="Q32" s="103" t="str">
        <f>IF(OR(AND(P9="Lead", W9="Lead"), AND(P9="Lag", W9="Lag")), "✓", "n/a")</f>
        <v>✓</v>
      </c>
      <c r="R32" s="104">
        <f>COUNTA(S31:Z31)+1</f>
        <v>9</v>
      </c>
      <c r="S32" s="80"/>
      <c r="T32" s="80"/>
      <c r="U32" s="81"/>
      <c r="V32" s="82"/>
      <c r="W32" s="80"/>
      <c r="X32" s="80"/>
      <c r="Y32" s="81"/>
      <c r="Z32" s="82"/>
      <c r="AB32" s="83"/>
      <c r="AC32" s="83"/>
      <c r="AD32" s="83"/>
      <c r="AE32" s="83"/>
      <c r="AF32" s="106"/>
      <c r="AG32" s="107"/>
    </row>
    <row r="33" spans="1:33" s="105" customFormat="1" ht="24.95" customHeight="1" outlineLevel="1" x14ac:dyDescent="0.2">
      <c r="A33" s="231"/>
      <c r="B33" s="108">
        <f>IF(C33="n/a", 0, I16+J16)</f>
        <v>0.54032673975610979</v>
      </c>
      <c r="C33" s="103" t="str">
        <f>IF(OR(AND(B9="Lead", I9="Lead"), AND(B9="Lag", I9="Lag")), "✓", "n/a")</f>
        <v>✓</v>
      </c>
      <c r="D33" s="109">
        <f>D32+1</f>
        <v>10</v>
      </c>
      <c r="E33" s="80"/>
      <c r="F33" s="80"/>
      <c r="G33" s="81"/>
      <c r="H33" s="82"/>
      <c r="I33" s="80"/>
      <c r="J33" s="80"/>
      <c r="K33" s="81"/>
      <c r="L33" s="82"/>
      <c r="N33" s="42"/>
      <c r="O33" s="42"/>
      <c r="P33" s="102">
        <f>IF(Q33="n/a", 0, W16+X16)</f>
        <v>0.31483519708843299</v>
      </c>
      <c r="Q33" s="103" t="str">
        <f>IF(OR(AND(P9="Lead", W9="Lead"), AND(P9="Lag", W9="Lag")), "✓", "n/a")</f>
        <v>✓</v>
      </c>
      <c r="R33" s="109">
        <f>R32+1</f>
        <v>10</v>
      </c>
      <c r="S33" s="80"/>
      <c r="T33" s="80"/>
      <c r="U33" s="81"/>
      <c r="V33" s="82"/>
      <c r="W33" s="80"/>
      <c r="X33" s="80"/>
      <c r="Y33" s="81"/>
      <c r="Z33" s="82"/>
      <c r="AB33" s="83"/>
      <c r="AC33" s="83"/>
      <c r="AD33" s="83"/>
      <c r="AE33" s="83"/>
      <c r="AF33" s="106"/>
      <c r="AG33" s="107"/>
    </row>
    <row r="34" spans="1:33" s="83" customFormat="1" ht="24.95" customHeight="1" outlineLevel="1" x14ac:dyDescent="0.2">
      <c r="A34" s="208" t="s">
        <v>67</v>
      </c>
      <c r="B34" s="110">
        <f>IF(C34="n/a", 0, B16+I16+C16)</f>
        <v>0</v>
      </c>
      <c r="C34" s="71" t="str">
        <f>IF(OR(AND(B9="Lead",I9="Lag"), AND(B9="Lag", I9="Lead")), "✓", "n/a")</f>
        <v>n/a</v>
      </c>
      <c r="D34" s="104">
        <f t="shared" ref="D34:D35" si="7">D33+1</f>
        <v>11</v>
      </c>
      <c r="E34" s="80"/>
      <c r="F34" s="80"/>
      <c r="G34" s="81"/>
      <c r="H34" s="82"/>
      <c r="I34" s="80"/>
      <c r="J34" s="80"/>
      <c r="K34" s="81"/>
      <c r="L34" s="82"/>
      <c r="N34" s="42"/>
      <c r="O34" s="42"/>
      <c r="P34" s="111">
        <f>IF(Q34="n/a", 0, P16+W16+Q16)</f>
        <v>0</v>
      </c>
      <c r="Q34" s="71" t="str">
        <f>IF(OR(AND(P9="Lead",W9="Lag"), AND(P9="Lag", W9="Lead")), "✓", "n/a")</f>
        <v>n/a</v>
      </c>
      <c r="R34" s="104">
        <f t="shared" ref="R34:R35" si="8">R33+1</f>
        <v>11</v>
      </c>
      <c r="S34" s="80"/>
      <c r="T34" s="80"/>
      <c r="U34" s="81"/>
      <c r="V34" s="82"/>
      <c r="W34" s="80"/>
      <c r="X34" s="80"/>
      <c r="Y34" s="81"/>
      <c r="Z34" s="82"/>
      <c r="AF34" s="84"/>
      <c r="AG34" s="85"/>
    </row>
    <row r="35" spans="1:33" s="83" customFormat="1" ht="24.95" customHeight="1" outlineLevel="1" x14ac:dyDescent="0.2">
      <c r="A35" s="209"/>
      <c r="B35" s="108">
        <f>IF(C35="n/a", 0, B16+I16+J16)</f>
        <v>0</v>
      </c>
      <c r="C35" s="103" t="str">
        <f>IF(OR(AND(B9="Lead",I9="Lag"), AND(B9="Lag", I9="Lead")), "✓", "n/a")</f>
        <v>n/a</v>
      </c>
      <c r="D35" s="109">
        <f t="shared" si="7"/>
        <v>12</v>
      </c>
      <c r="E35" s="80"/>
      <c r="F35" s="80"/>
      <c r="G35" s="81"/>
      <c r="H35" s="82"/>
      <c r="I35" s="80"/>
      <c r="J35" s="80"/>
      <c r="K35" s="81"/>
      <c r="L35" s="82"/>
      <c r="N35" s="42"/>
      <c r="O35" s="42"/>
      <c r="P35" s="112">
        <f>IF(Q35="n/a", 0, P16+W16+X16)</f>
        <v>0</v>
      </c>
      <c r="Q35" s="103" t="str">
        <f>IF(OR(AND(P9="Lead",W9="Lag"), AND(P9="Lag", W9="Lead")), "✓", "n/a")</f>
        <v>n/a</v>
      </c>
      <c r="R35" s="109">
        <f t="shared" si="8"/>
        <v>12</v>
      </c>
      <c r="S35" s="80"/>
      <c r="T35" s="80"/>
      <c r="U35" s="81"/>
      <c r="V35" s="82"/>
      <c r="W35" s="80"/>
      <c r="X35" s="80"/>
      <c r="Y35" s="81"/>
      <c r="Z35" s="82"/>
      <c r="AF35" s="84"/>
      <c r="AG35" s="85"/>
    </row>
    <row r="36" spans="1:33" s="105" customFormat="1" ht="15" customHeight="1" x14ac:dyDescent="0.2">
      <c r="A36" s="113"/>
      <c r="B36" s="114"/>
      <c r="C36" s="115"/>
      <c r="D36" s="27"/>
      <c r="E36" s="83"/>
      <c r="F36" s="83"/>
      <c r="G36" s="83"/>
      <c r="I36" s="83"/>
      <c r="K36" s="83"/>
      <c r="L36" s="83"/>
      <c r="N36" s="42"/>
      <c r="O36" s="42"/>
      <c r="P36" s="114"/>
      <c r="Q36" s="115"/>
      <c r="R36" s="27"/>
      <c r="S36" s="83"/>
      <c r="T36" s="83"/>
      <c r="U36" s="83"/>
      <c r="V36" s="83"/>
      <c r="W36" s="83"/>
      <c r="X36" s="83"/>
      <c r="AF36" s="106"/>
      <c r="AG36" s="107"/>
    </row>
    <row r="37" spans="1:33" hidden="1" x14ac:dyDescent="0.2">
      <c r="N37" s="140"/>
      <c r="O37" s="140"/>
      <c r="P37" s="177" t="s">
        <v>107</v>
      </c>
      <c r="Q37" s="177" t="s">
        <v>108</v>
      </c>
      <c r="R37" s="177" t="s">
        <v>109</v>
      </c>
      <c r="S37" s="177" t="s">
        <v>110</v>
      </c>
      <c r="T37" s="178" t="s">
        <v>100</v>
      </c>
      <c r="U37" s="178" t="s">
        <v>101</v>
      </c>
      <c r="V37" s="178" t="s">
        <v>102</v>
      </c>
      <c r="W37" s="178" t="s">
        <v>103</v>
      </c>
    </row>
    <row r="38" spans="1:33" ht="15" hidden="1" customHeight="1" x14ac:dyDescent="0.2">
      <c r="N38" s="140" t="s">
        <v>69</v>
      </c>
      <c r="O38" s="140" t="s">
        <v>68</v>
      </c>
      <c r="P38" s="177"/>
      <c r="Q38" s="177"/>
      <c r="R38" s="177"/>
      <c r="S38" s="177"/>
      <c r="T38" s="178"/>
      <c r="U38" s="178"/>
      <c r="V38" s="178"/>
      <c r="W38" s="178"/>
    </row>
    <row r="39" spans="1:33" ht="15" hidden="1" customHeight="1" x14ac:dyDescent="0.2">
      <c r="N39" s="140" t="s">
        <v>56</v>
      </c>
      <c r="O39" s="141" t="s">
        <v>59</v>
      </c>
      <c r="P39" s="177">
        <v>1</v>
      </c>
      <c r="Q39" s="177">
        <v>5</v>
      </c>
      <c r="R39" s="177">
        <v>7</v>
      </c>
      <c r="S39" s="177">
        <v>3</v>
      </c>
      <c r="T39" s="178">
        <v>6</v>
      </c>
      <c r="U39" s="178">
        <v>2</v>
      </c>
      <c r="V39" s="178">
        <v>4</v>
      </c>
      <c r="W39" s="178">
        <v>8</v>
      </c>
    </row>
    <row r="40" spans="1:33" ht="15" hidden="1" customHeight="1" x14ac:dyDescent="0.2">
      <c r="N40" s="140" t="s">
        <v>55</v>
      </c>
      <c r="O40" s="140"/>
      <c r="P40" s="177">
        <v>6</v>
      </c>
      <c r="Q40" s="177">
        <v>2</v>
      </c>
      <c r="R40" s="177">
        <v>4</v>
      </c>
      <c r="S40" s="177">
        <v>8</v>
      </c>
      <c r="T40" s="178">
        <v>7</v>
      </c>
      <c r="U40" s="178">
        <v>3</v>
      </c>
      <c r="V40" s="178">
        <v>5</v>
      </c>
      <c r="W40" s="178">
        <v>1</v>
      </c>
    </row>
    <row r="41" spans="1:33" ht="15" customHeight="1" x14ac:dyDescent="0.2"/>
  </sheetData>
  <sheetProtection sheet="1" formatCells="0" formatColumns="0" formatRows="0"/>
  <mergeCells count="50">
    <mergeCell ref="A34:A35"/>
    <mergeCell ref="W14:X14"/>
    <mergeCell ref="Y14:AC14"/>
    <mergeCell ref="B18:O18"/>
    <mergeCell ref="P18:AC18"/>
    <mergeCell ref="B19:AC19"/>
    <mergeCell ref="B20:O20"/>
    <mergeCell ref="P20:AC20"/>
    <mergeCell ref="B21:AC21"/>
    <mergeCell ref="B22:AC22"/>
    <mergeCell ref="B23:AC23"/>
    <mergeCell ref="A26:AD26"/>
    <mergeCell ref="A32:A33"/>
    <mergeCell ref="B14:C14"/>
    <mergeCell ref="D14:H14"/>
    <mergeCell ref="I14:J14"/>
    <mergeCell ref="K14:O14"/>
    <mergeCell ref="P14:Q14"/>
    <mergeCell ref="K7:M7"/>
    <mergeCell ref="R7:T7"/>
    <mergeCell ref="R14:V14"/>
    <mergeCell ref="Y7:AA7"/>
    <mergeCell ref="B11:C11"/>
    <mergeCell ref="I11:J11"/>
    <mergeCell ref="P11:Q11"/>
    <mergeCell ref="W11:X11"/>
    <mergeCell ref="B9:H9"/>
    <mergeCell ref="I9:O9"/>
    <mergeCell ref="P9:V9"/>
    <mergeCell ref="W9:AC9"/>
    <mergeCell ref="D7:F7"/>
    <mergeCell ref="B4:H4"/>
    <mergeCell ref="I4:O4"/>
    <mergeCell ref="P4:V4"/>
    <mergeCell ref="W4:AC4"/>
    <mergeCell ref="B6:C6"/>
    <mergeCell ref="D6:G6"/>
    <mergeCell ref="I6:J6"/>
    <mergeCell ref="K6:N6"/>
    <mergeCell ref="P6:Q6"/>
    <mergeCell ref="R6:U6"/>
    <mergeCell ref="W6:X6"/>
    <mergeCell ref="Y6:AB6"/>
    <mergeCell ref="B1:O1"/>
    <mergeCell ref="P1:R1"/>
    <mergeCell ref="S1:AC1"/>
    <mergeCell ref="AF1:AG1"/>
    <mergeCell ref="B2:O2"/>
    <mergeCell ref="P2:R2"/>
    <mergeCell ref="S2:AC2"/>
  </mergeCells>
  <conditionalFormatting sqref="A9">
    <cfRule type="expression" dxfId="27" priority="13">
      <formula>OR($B$8="✓", $I$8="✓", $P$8="✓", $W$8="✓")</formula>
    </cfRule>
  </conditionalFormatting>
  <conditionalFormatting sqref="B10 H10:I10 O10:P10 V10:W10 AC10">
    <cfRule type="expression" dxfId="26" priority="3">
      <formula>AND(B$8="✓", ISBLANK(B10))</formula>
    </cfRule>
  </conditionalFormatting>
  <conditionalFormatting sqref="B12:C12">
    <cfRule type="expression" dxfId="25" priority="7">
      <formula>AND($B$8="✓", $C$8="✓", ISBLANK(B12))</formula>
    </cfRule>
  </conditionalFormatting>
  <conditionalFormatting sqref="B1:O2 S1:AC2 B8:AC8 B9 I9 P9 W9 B22">
    <cfRule type="containsBlanks" dxfId="24" priority="12">
      <formula>LEN(TRIM(B1))=0</formula>
    </cfRule>
  </conditionalFormatting>
  <conditionalFormatting sqref="B12:AC12">
    <cfRule type="expression" dxfId="23" priority="11">
      <formula>AND(B$8="✓",ISBLANK(B12))</formula>
    </cfRule>
  </conditionalFormatting>
  <conditionalFormatting sqref="B13:AC13">
    <cfRule type="cellIs" dxfId="22" priority="5" operator="equal">
      <formula>0</formula>
    </cfRule>
  </conditionalFormatting>
  <conditionalFormatting sqref="B15:AC15 B11 D11:I11 K11:P11 R11:W11 Y11:AC11">
    <cfRule type="expression" dxfId="21" priority="4">
      <formula>AND(B$8="✓",ISBLANK(B11))</formula>
    </cfRule>
  </conditionalFormatting>
  <conditionalFormatting sqref="B15:AC15">
    <cfRule type="cellIs" dxfId="20" priority="1" operator="greaterThan">
      <formula>3000</formula>
    </cfRule>
    <cfRule type="cellIs" dxfId="19" priority="2" operator="lessThan">
      <formula>B$13</formula>
    </cfRule>
  </conditionalFormatting>
  <conditionalFormatting sqref="B16:AC16">
    <cfRule type="cellIs" dxfId="18" priority="6" operator="equal">
      <formula>0</formula>
    </cfRule>
  </conditionalFormatting>
  <conditionalFormatting sqref="I12:J12">
    <cfRule type="expression" dxfId="17" priority="10">
      <formula>AND($I$8="✓", $J$8="✓", ISBLANK(I12))</formula>
    </cfRule>
  </conditionalFormatting>
  <conditionalFormatting sqref="P12:Q12">
    <cfRule type="expression" dxfId="16" priority="9">
      <formula>AND($P$8="✓", $Q$8="✓", ISBLANK(P12))</formula>
    </cfRule>
  </conditionalFormatting>
  <conditionalFormatting sqref="W12:X12">
    <cfRule type="expression" dxfId="15" priority="8">
      <formula>AND($W$8="✓", $X$8="✓", ISBLANK(W12))</formula>
    </cfRule>
  </conditionalFormatting>
  <dataValidations count="10">
    <dataValidation type="list" showInputMessage="1" showErrorMessage="1" sqref="B8:AC8" xr:uid="{63EA0197-CEE7-4663-856D-E32791D92847}">
      <formula1>$O$37:$O$39</formula1>
    </dataValidation>
    <dataValidation type="list" showInputMessage="1" showErrorMessage="1" sqref="B9:AC9" xr:uid="{07CCD0E5-B2EE-4800-A108-979CD7F040B2}">
      <formula1>$N$37:$N$40</formula1>
    </dataValidation>
    <dataValidation type="list" showInputMessage="1" showErrorMessage="1" sqref="H10" xr:uid="{17D05432-02FE-4CB1-AA5D-0166203A58F5}">
      <formula1>$T$38:$T$40</formula1>
    </dataValidation>
    <dataValidation type="list" showInputMessage="1" showErrorMessage="1" sqref="O10" xr:uid="{17BB8124-AA62-4EC5-82E9-C196C5FA0557}">
      <formula1>$U$38:$U$40</formula1>
    </dataValidation>
    <dataValidation type="list" showInputMessage="1" showErrorMessage="1" sqref="V10" xr:uid="{73567804-27EC-4709-9156-EC4D586B52BF}">
      <formula1>$V$38:$V$40</formula1>
    </dataValidation>
    <dataValidation type="list" showInputMessage="1" showErrorMessage="1" sqref="AC10" xr:uid="{56157E13-BA8B-4401-8EB4-0C357FB0765E}">
      <formula1>$W$38:$W$40</formula1>
    </dataValidation>
    <dataValidation type="list" showInputMessage="1" showErrorMessage="1" sqref="B10" xr:uid="{66E6267B-3933-4DB5-8D00-DAE616DCC3D6}">
      <formula1>$P$38:$P$40</formula1>
    </dataValidation>
    <dataValidation type="list" showInputMessage="1" showErrorMessage="1" sqref="I10" xr:uid="{3D7EFED7-9188-4D49-9B73-9AEFB719493A}">
      <formula1>$Q$38:$Q$40</formula1>
    </dataValidation>
    <dataValidation type="list" showInputMessage="1" showErrorMessage="1" sqref="P10" xr:uid="{CF6E8E2F-38B3-4821-B4D8-DA96E454DE60}">
      <formula1>$R$38:$R$40</formula1>
    </dataValidation>
    <dataValidation type="list" showInputMessage="1" showErrorMessage="1" sqref="W10" xr:uid="{0A8E5E8F-2F65-47B1-9633-02881D8A6A4C}">
      <formula1>$S$38:$S$40</formula1>
    </dataValidation>
  </dataValidation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9C80C-1197-4D00-9080-1648E201FED1}">
  <sheetPr>
    <tabColor theme="1" tint="0.249977111117893"/>
  </sheetPr>
  <dimension ref="A1:AG41"/>
  <sheetViews>
    <sheetView zoomScale="110" zoomScaleNormal="110" workbookViewId="0">
      <pane xSplit="1" ySplit="9" topLeftCell="B23" activePane="bottomRight" state="frozen"/>
      <selection activeCell="V8" activeCellId="7" sqref="D8:E8 G8:H8 J8 L8:O8 R8 Q8 S8 V8"/>
      <selection pane="topRight" activeCell="V8" activeCellId="7" sqref="D8:E8 G8:H8 J8 L8:O8 R8 Q8 S8 V8"/>
      <selection pane="bottomLeft" activeCell="V8" activeCellId="7" sqref="D8:E8 G8:H8 J8 L8:O8 R8 Q8 S8 V8"/>
      <selection pane="bottomRight" activeCell="Y6" sqref="Y6:AB6"/>
    </sheetView>
  </sheetViews>
  <sheetFormatPr defaultColWidth="4.7109375" defaultRowHeight="14.25" outlineLevelRow="2" outlineLevelCol="2" x14ac:dyDescent="0.2"/>
  <cols>
    <col min="1" max="1" width="29.28515625" style="17" bestFit="1" customWidth="1"/>
    <col min="2" max="29" width="5" style="14" customWidth="1"/>
    <col min="30" max="31" width="4.7109375" style="14"/>
    <col min="32" max="32" width="100.7109375" style="15" customWidth="1" outlineLevel="2"/>
    <col min="33" max="33" width="100.7109375" style="16" customWidth="1" outlineLevel="1"/>
    <col min="34" max="16384" width="4.7109375" style="14"/>
  </cols>
  <sheetData>
    <row r="1" spans="1:33" ht="15" x14ac:dyDescent="0.25">
      <c r="A1" s="13" t="s">
        <v>42</v>
      </c>
      <c r="B1" s="181" t="s">
        <v>129</v>
      </c>
      <c r="C1" s="181"/>
      <c r="D1" s="181"/>
      <c r="E1" s="181"/>
      <c r="F1" s="181"/>
      <c r="G1" s="181"/>
      <c r="H1" s="181"/>
      <c r="I1" s="181"/>
      <c r="J1" s="181"/>
      <c r="K1" s="181"/>
      <c r="L1" s="181"/>
      <c r="M1" s="181"/>
      <c r="N1" s="181"/>
      <c r="O1" s="181"/>
      <c r="P1" s="182" t="s">
        <v>43</v>
      </c>
      <c r="Q1" s="182"/>
      <c r="R1" s="182"/>
      <c r="S1" s="181" t="s">
        <v>112</v>
      </c>
      <c r="T1" s="181"/>
      <c r="U1" s="181"/>
      <c r="V1" s="181"/>
      <c r="W1" s="181"/>
      <c r="X1" s="181"/>
      <c r="Y1" s="181"/>
      <c r="Z1" s="181"/>
      <c r="AA1" s="181"/>
      <c r="AB1" s="181"/>
      <c r="AC1" s="181"/>
      <c r="AF1" s="183" t="s">
        <v>70</v>
      </c>
      <c r="AG1" s="183"/>
    </row>
    <row r="2" spans="1:33" ht="15" x14ac:dyDescent="0.25">
      <c r="A2" s="13" t="s">
        <v>44</v>
      </c>
      <c r="B2" s="181" t="s">
        <v>114</v>
      </c>
      <c r="C2" s="181"/>
      <c r="D2" s="181"/>
      <c r="E2" s="181"/>
      <c r="F2" s="181"/>
      <c r="G2" s="181"/>
      <c r="H2" s="181"/>
      <c r="I2" s="181"/>
      <c r="J2" s="181"/>
      <c r="K2" s="181"/>
      <c r="L2" s="181"/>
      <c r="M2" s="181"/>
      <c r="N2" s="181"/>
      <c r="O2" s="181"/>
      <c r="P2" s="182" t="s">
        <v>45</v>
      </c>
      <c r="Q2" s="182"/>
      <c r="R2" s="182"/>
      <c r="S2" s="184"/>
      <c r="T2" s="181"/>
      <c r="U2" s="181"/>
      <c r="V2" s="181"/>
      <c r="W2" s="181"/>
      <c r="X2" s="181"/>
      <c r="Y2" s="181"/>
      <c r="Z2" s="181"/>
      <c r="AA2" s="181"/>
      <c r="AB2" s="181"/>
      <c r="AC2" s="181"/>
      <c r="AG2" s="16" t="s">
        <v>130</v>
      </c>
    </row>
    <row r="3" spans="1:33" ht="15" thickBot="1" x14ac:dyDescent="0.25"/>
    <row r="4" spans="1:33" ht="15" x14ac:dyDescent="0.25">
      <c r="A4" s="17" t="str">
        <f>IF(SUM(B16:AC16)=0, "Intersection Type:  TBD", IF(OR(SUM(B16:H16)=0, SUM(I16:O16)=0, SUM(P16:V16)=0, SUM(W16:AC16)=0), "Intersection Type:  3-Leg", "Intersection Type:  4-Leg"))</f>
        <v>Intersection Type:  4-Leg</v>
      </c>
      <c r="B4" s="185" t="s">
        <v>46</v>
      </c>
      <c r="C4" s="186"/>
      <c r="D4" s="186"/>
      <c r="E4" s="186"/>
      <c r="F4" s="186"/>
      <c r="G4" s="186"/>
      <c r="H4" s="187"/>
      <c r="I4" s="188" t="s">
        <v>47</v>
      </c>
      <c r="J4" s="186"/>
      <c r="K4" s="186"/>
      <c r="L4" s="186"/>
      <c r="M4" s="186"/>
      <c r="N4" s="186"/>
      <c r="O4" s="187"/>
      <c r="P4" s="185" t="s">
        <v>48</v>
      </c>
      <c r="Q4" s="186"/>
      <c r="R4" s="186"/>
      <c r="S4" s="186"/>
      <c r="T4" s="186"/>
      <c r="U4" s="186"/>
      <c r="V4" s="187"/>
      <c r="W4" s="188" t="s">
        <v>49</v>
      </c>
      <c r="X4" s="186"/>
      <c r="Y4" s="186"/>
      <c r="Z4" s="186"/>
      <c r="AA4" s="186"/>
      <c r="AB4" s="186"/>
      <c r="AC4" s="187"/>
    </row>
    <row r="5" spans="1:33" s="23" customFormat="1" ht="25.5" x14ac:dyDescent="0.25">
      <c r="A5" s="18"/>
      <c r="B5" s="19">
        <v>1</v>
      </c>
      <c r="C5" s="20">
        <v>6</v>
      </c>
      <c r="D5" s="20">
        <v>6</v>
      </c>
      <c r="E5" s="20">
        <v>6</v>
      </c>
      <c r="F5" s="20">
        <v>6</v>
      </c>
      <c r="G5" s="20">
        <v>6</v>
      </c>
      <c r="H5" s="21">
        <v>6</v>
      </c>
      <c r="I5" s="22">
        <v>5</v>
      </c>
      <c r="J5" s="20">
        <v>2</v>
      </c>
      <c r="K5" s="20">
        <v>2</v>
      </c>
      <c r="L5" s="20">
        <v>2</v>
      </c>
      <c r="M5" s="20">
        <v>2</v>
      </c>
      <c r="N5" s="20">
        <v>2</v>
      </c>
      <c r="O5" s="21">
        <v>2</v>
      </c>
      <c r="P5" s="19">
        <v>7</v>
      </c>
      <c r="Q5" s="20">
        <v>4</v>
      </c>
      <c r="R5" s="20">
        <v>4</v>
      </c>
      <c r="S5" s="20">
        <v>4</v>
      </c>
      <c r="T5" s="20">
        <v>4</v>
      </c>
      <c r="U5" s="20">
        <v>4</v>
      </c>
      <c r="V5" s="21">
        <v>4</v>
      </c>
      <c r="W5" s="22">
        <v>3</v>
      </c>
      <c r="X5" s="20">
        <v>8</v>
      </c>
      <c r="Y5" s="20">
        <v>8</v>
      </c>
      <c r="Z5" s="20">
        <v>8</v>
      </c>
      <c r="AA5" s="20">
        <v>8</v>
      </c>
      <c r="AB5" s="20">
        <v>8</v>
      </c>
      <c r="AC5" s="21">
        <v>8</v>
      </c>
      <c r="AF5" s="24"/>
      <c r="AG5" s="25"/>
    </row>
    <row r="6" spans="1:33" s="27" customFormat="1" ht="15" customHeight="1" x14ac:dyDescent="0.25">
      <c r="A6" s="26"/>
      <c r="B6" s="189" t="s">
        <v>50</v>
      </c>
      <c r="C6" s="190"/>
      <c r="D6" s="191" t="s">
        <v>6</v>
      </c>
      <c r="E6" s="192"/>
      <c r="F6" s="192"/>
      <c r="G6" s="193"/>
      <c r="H6" s="138" t="s">
        <v>7</v>
      </c>
      <c r="I6" s="194" t="s">
        <v>50</v>
      </c>
      <c r="J6" s="190"/>
      <c r="K6" s="191" t="s">
        <v>6</v>
      </c>
      <c r="L6" s="192"/>
      <c r="M6" s="192"/>
      <c r="N6" s="193"/>
      <c r="O6" s="138" t="s">
        <v>7</v>
      </c>
      <c r="P6" s="189" t="s">
        <v>50</v>
      </c>
      <c r="Q6" s="190"/>
      <c r="R6" s="191" t="s">
        <v>6</v>
      </c>
      <c r="S6" s="192"/>
      <c r="T6" s="192"/>
      <c r="U6" s="193"/>
      <c r="V6" s="138" t="s">
        <v>7</v>
      </c>
      <c r="W6" s="194" t="s">
        <v>50</v>
      </c>
      <c r="X6" s="190"/>
      <c r="Y6" s="191" t="s">
        <v>6</v>
      </c>
      <c r="Z6" s="192"/>
      <c r="AA6" s="192"/>
      <c r="AB6" s="193"/>
      <c r="AC6" s="139" t="s">
        <v>7</v>
      </c>
      <c r="AF6" s="28"/>
      <c r="AG6" s="29"/>
    </row>
    <row r="7" spans="1:33" s="35" customFormat="1" ht="22.5" x14ac:dyDescent="0.2">
      <c r="A7" s="30"/>
      <c r="B7" s="31" t="s">
        <v>51</v>
      </c>
      <c r="C7" s="142" t="s">
        <v>89</v>
      </c>
      <c r="D7" s="195" t="s">
        <v>93</v>
      </c>
      <c r="E7" s="196"/>
      <c r="F7" s="197"/>
      <c r="G7" s="32" t="s">
        <v>52</v>
      </c>
      <c r="H7" s="33" t="s">
        <v>51</v>
      </c>
      <c r="I7" s="34" t="s">
        <v>51</v>
      </c>
      <c r="J7" s="142" t="s">
        <v>89</v>
      </c>
      <c r="K7" s="195" t="s">
        <v>93</v>
      </c>
      <c r="L7" s="196"/>
      <c r="M7" s="197"/>
      <c r="N7" s="32" t="s">
        <v>52</v>
      </c>
      <c r="O7" s="33" t="s">
        <v>51</v>
      </c>
      <c r="P7" s="31" t="s">
        <v>51</v>
      </c>
      <c r="Q7" s="142" t="s">
        <v>89</v>
      </c>
      <c r="R7" s="195" t="s">
        <v>93</v>
      </c>
      <c r="S7" s="196"/>
      <c r="T7" s="197"/>
      <c r="U7" s="32" t="s">
        <v>52</v>
      </c>
      <c r="V7" s="33" t="s">
        <v>51</v>
      </c>
      <c r="W7" s="34" t="s">
        <v>51</v>
      </c>
      <c r="X7" s="142" t="s">
        <v>89</v>
      </c>
      <c r="Y7" s="195" t="s">
        <v>93</v>
      </c>
      <c r="Z7" s="196"/>
      <c r="AA7" s="197"/>
      <c r="AB7" s="32" t="s">
        <v>52</v>
      </c>
      <c r="AC7" s="33" t="s">
        <v>51</v>
      </c>
      <c r="AF7" s="36"/>
      <c r="AG7" s="37"/>
    </row>
    <row r="8" spans="1:33" s="42" customFormat="1" ht="15.75" x14ac:dyDescent="0.25">
      <c r="A8" s="13" t="s">
        <v>85</v>
      </c>
      <c r="B8" s="38" t="s">
        <v>68</v>
      </c>
      <c r="C8" s="39" t="s">
        <v>68</v>
      </c>
      <c r="D8" s="40" t="s">
        <v>59</v>
      </c>
      <c r="E8" s="40" t="s">
        <v>59</v>
      </c>
      <c r="F8" s="40" t="s">
        <v>68</v>
      </c>
      <c r="G8" s="40" t="s">
        <v>59</v>
      </c>
      <c r="H8" s="41" t="s">
        <v>59</v>
      </c>
      <c r="I8" s="38" t="s">
        <v>68</v>
      </c>
      <c r="J8" s="39" t="s">
        <v>68</v>
      </c>
      <c r="K8" s="40" t="s">
        <v>59</v>
      </c>
      <c r="L8" s="40" t="s">
        <v>59</v>
      </c>
      <c r="M8" s="40" t="s">
        <v>68</v>
      </c>
      <c r="N8" s="40" t="s">
        <v>59</v>
      </c>
      <c r="O8" s="41" t="s">
        <v>59</v>
      </c>
      <c r="P8" s="38" t="s">
        <v>68</v>
      </c>
      <c r="Q8" s="39" t="s">
        <v>68</v>
      </c>
      <c r="R8" s="40" t="s">
        <v>59</v>
      </c>
      <c r="S8" s="40" t="s">
        <v>59</v>
      </c>
      <c r="T8" s="40" t="s">
        <v>68</v>
      </c>
      <c r="U8" s="40" t="s">
        <v>59</v>
      </c>
      <c r="V8" s="41" t="s">
        <v>59</v>
      </c>
      <c r="W8" s="38" t="s">
        <v>68</v>
      </c>
      <c r="X8" s="39" t="s">
        <v>68</v>
      </c>
      <c r="Y8" s="40" t="s">
        <v>59</v>
      </c>
      <c r="Z8" s="40" t="s">
        <v>59</v>
      </c>
      <c r="AA8" s="40" t="s">
        <v>68</v>
      </c>
      <c r="AB8" s="40" t="s">
        <v>59</v>
      </c>
      <c r="AC8" s="41" t="s">
        <v>59</v>
      </c>
      <c r="AF8" s="43"/>
      <c r="AG8" s="44"/>
    </row>
    <row r="9" spans="1:33" s="42" customFormat="1" ht="15" x14ac:dyDescent="0.2">
      <c r="A9" s="17" t="s">
        <v>54</v>
      </c>
      <c r="B9" s="200" t="s">
        <v>55</v>
      </c>
      <c r="C9" s="201"/>
      <c r="D9" s="201"/>
      <c r="E9" s="201"/>
      <c r="F9" s="201"/>
      <c r="G9" s="201"/>
      <c r="H9" s="202"/>
      <c r="I9" s="200" t="s">
        <v>56</v>
      </c>
      <c r="J9" s="201"/>
      <c r="K9" s="201"/>
      <c r="L9" s="201"/>
      <c r="M9" s="201"/>
      <c r="N9" s="201"/>
      <c r="O9" s="202"/>
      <c r="P9" s="200" t="s">
        <v>56</v>
      </c>
      <c r="Q9" s="201"/>
      <c r="R9" s="201"/>
      <c r="S9" s="201"/>
      <c r="T9" s="201"/>
      <c r="U9" s="201"/>
      <c r="V9" s="202"/>
      <c r="W9" s="200" t="s">
        <v>56</v>
      </c>
      <c r="X9" s="201"/>
      <c r="Y9" s="201"/>
      <c r="Z9" s="201"/>
      <c r="AA9" s="201"/>
      <c r="AB9" s="201"/>
      <c r="AC9" s="202"/>
      <c r="AF9" s="45"/>
      <c r="AG9" s="44"/>
    </row>
    <row r="10" spans="1:33" s="42" customFormat="1" ht="15" x14ac:dyDescent="0.2">
      <c r="A10" s="17" t="s">
        <v>57</v>
      </c>
      <c r="B10" s="50">
        <v>1</v>
      </c>
      <c r="C10" s="47">
        <f t="shared" ref="C10:AB10" si="0">IF(C8="✓", C5, "")</f>
        <v>6</v>
      </c>
      <c r="D10" s="48" t="str">
        <f t="shared" si="0"/>
        <v/>
      </c>
      <c r="E10" s="48" t="str">
        <f t="shared" si="0"/>
        <v/>
      </c>
      <c r="F10" s="48">
        <f t="shared" si="0"/>
        <v>6</v>
      </c>
      <c r="G10" s="48" t="str">
        <f t="shared" si="0"/>
        <v/>
      </c>
      <c r="H10" s="171"/>
      <c r="I10" s="50">
        <v>5</v>
      </c>
      <c r="J10" s="47">
        <f t="shared" si="0"/>
        <v>2</v>
      </c>
      <c r="K10" s="48" t="str">
        <f t="shared" si="0"/>
        <v/>
      </c>
      <c r="L10" s="48" t="str">
        <f t="shared" si="0"/>
        <v/>
      </c>
      <c r="M10" s="48">
        <f t="shared" si="0"/>
        <v>2</v>
      </c>
      <c r="N10" s="48" t="str">
        <f t="shared" si="0"/>
        <v/>
      </c>
      <c r="O10" s="171"/>
      <c r="P10" s="50">
        <v>7</v>
      </c>
      <c r="Q10" s="47">
        <f t="shared" si="0"/>
        <v>4</v>
      </c>
      <c r="R10" s="48" t="str">
        <f t="shared" si="0"/>
        <v/>
      </c>
      <c r="S10" s="48" t="str">
        <f t="shared" si="0"/>
        <v/>
      </c>
      <c r="T10" s="48">
        <f t="shared" si="0"/>
        <v>4</v>
      </c>
      <c r="U10" s="48" t="str">
        <f t="shared" si="0"/>
        <v/>
      </c>
      <c r="V10" s="171"/>
      <c r="W10" s="50">
        <v>3</v>
      </c>
      <c r="X10" s="47">
        <f t="shared" si="0"/>
        <v>8</v>
      </c>
      <c r="Y10" s="48" t="str">
        <f t="shared" si="0"/>
        <v/>
      </c>
      <c r="Z10" s="48" t="str">
        <f t="shared" si="0"/>
        <v/>
      </c>
      <c r="AA10" s="48">
        <f t="shared" si="0"/>
        <v>8</v>
      </c>
      <c r="AB10" s="48" t="str">
        <f t="shared" si="0"/>
        <v/>
      </c>
      <c r="AC10" s="171"/>
      <c r="AF10" s="45"/>
      <c r="AG10" s="44"/>
    </row>
    <row r="11" spans="1:33" s="42" customFormat="1" ht="15.75" x14ac:dyDescent="0.25">
      <c r="A11" s="13" t="s">
        <v>87</v>
      </c>
      <c r="B11" s="198">
        <v>100</v>
      </c>
      <c r="C11" s="199"/>
      <c r="D11" s="40"/>
      <c r="E11" s="40"/>
      <c r="F11" s="40">
        <v>95</v>
      </c>
      <c r="G11" s="40"/>
      <c r="H11" s="41"/>
      <c r="I11" s="198">
        <v>100</v>
      </c>
      <c r="J11" s="199"/>
      <c r="K11" s="40"/>
      <c r="L11" s="40"/>
      <c r="M11" s="40">
        <v>222</v>
      </c>
      <c r="N11" s="40"/>
      <c r="O11" s="51"/>
      <c r="P11" s="198">
        <v>56</v>
      </c>
      <c r="Q11" s="199"/>
      <c r="R11" s="40"/>
      <c r="S11" s="40"/>
      <c r="T11" s="40">
        <v>844</v>
      </c>
      <c r="U11" s="40"/>
      <c r="V11" s="51"/>
      <c r="W11" s="198">
        <v>83</v>
      </c>
      <c r="X11" s="199"/>
      <c r="Y11" s="40"/>
      <c r="Z11" s="40"/>
      <c r="AA11" s="40">
        <v>867</v>
      </c>
      <c r="AB11" s="40"/>
      <c r="AC11" s="51"/>
      <c r="AF11" s="45"/>
      <c r="AG11" s="44"/>
    </row>
    <row r="12" spans="1:33" s="42" customFormat="1" ht="15.75" x14ac:dyDescent="0.25">
      <c r="A12" s="13" t="s">
        <v>58</v>
      </c>
      <c r="B12" s="50">
        <v>15</v>
      </c>
      <c r="C12" s="39">
        <v>28</v>
      </c>
      <c r="D12" s="52"/>
      <c r="E12" s="52"/>
      <c r="F12" s="52">
        <v>28</v>
      </c>
      <c r="G12" s="52"/>
      <c r="H12" s="53"/>
      <c r="I12" s="50">
        <v>15</v>
      </c>
      <c r="J12" s="39">
        <v>28</v>
      </c>
      <c r="K12" s="52"/>
      <c r="L12" s="52"/>
      <c r="M12" s="52">
        <v>28</v>
      </c>
      <c r="N12" s="52"/>
      <c r="O12" s="53"/>
      <c r="P12" s="50">
        <v>15</v>
      </c>
      <c r="Q12" s="39">
        <v>72</v>
      </c>
      <c r="R12" s="52"/>
      <c r="S12" s="52"/>
      <c r="T12" s="52">
        <v>72</v>
      </c>
      <c r="U12" s="52"/>
      <c r="V12" s="53"/>
      <c r="W12" s="50">
        <v>15</v>
      </c>
      <c r="X12" s="39">
        <v>72</v>
      </c>
      <c r="Y12" s="52"/>
      <c r="Z12" s="52"/>
      <c r="AA12" s="52">
        <v>72</v>
      </c>
      <c r="AB12" s="52"/>
      <c r="AC12" s="53"/>
      <c r="AF12" s="45"/>
      <c r="AG12" s="44"/>
    </row>
    <row r="13" spans="1:33" s="42" customFormat="1" ht="15" x14ac:dyDescent="0.2">
      <c r="A13" s="17" t="s">
        <v>88</v>
      </c>
      <c r="B13" s="54">
        <f>IFERROR(IF(B8&lt;&gt;"✓", "", IF(AND(AND(B8="✓", C8="✓"), AND(B11&lt;&gt;"", B12&lt;&gt;"")), ROUND(B11*(B12/(B12+C12)),0), B11)),"")</f>
        <v>35</v>
      </c>
      <c r="C13" s="55">
        <f>IFERROR(IF(C8&lt;&gt;"✓", "", IF(AND(AND(B8="✓", C8="✓"), AND(B11&lt;&gt;"", C12&lt;&gt;"")), B11-B13, B11)),"")</f>
        <v>65</v>
      </c>
      <c r="D13" s="56" t="str">
        <f>IFERROR(IF(D8&lt;&gt;"✓", "", D11),"")</f>
        <v/>
      </c>
      <c r="E13" s="56" t="str">
        <f t="shared" ref="E13:H13" si="1">IFERROR(IF(E8&lt;&gt;"✓", "", E11),"")</f>
        <v/>
      </c>
      <c r="F13" s="56">
        <f t="shared" si="1"/>
        <v>95</v>
      </c>
      <c r="G13" s="56" t="str">
        <f t="shared" si="1"/>
        <v/>
      </c>
      <c r="H13" s="57" t="str">
        <f t="shared" si="1"/>
        <v/>
      </c>
      <c r="I13" s="54">
        <f>IFERROR(IF(I8&lt;&gt;"✓", "", IF(AND(AND(I8="✓", J8="✓"), AND(I11&lt;&gt;"", I12&lt;&gt;"")), ROUND(I11*(I12/(I12+J12)),0), I11)),"")</f>
        <v>35</v>
      </c>
      <c r="J13" s="55">
        <f>IFERROR(IF(J8&lt;&gt;"✓", "", IF(AND(AND(I8="✓", J8="✓"), AND(I11&lt;&gt;"", J12&lt;&gt;"")), I11-I13, I11)),"")</f>
        <v>65</v>
      </c>
      <c r="K13" s="56" t="str">
        <f>IFERROR(IF(K8&lt;&gt;"✓", "", K11),"")</f>
        <v/>
      </c>
      <c r="L13" s="56" t="str">
        <f t="shared" ref="L13:O13" si="2">IFERROR(IF(L8&lt;&gt;"✓", "", L11),"")</f>
        <v/>
      </c>
      <c r="M13" s="56">
        <f t="shared" si="2"/>
        <v>222</v>
      </c>
      <c r="N13" s="56" t="str">
        <f t="shared" si="2"/>
        <v/>
      </c>
      <c r="O13" s="57" t="str">
        <f t="shared" si="2"/>
        <v/>
      </c>
      <c r="P13" s="54">
        <f>IFERROR(IF(P8&lt;&gt;"✓", "", IF(AND(AND(P8="✓", Q8="✓"), AND(P11&lt;&gt;"", P12&lt;&gt;"")), ROUND(P11*(P12/(P12+Q12)),0), P11)),"")</f>
        <v>10</v>
      </c>
      <c r="Q13" s="55">
        <f>IFERROR(IF(Q8&lt;&gt;"✓", "", IF(AND(AND(P8="✓", Q8="✓"), AND(P11&lt;&gt;"", Q12&lt;&gt;"")), P11-P13, P11)),"")</f>
        <v>46</v>
      </c>
      <c r="R13" s="56" t="str">
        <f>IFERROR(IF(R8&lt;&gt;"✓", "", R11),"")</f>
        <v/>
      </c>
      <c r="S13" s="56" t="str">
        <f t="shared" ref="S13:V13" si="3">IFERROR(IF(S8&lt;&gt;"✓", "", S11),"")</f>
        <v/>
      </c>
      <c r="T13" s="56">
        <f t="shared" si="3"/>
        <v>844</v>
      </c>
      <c r="U13" s="56" t="str">
        <f t="shared" si="3"/>
        <v/>
      </c>
      <c r="V13" s="57" t="str">
        <f t="shared" si="3"/>
        <v/>
      </c>
      <c r="W13" s="54">
        <f>IFERROR(IF(W8&lt;&gt;"✓", "", IF(AND(AND(W8="✓", X8="✓"), AND(W11&lt;&gt;"", W12&lt;&gt;"")), ROUND(W11*(W12/(W12+X12)),0), W11)),"")</f>
        <v>14</v>
      </c>
      <c r="X13" s="55">
        <f>IFERROR(IF(X8&lt;&gt;"✓", "", IF(AND(AND(W8="✓", X8="✓"), AND(W11&lt;&gt;"", X12&lt;&gt;"")), W11-W13, W11)),"")</f>
        <v>69</v>
      </c>
      <c r="Y13" s="56" t="str">
        <f>IFERROR(IF(Y8&lt;&gt;"✓", "", Y11),"")</f>
        <v/>
      </c>
      <c r="Z13" s="56" t="str">
        <f t="shared" ref="Z13:AC13" si="4">IFERROR(IF(Z8&lt;&gt;"✓", "", Z11),"")</f>
        <v/>
      </c>
      <c r="AA13" s="56">
        <f t="shared" si="4"/>
        <v>867</v>
      </c>
      <c r="AB13" s="56" t="str">
        <f t="shared" si="4"/>
        <v/>
      </c>
      <c r="AC13" s="57" t="str">
        <f t="shared" si="4"/>
        <v/>
      </c>
      <c r="AD13" s="172"/>
      <c r="AF13" s="45"/>
      <c r="AG13" s="44"/>
    </row>
    <row r="14" spans="1:33" s="42" customFormat="1" ht="15" x14ac:dyDescent="0.2">
      <c r="A14" s="17" t="s">
        <v>60</v>
      </c>
      <c r="B14" s="206" t="str">
        <f>IF(AND(B10="",C10=""),"-", IF(AND(B10&lt;&gt;"",C10&lt;&gt;""),"HCM 2000","Std Source"))</f>
        <v>HCM 2000</v>
      </c>
      <c r="C14" s="207"/>
      <c r="D14" s="203" t="str">
        <f>IF(AND(D10="", E10="", G10="", F10="", H10=""), "-", "Standard Source")</f>
        <v>Standard Source</v>
      </c>
      <c r="E14" s="204"/>
      <c r="F14" s="204"/>
      <c r="G14" s="204"/>
      <c r="H14" s="205"/>
      <c r="I14" s="206" t="str">
        <f>IF(AND(I10="",J10=""),"-", IF(AND(I10&lt;&gt;"",J10&lt;&gt;""),"HCM 2000","Std Source"))</f>
        <v>HCM 2000</v>
      </c>
      <c r="J14" s="207"/>
      <c r="K14" s="203" t="str">
        <f>IF(AND(K10="", L10="", N10="", M10="", O10=""), "-", "Standard Source")</f>
        <v>Standard Source</v>
      </c>
      <c r="L14" s="204"/>
      <c r="M14" s="204"/>
      <c r="N14" s="204"/>
      <c r="O14" s="205"/>
      <c r="P14" s="206" t="str">
        <f>IF(AND(P10="",Q10=""),"-", IF(AND(P10&lt;&gt;"",Q10&lt;&gt;""),"HCM 2000","Std Source"))</f>
        <v>HCM 2000</v>
      </c>
      <c r="Q14" s="207"/>
      <c r="R14" s="203" t="str">
        <f>IF(AND(R10="", S10="", U10="", T10="", V10=""), "-", "Standard Source")</f>
        <v>Standard Source</v>
      </c>
      <c r="S14" s="204"/>
      <c r="T14" s="204"/>
      <c r="U14" s="204"/>
      <c r="V14" s="205"/>
      <c r="W14" s="206" t="str">
        <f>IF(AND(W10="",X10=""),"-", IF(AND(W10&lt;&gt;"",X10&lt;&gt;""),"HCM 2000","Std Source"))</f>
        <v>HCM 2000</v>
      </c>
      <c r="X14" s="207"/>
      <c r="Y14" s="203" t="str">
        <f>IF(AND(Y10="", Z10="", AB10="", AA10="", AC10=""), "-", "Standard Source")</f>
        <v>Standard Source</v>
      </c>
      <c r="Z14" s="204"/>
      <c r="AA14" s="204"/>
      <c r="AB14" s="204"/>
      <c r="AC14" s="205"/>
      <c r="AF14" s="45"/>
      <c r="AG14" s="44"/>
    </row>
    <row r="15" spans="1:33" s="42" customFormat="1" ht="15.75" x14ac:dyDescent="0.25">
      <c r="A15" s="13" t="s">
        <v>86</v>
      </c>
      <c r="B15" s="58">
        <v>1595</v>
      </c>
      <c r="C15" s="59">
        <v>1040</v>
      </c>
      <c r="D15" s="60"/>
      <c r="E15" s="60"/>
      <c r="F15" s="60">
        <v>1601</v>
      </c>
      <c r="G15" s="60"/>
      <c r="H15" s="61"/>
      <c r="I15" s="62">
        <v>1603</v>
      </c>
      <c r="J15" s="59">
        <v>734</v>
      </c>
      <c r="K15" s="60"/>
      <c r="L15" s="60"/>
      <c r="M15" s="60">
        <v>1480</v>
      </c>
      <c r="N15" s="60"/>
      <c r="O15" s="63"/>
      <c r="P15" s="62">
        <v>1614</v>
      </c>
      <c r="Q15" s="59">
        <v>201</v>
      </c>
      <c r="R15" s="60"/>
      <c r="S15" s="60"/>
      <c r="T15" s="60">
        <v>1697</v>
      </c>
      <c r="U15" s="60"/>
      <c r="V15" s="63"/>
      <c r="W15" s="62">
        <v>1646</v>
      </c>
      <c r="X15" s="59">
        <v>217</v>
      </c>
      <c r="Y15" s="60"/>
      <c r="Z15" s="60"/>
      <c r="AA15" s="60">
        <v>1714</v>
      </c>
      <c r="AB15" s="60"/>
      <c r="AC15" s="63"/>
      <c r="AF15" s="45"/>
      <c r="AG15" s="44"/>
    </row>
    <row r="16" spans="1:33" s="42" customFormat="1" ht="15" x14ac:dyDescent="0.2">
      <c r="A16" s="17" t="s">
        <v>61</v>
      </c>
      <c r="B16" s="64">
        <f>IFERROR(IF(ISBLANK(B15), 0, B13/B15),0)</f>
        <v>2.1943573667711599E-2</v>
      </c>
      <c r="C16" s="65">
        <f>IFERROR(IF(ISBLANK(C15), 0, C13/C15),0)</f>
        <v>6.25E-2</v>
      </c>
      <c r="D16" s="66">
        <f>IFERROR(IF(ISBLANK(D15), 0, D13/D15),0)</f>
        <v>0</v>
      </c>
      <c r="E16" s="66">
        <f t="shared" ref="E16:H16" si="5">IFERROR(IF(ISBLANK(E15), 0, E13/E15),0)</f>
        <v>0</v>
      </c>
      <c r="F16" s="66">
        <f>IFERROR(IF(ISBLANK(F15), 0, F13/F15),0)</f>
        <v>5.9337913803872579E-2</v>
      </c>
      <c r="G16" s="66">
        <f>IFERROR(IF(ISBLANK(G15), 0, G13/G15),0)</f>
        <v>0</v>
      </c>
      <c r="H16" s="67">
        <f t="shared" si="5"/>
        <v>0</v>
      </c>
      <c r="I16" s="68">
        <f>IFERROR(IF(ISBLANK(I15), 0, I13/I15),0)</f>
        <v>2.1834061135371178E-2</v>
      </c>
      <c r="J16" s="65">
        <f>IFERROR(IF(ISBLANK(J15), 0, J13/J15),0)</f>
        <v>8.8555858310626706E-2</v>
      </c>
      <c r="K16" s="66">
        <f>IFERROR(IF(ISBLANK(K15), 0, K13/K15),0)</f>
        <v>0</v>
      </c>
      <c r="L16" s="66">
        <f t="shared" ref="L16:AC16" si="6">IFERROR(IF(ISBLANK(L15), 0, L13/L15),0)</f>
        <v>0</v>
      </c>
      <c r="M16" s="66">
        <f>IFERROR(IF(ISBLANK(M15), 0, M13/M15),0)</f>
        <v>0.15</v>
      </c>
      <c r="N16" s="66">
        <f>IFERROR(IF(ISBLANK(N15), 0, N13/N15),0)</f>
        <v>0</v>
      </c>
      <c r="O16" s="69">
        <f>IFERROR(IF(ISBLANK(O15), 0, O13/O15),0)</f>
        <v>0</v>
      </c>
      <c r="P16" s="68">
        <f t="shared" si="6"/>
        <v>6.1957868649318466E-3</v>
      </c>
      <c r="Q16" s="65">
        <f t="shared" si="6"/>
        <v>0.22885572139303484</v>
      </c>
      <c r="R16" s="66">
        <f t="shared" si="6"/>
        <v>0</v>
      </c>
      <c r="S16" s="66">
        <f t="shared" si="6"/>
        <v>0</v>
      </c>
      <c r="T16" s="66">
        <f>IFERROR(IF(ISBLANK(T15), 0, T13/T15),0)</f>
        <v>0.49734826163818502</v>
      </c>
      <c r="U16" s="66">
        <f>IFERROR(IF(ISBLANK(U15), 0, U13/U15),0)</f>
        <v>0</v>
      </c>
      <c r="V16" s="69">
        <f t="shared" si="6"/>
        <v>0</v>
      </c>
      <c r="W16" s="68">
        <f t="shared" si="6"/>
        <v>8.5054678007290396E-3</v>
      </c>
      <c r="X16" s="65">
        <f t="shared" si="6"/>
        <v>0.31797235023041476</v>
      </c>
      <c r="Y16" s="66">
        <f t="shared" si="6"/>
        <v>0</v>
      </c>
      <c r="Z16" s="66">
        <f t="shared" si="6"/>
        <v>0</v>
      </c>
      <c r="AA16" s="66">
        <f>IFERROR(IF(ISBLANK(AA15), 0, AA13/AA15),0)</f>
        <v>0.50583430571761956</v>
      </c>
      <c r="AB16" s="66">
        <f>IFERROR(IF(ISBLANK(AB15), 0, AB13/AB15),0)</f>
        <v>0</v>
      </c>
      <c r="AC16" s="69">
        <f t="shared" si="6"/>
        <v>0</v>
      </c>
      <c r="AF16" s="45"/>
      <c r="AG16" s="44"/>
    </row>
    <row r="17" spans="1:33" s="42" customFormat="1" ht="15" x14ac:dyDescent="0.2">
      <c r="A17" s="17" t="s">
        <v>62</v>
      </c>
      <c r="B17" s="46" t="str">
        <f>IFERROR(IF(OR(C27=D32,C27=D34,C27=D35,AND(B27=B30,ISNUMBER(FIND("B16",C30)))), "✓", ""),"")</f>
        <v>✓</v>
      </c>
      <c r="C17" s="47" t="str">
        <f>IFERROR(IF(OR(C27=D32,C27=D34,AND(B27=B30,ISNUMBER(FIND("C16",C30)))), "✓", ""),"")</f>
        <v/>
      </c>
      <c r="D17" s="48" t="str">
        <f>IFERROR(IF(AND(B27=B30,ISNUMBER(FIND("D16",C30))), "✓", ""),"")</f>
        <v/>
      </c>
      <c r="E17" s="48" t="str">
        <f>IFERROR(IF(AND(B27=B30,ISNUMBER(FIND("E16",C30))), "✓", ""),"")</f>
        <v/>
      </c>
      <c r="F17" s="48" t="str">
        <f>IFERROR(IF(AND(B27=B30,ISNUMBER(FIND("F16",C30))), "✓", ""),"")</f>
        <v/>
      </c>
      <c r="G17" s="48" t="str">
        <f>IFERROR(IF(AND(B27=B30,ISNUMBER(FIND("G16",C30))), "✓", ""),"")</f>
        <v/>
      </c>
      <c r="H17" s="49" t="str">
        <f>IFERROR(IF(AND(B27=B30,ISNUMBER(FIND("H16",C30))), "✓", ""),"")</f>
        <v/>
      </c>
      <c r="I17" s="70" t="str">
        <f>IFERROR(IF(OR(C27=D33,C27=D34,C27=D35,AND(B27=B30,ISNUMBER(FIND("I16",C30)))), "✓", ""),"")</f>
        <v/>
      </c>
      <c r="J17" s="47" t="str">
        <f>IFERROR(IF(OR(C27=D33,C27=D35,AND(B27=B30,ISNUMBER(FIND("J16",C30)))), "✓", ""),"")</f>
        <v/>
      </c>
      <c r="K17" s="48" t="str">
        <f>IFERROR(IF(AND(B27=B30,ISNUMBER(FIND("K16",C30))), "✓", ""),"")</f>
        <v/>
      </c>
      <c r="L17" s="48" t="str">
        <f>IFERROR(IF(AND(B27=B30,ISNUMBER(FIND("L16",C30))), "✓", ""),"")</f>
        <v/>
      </c>
      <c r="M17" s="48" t="str">
        <f>IFERROR(IF(AND(B27=B30,ISNUMBER(FIND("M16",C30))), "✓", ""),"")</f>
        <v>✓</v>
      </c>
      <c r="N17" s="48" t="str">
        <f>IFERROR(IF(AND(B27=B30,ISNUMBER(FIND("N16",C30))), "✓", ""),"")</f>
        <v/>
      </c>
      <c r="O17" s="72" t="str">
        <f>IFERROR(IF(AND(B27=B30,ISNUMBER(FIND("O16",C30))), "✓", ""),"")</f>
        <v/>
      </c>
      <c r="P17" s="46" t="str">
        <f>IFERROR(IF(OR(Q27=R32,Q27=R34,Q27=R35,AND(P27=P30,ISNUMBER(FIND("P16",Q30)))), "✓", ""),"")</f>
        <v>✓</v>
      </c>
      <c r="Q17" s="47" t="str">
        <f>IFERROR(IF(OR(Q27=R32,Q27=R34, AND(P27=P30,ISNUMBER(FIND("Q16",Q30)))), "✓", ""),"")</f>
        <v/>
      </c>
      <c r="R17" s="48" t="str">
        <f>IFERROR(IF(AND(P27=P30,ISNUMBER(FIND("R16",Q30))), "✓", ""),"")</f>
        <v/>
      </c>
      <c r="S17" s="48" t="str">
        <f>IFERROR(IF(AND(P27=P30,ISNUMBER(FIND("S16",Q30))), "✓", ""),"")</f>
        <v/>
      </c>
      <c r="T17" s="48" t="str">
        <f>IFERROR(IF(AND(P27=P30,ISNUMBER(FIND("T16",Q30))), "✓", ""),"")</f>
        <v/>
      </c>
      <c r="U17" s="48" t="str">
        <f>IFERROR(IF(AND(P27=P30,ISNUMBER(FIND("U16",Q30))), "✓", ""),"")</f>
        <v/>
      </c>
      <c r="V17" s="49" t="str">
        <f>IFERROR(IF(AND(P27=P30,ISNUMBER(FIND("V16",Q30))), "✓", ""),"")</f>
        <v/>
      </c>
      <c r="W17" s="70" t="str">
        <f>IFERROR(IF(OR(Q27=R33,Q27=R34,Q27=R35,AND(P27=P30,ISNUMBER(FIND("W16",Q30)))), "✓", ""),"")</f>
        <v/>
      </c>
      <c r="X17" s="47" t="str">
        <f>IFERROR(IF(OR(Q27=R33,Q27=R35, AND(P27=P30,ISNUMBER(FIND("X16",Q30)))), "✓", ""),"")</f>
        <v/>
      </c>
      <c r="Y17" s="48" t="str">
        <f>IFERROR(IF(AND(P27=P30,ISNUMBER(FIND("Y16",Q30))), "✓", ""),"")</f>
        <v/>
      </c>
      <c r="Z17" s="48" t="str">
        <f>IFERROR(IF(AND(P27=P30,ISNUMBER(FIND("Z16",Q30))), "✓", ""),"")</f>
        <v/>
      </c>
      <c r="AA17" s="48" t="str">
        <f>IFERROR(IF(AND(P27=P30,ISNUMBER(FIND("AA16",Q30))), "✓", ""),"")</f>
        <v>✓</v>
      </c>
      <c r="AB17" s="48" t="str">
        <f>IFERROR(IF(AND(P27=P30,ISNUMBER(FIND("AB16",Q30))), "✓", ""),"")</f>
        <v/>
      </c>
      <c r="AC17" s="72" t="str">
        <f>IFERROR(IF(AND(P27=P30,ISNUMBER(FIND("AC16",Q30))), "✓", ""),"")</f>
        <v/>
      </c>
      <c r="AF17" s="45"/>
      <c r="AG17" s="44"/>
    </row>
    <row r="18" spans="1:33" s="42" customFormat="1" ht="18.75" x14ac:dyDescent="0.35">
      <c r="A18" s="17" t="s">
        <v>81</v>
      </c>
      <c r="B18" s="210">
        <f>IFERROR(B27,"")</f>
        <v>0.1719435736677116</v>
      </c>
      <c r="C18" s="211"/>
      <c r="D18" s="211"/>
      <c r="E18" s="211"/>
      <c r="F18" s="211"/>
      <c r="G18" s="211"/>
      <c r="H18" s="211"/>
      <c r="I18" s="211"/>
      <c r="J18" s="211"/>
      <c r="K18" s="211"/>
      <c r="L18" s="211"/>
      <c r="M18" s="211"/>
      <c r="N18" s="211"/>
      <c r="O18" s="212"/>
      <c r="P18" s="213">
        <f>IFERROR(P27,"")</f>
        <v>0.51203009258255139</v>
      </c>
      <c r="Q18" s="211"/>
      <c r="R18" s="211"/>
      <c r="S18" s="211"/>
      <c r="T18" s="211"/>
      <c r="U18" s="211"/>
      <c r="V18" s="211"/>
      <c r="W18" s="211"/>
      <c r="X18" s="211"/>
      <c r="Y18" s="211"/>
      <c r="Z18" s="211"/>
      <c r="AA18" s="211"/>
      <c r="AB18" s="211"/>
      <c r="AC18" s="212"/>
      <c r="AF18" s="45"/>
      <c r="AG18" s="44"/>
    </row>
    <row r="19" spans="1:33" s="42" customFormat="1" ht="18.75" x14ac:dyDescent="0.35">
      <c r="A19" s="17" t="s">
        <v>82</v>
      </c>
      <c r="B19" s="214">
        <f>B18+P18</f>
        <v>0.68397366625026301</v>
      </c>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6"/>
      <c r="AF19" s="45"/>
      <c r="AG19" s="44"/>
    </row>
    <row r="20" spans="1:33" s="42" customFormat="1" ht="15" x14ac:dyDescent="0.2">
      <c r="A20" s="17" t="s">
        <v>63</v>
      </c>
      <c r="B20" s="217">
        <f>IFERROR(COUNTIF(B17:O17,"✓")+IF(OR(C27=D32,C27=D33), -1, 0),"")</f>
        <v>2</v>
      </c>
      <c r="C20" s="218"/>
      <c r="D20" s="218"/>
      <c r="E20" s="218"/>
      <c r="F20" s="218"/>
      <c r="G20" s="218"/>
      <c r="H20" s="218"/>
      <c r="I20" s="218"/>
      <c r="J20" s="218"/>
      <c r="K20" s="218"/>
      <c r="L20" s="218"/>
      <c r="M20" s="218"/>
      <c r="N20" s="218"/>
      <c r="O20" s="219"/>
      <c r="P20" s="217">
        <f>IFERROR(COUNTIF(P17:AC17,"✓")+IF(OR(Q27=R32,Q27=R33), -1, 0),"")</f>
        <v>2</v>
      </c>
      <c r="Q20" s="218"/>
      <c r="R20" s="218"/>
      <c r="S20" s="218"/>
      <c r="T20" s="218"/>
      <c r="U20" s="218"/>
      <c r="V20" s="218"/>
      <c r="W20" s="218"/>
      <c r="X20" s="218"/>
      <c r="Y20" s="218"/>
      <c r="Z20" s="218"/>
      <c r="AA20" s="218"/>
      <c r="AB20" s="218"/>
      <c r="AC20" s="219"/>
      <c r="AF20" s="45"/>
      <c r="AG20" s="44"/>
    </row>
    <row r="21" spans="1:33" s="42" customFormat="1" ht="15.75" thickBot="1" x14ac:dyDescent="0.25">
      <c r="A21" s="17" t="s">
        <v>83</v>
      </c>
      <c r="B21" s="220">
        <f>(B20+P20)*4</f>
        <v>16</v>
      </c>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2"/>
      <c r="AF21" s="45"/>
      <c r="AG21" s="44"/>
    </row>
    <row r="22" spans="1:33" s="42" customFormat="1" ht="16.5" thickBot="1" x14ac:dyDescent="0.3">
      <c r="A22" s="137" t="s">
        <v>64</v>
      </c>
      <c r="B22" s="223">
        <v>130</v>
      </c>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5"/>
      <c r="AF22" s="45"/>
      <c r="AG22" s="44"/>
    </row>
    <row r="23" spans="1:33" s="42" customFormat="1" ht="24" thickBot="1" x14ac:dyDescent="0.4">
      <c r="A23" s="73" t="s">
        <v>12</v>
      </c>
      <c r="B23" s="226">
        <f>IFERROR((B18+P18)*(B22/(B22-(4*(B20+P20)))), "Input Data")</f>
        <v>0.77996997028538761</v>
      </c>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8"/>
      <c r="AF23" s="45"/>
      <c r="AG23" s="44"/>
    </row>
    <row r="24" spans="1:33" s="42" customFormat="1" ht="15" x14ac:dyDescent="0.2">
      <c r="A24" s="73"/>
      <c r="AF24" s="45"/>
      <c r="AG24" s="44"/>
    </row>
    <row r="25" spans="1:33" s="42" customFormat="1" ht="15" x14ac:dyDescent="0.2">
      <c r="A25" s="73"/>
      <c r="AF25" s="45"/>
      <c r="AG25" s="44"/>
    </row>
    <row r="26" spans="1:33" s="42" customFormat="1" ht="15.75" outlineLevel="1" x14ac:dyDescent="0.25">
      <c r="A26" s="229" t="s">
        <v>96</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F26" s="45"/>
      <c r="AG26" s="44"/>
    </row>
    <row r="27" spans="1:33" s="42" customFormat="1" ht="15" outlineLevel="1" x14ac:dyDescent="0.2">
      <c r="A27" s="73"/>
      <c r="B27" s="74">
        <f>MAX(B30:B35)</f>
        <v>0.1719435736677116</v>
      </c>
      <c r="C27" s="75">
        <f>INDEX(D30:D35, MATCH(B27,B30:B35,0))</f>
        <v>3</v>
      </c>
      <c r="E27" s="76" t="str">
        <f>IF(B8="✓", "B16", "")</f>
        <v>B16</v>
      </c>
      <c r="F27" s="76" t="str">
        <f>IF(C8="✓", "C16", "")</f>
        <v>C16</v>
      </c>
      <c r="G27" s="77" t="str">
        <f>IF(SUM(D16:G16)=0, "", CONCATENATE(CHOOSE(_xlfn.XMATCH(MAX(D16:G16),D16:G16,0), "D", "E", "F", "G"),16))</f>
        <v>F16</v>
      </c>
      <c r="H27" s="78" t="str">
        <f>IF(H8="✓", "H16", "")</f>
        <v/>
      </c>
      <c r="I27" s="76" t="str">
        <f>IF(I8="✓", "I16","")</f>
        <v>I16</v>
      </c>
      <c r="J27" s="76" t="str">
        <f>IF(J8="✓", "J16","")</f>
        <v>J16</v>
      </c>
      <c r="K27" s="77" t="str">
        <f>IF(SUM(K16:N16)=0, "", CONCATENATE(CHOOSE(_xlfn.XMATCH(MAX(K16:N16),K16:N16,0), "K", "L", "M", "N"),16))</f>
        <v>M16</v>
      </c>
      <c r="L27" s="76" t="str">
        <f>IF(O8="✓", "O16", "")</f>
        <v/>
      </c>
      <c r="P27" s="74">
        <f>MAX(P30:P35)</f>
        <v>0.51203009258255139</v>
      </c>
      <c r="Q27" s="75">
        <f>INDEX(R30:R35, MATCH(P27,P30:P35,0))</f>
        <v>3</v>
      </c>
      <c r="S27" s="76" t="str">
        <f>IF(P8="✓", "P16", "")</f>
        <v>P16</v>
      </c>
      <c r="T27" s="76" t="str">
        <f>IF(Q8="✓", "Q16", "")</f>
        <v>Q16</v>
      </c>
      <c r="U27" s="77" t="str">
        <f>IF(SUM(R16:U16)=0, "", CONCATENATE(CHOOSE(_xlfn.XMATCH(MAX(R16:U16),R16:U16,0), "R", "S", "T", "U"),16))</f>
        <v>T16</v>
      </c>
      <c r="V27" s="78" t="str">
        <f>IF(V8="✓", "V16", "")</f>
        <v/>
      </c>
      <c r="W27" s="76" t="str">
        <f>IF(W8="✓", "W16","")</f>
        <v>W16</v>
      </c>
      <c r="X27" s="76" t="str">
        <f>IF(X8="✓", "X16","")</f>
        <v>X16</v>
      </c>
      <c r="Y27" s="77" t="str">
        <f>IF(SUM(Y16:AB16)=0, "", CONCATENATE(CHOOSE(_xlfn.XMATCH(MAX(Y16:AB16),Y16:AB16,0), "Y", "Z", "AA", "AB"),16))</f>
        <v>AA16</v>
      </c>
      <c r="Z27" s="76" t="str">
        <f>IF(AC8="✓", "AC16", "")</f>
        <v/>
      </c>
      <c r="AF27" s="45"/>
      <c r="AG27" s="44"/>
    </row>
    <row r="28" spans="1:33" s="83" customFormat="1" ht="24.95" customHeight="1" outlineLevel="1" x14ac:dyDescent="0.2">
      <c r="A28" s="73"/>
      <c r="B28" s="79"/>
      <c r="C28" s="27"/>
      <c r="D28" s="27"/>
      <c r="E28" s="80"/>
      <c r="F28" s="80"/>
      <c r="G28" s="81"/>
      <c r="H28" s="82"/>
      <c r="I28" s="80"/>
      <c r="J28" s="80"/>
      <c r="K28" s="81"/>
      <c r="L28" s="82"/>
      <c r="N28" s="42"/>
      <c r="O28" s="42"/>
      <c r="P28" s="79"/>
      <c r="Q28" s="27"/>
      <c r="R28" s="27"/>
      <c r="S28" s="80"/>
      <c r="T28" s="80"/>
      <c r="U28" s="81"/>
      <c r="V28" s="82"/>
      <c r="W28" s="80"/>
      <c r="X28" s="80"/>
      <c r="Y28" s="81"/>
      <c r="Z28" s="82"/>
      <c r="AF28" s="84"/>
      <c r="AG28" s="85"/>
    </row>
    <row r="29" spans="1:33" s="83" customFormat="1" ht="24.95" hidden="1" customHeight="1" outlineLevel="2" x14ac:dyDescent="0.2">
      <c r="A29" s="86"/>
      <c r="B29" s="79"/>
      <c r="C29" s="27"/>
      <c r="D29" s="27"/>
      <c r="E29" s="65">
        <f>B16</f>
        <v>2.1943573667711599E-2</v>
      </c>
      <c r="F29" s="65">
        <f>C16</f>
        <v>6.25E-2</v>
      </c>
      <c r="G29" s="87">
        <f>MAX(D16:G16)</f>
        <v>5.9337913803872579E-2</v>
      </c>
      <c r="H29" s="88">
        <f>H16</f>
        <v>0</v>
      </c>
      <c r="I29" s="65">
        <f>I16</f>
        <v>2.1834061135371178E-2</v>
      </c>
      <c r="J29" s="65">
        <f>J16</f>
        <v>8.8555858310626706E-2</v>
      </c>
      <c r="K29" s="87">
        <f>MAX(K16:N16)</f>
        <v>0.15</v>
      </c>
      <c r="L29" s="88">
        <f>O16</f>
        <v>0</v>
      </c>
      <c r="N29" s="42"/>
      <c r="O29" s="42"/>
      <c r="P29" s="79"/>
      <c r="Q29" s="27"/>
      <c r="R29" s="27"/>
      <c r="S29" s="65">
        <f>P16</f>
        <v>6.1957868649318466E-3</v>
      </c>
      <c r="T29" s="65">
        <f>Q16</f>
        <v>0.22885572139303484</v>
      </c>
      <c r="U29" s="87">
        <f>MAX(R16:U16)</f>
        <v>0.49734826163818502</v>
      </c>
      <c r="V29" s="88">
        <f>V16</f>
        <v>0</v>
      </c>
      <c r="W29" s="65">
        <f>W16</f>
        <v>8.5054678007290396E-3</v>
      </c>
      <c r="X29" s="65">
        <f>X16</f>
        <v>0.31797235023041476</v>
      </c>
      <c r="Y29" s="87">
        <f>MAX(Y16:AB16)</f>
        <v>0.50583430571761956</v>
      </c>
      <c r="Z29" s="88">
        <f>AC16</f>
        <v>0</v>
      </c>
      <c r="AF29" s="84"/>
      <c r="AG29" s="85"/>
    </row>
    <row r="30" spans="1:33" s="83" customFormat="1" ht="24.95" customHeight="1" outlineLevel="1" collapsed="1" x14ac:dyDescent="0.2">
      <c r="A30" s="136" t="s">
        <v>84</v>
      </c>
      <c r="B30" s="89">
        <f>MAX(E30:L30)</f>
        <v>0.1719435736677116</v>
      </c>
      <c r="C30" s="90" t="str" cm="1">
        <f t="array" ref="C30">INDEX(E31:L31,D30)</f>
        <v>B16+M16</v>
      </c>
      <c r="D30" s="91">
        <f>MATCH(B30,E30:L30,0)</f>
        <v>3</v>
      </c>
      <c r="E30" s="92">
        <f>E29+I29</f>
        <v>4.3777634803082777E-2</v>
      </c>
      <c r="F30" s="93">
        <f>E29+J29</f>
        <v>0.11049943197833831</v>
      </c>
      <c r="G30" s="93">
        <f>E29+K29</f>
        <v>0.1719435736677116</v>
      </c>
      <c r="H30" s="93" t="str">
        <f>IF(ISODD(AC10), Z29+G29, "")</f>
        <v/>
      </c>
      <c r="I30" s="173">
        <f>I29+F29</f>
        <v>8.4334061135371174E-2</v>
      </c>
      <c r="J30" s="173">
        <f>I29+G29</f>
        <v>8.117197493924376E-2</v>
      </c>
      <c r="K30" s="174" t="str">
        <f>IF(ISODD(V10), V29+K29, "")</f>
        <v/>
      </c>
      <c r="L30" s="175">
        <f>IF(B10=H10, MAX(B16,H16), IF(I10=O10, MAX(I16,O16), 0))</f>
        <v>0</v>
      </c>
      <c r="O30" s="42"/>
      <c r="P30" s="89">
        <f>MAX(S30:Z30)</f>
        <v>0.51203009258255139</v>
      </c>
      <c r="Q30" s="90" t="str" cm="1">
        <f t="array" ref="Q30">INDEX(S31:Z31,R30)</f>
        <v>P16+AA16</v>
      </c>
      <c r="R30" s="91">
        <f>MATCH(P30,S30:Z30,0)</f>
        <v>3</v>
      </c>
      <c r="S30" s="92">
        <f>S29+W29</f>
        <v>1.4701254665660886E-2</v>
      </c>
      <c r="T30" s="93">
        <f>S29+X29</f>
        <v>0.32416813709534659</v>
      </c>
      <c r="U30" s="93">
        <f>S29+Y29</f>
        <v>0.51203009258255139</v>
      </c>
      <c r="V30" s="93" t="str">
        <f>IF(ISODD(H10), H29+U29, "")</f>
        <v/>
      </c>
      <c r="W30" s="173">
        <f>W29+T29</f>
        <v>0.23736118919376387</v>
      </c>
      <c r="X30" s="173">
        <f>W29+U29</f>
        <v>0.50585372943891405</v>
      </c>
      <c r="Y30" s="174" t="str">
        <f>IF(ISODD(O10), L29+Y29, "")</f>
        <v/>
      </c>
      <c r="Z30" s="175">
        <f>IF(P10=V10, MAX(P16,V16), IF(W10=AC10, MAX(W16,AC16), 0))</f>
        <v>0</v>
      </c>
      <c r="AF30" s="84"/>
      <c r="AG30" s="85"/>
    </row>
    <row r="31" spans="1:33" s="83" customFormat="1" ht="24.95" hidden="1" customHeight="1" outlineLevel="2" x14ac:dyDescent="0.2">
      <c r="A31" s="94"/>
      <c r="B31" s="95"/>
      <c r="C31" s="96" t="s">
        <v>65</v>
      </c>
      <c r="D31" s="97"/>
      <c r="E31" s="98" t="str">
        <f>CONCATENATE(E27,"+",I27)</f>
        <v>B16+I16</v>
      </c>
      <c r="F31" s="99" t="str">
        <f>CONCATENATE(E27,"+",J27)</f>
        <v>B16+J16</v>
      </c>
      <c r="G31" s="99" t="str">
        <f>CONCATENATE(E27,"+",K27)</f>
        <v>B16+M16</v>
      </c>
      <c r="H31" s="93" t="str">
        <f>IF(H30="", "SB", CONCATENATE(Z27,"+",G27))</f>
        <v>SB</v>
      </c>
      <c r="I31" s="100" t="str">
        <f>CONCATENATE(I27,"+",F27)</f>
        <v>I16+C16</v>
      </c>
      <c r="J31" s="100" t="str">
        <f>CONCATENATE(I27,"+",G27)</f>
        <v>I16+F16</v>
      </c>
      <c r="K31" s="100" t="str">
        <f>IF(K30="", "NB", CONCATENATE(V27,"+",K27))</f>
        <v>NB</v>
      </c>
      <c r="L31" s="176" t="str">
        <f>IF(L30=0,"n/a",IF(B10=H10,IF(B16&gt;=H16,"B16","H16"),
IF(I10=O10,IF(I16&gt;=O16,"B16","HC16"),
"-")))</f>
        <v>n/a</v>
      </c>
      <c r="O31" s="42"/>
      <c r="P31" s="95"/>
      <c r="Q31" s="101" t="s">
        <v>65</v>
      </c>
      <c r="R31" s="97"/>
      <c r="S31" s="98" t="str">
        <f>CONCATENATE(S27,"+",W27)</f>
        <v>P16+W16</v>
      </c>
      <c r="T31" s="99" t="str">
        <f>CONCATENATE(S27,"+",X27)</f>
        <v>P16+X16</v>
      </c>
      <c r="U31" s="99" t="str">
        <f>CONCATENATE(S27,"+",Y27)</f>
        <v>P16+AA16</v>
      </c>
      <c r="V31" s="93" t="str">
        <f>IF(V30="", "EB", CONCATENATE(H27,"+",U27))</f>
        <v>EB</v>
      </c>
      <c r="W31" s="100" t="str">
        <f>CONCATENATE(W27,"+",T27)</f>
        <v>W16+Q16</v>
      </c>
      <c r="X31" s="100" t="str">
        <f>CONCATENATE(W27,"+",U27)</f>
        <v>W16+T16</v>
      </c>
      <c r="Y31" s="100" t="str">
        <f>IF(Y30="", "WB", CONCATENATE(L27,"+",Y27))</f>
        <v>WB</v>
      </c>
      <c r="Z31" s="176" t="str">
        <f>IF(Z30=0,"n/a",IF(P10=V10,IF(P16&gt;=V16,"P16","V16"),
IF(W10=AC10,IF(W16&gt;=AC16,"W16","AC16"),
"-")))</f>
        <v>n/a</v>
      </c>
      <c r="AF31" s="84"/>
      <c r="AG31" s="85"/>
    </row>
    <row r="32" spans="1:33" s="105" customFormat="1" ht="24.95" customHeight="1" outlineLevel="1" collapsed="1" x14ac:dyDescent="0.2">
      <c r="A32" s="230" t="s">
        <v>66</v>
      </c>
      <c r="B32" s="102">
        <f>IF(C32="n/a", 0, B16+C16)</f>
        <v>0</v>
      </c>
      <c r="C32" s="103" t="str">
        <f>IF(OR(AND(B9="Lead", I9="Lead"), AND(B9="Lag", I9="Lag")), "✓", "n/a")</f>
        <v>n/a</v>
      </c>
      <c r="D32" s="104">
        <f>COUNTA(E31:L31)+1</f>
        <v>9</v>
      </c>
      <c r="E32" s="80"/>
      <c r="F32" s="80"/>
      <c r="G32" s="81"/>
      <c r="H32" s="82"/>
      <c r="I32" s="80"/>
      <c r="J32" s="80"/>
      <c r="K32" s="81"/>
      <c r="L32" s="82"/>
      <c r="N32" s="42"/>
      <c r="O32" s="42"/>
      <c r="P32" s="102">
        <f>IF(Q32="n/a", 0, P16+Q16)</f>
        <v>0.2350515082579667</v>
      </c>
      <c r="Q32" s="103" t="str">
        <f>IF(OR(AND(P9="Lead", W9="Lead"), AND(P9="Lag", W9="Lag")), "✓", "n/a")</f>
        <v>✓</v>
      </c>
      <c r="R32" s="104">
        <f>COUNTA(S31:Z31)+1</f>
        <v>9</v>
      </c>
      <c r="S32" s="80"/>
      <c r="T32" s="80"/>
      <c r="U32" s="81"/>
      <c r="V32" s="82"/>
      <c r="W32" s="80"/>
      <c r="X32" s="80"/>
      <c r="Y32" s="81"/>
      <c r="Z32" s="82"/>
      <c r="AB32" s="83"/>
      <c r="AC32" s="83"/>
      <c r="AD32" s="83"/>
      <c r="AE32" s="83"/>
      <c r="AF32" s="106"/>
      <c r="AG32" s="107"/>
    </row>
    <row r="33" spans="1:33" s="105" customFormat="1" ht="24.95" customHeight="1" outlineLevel="1" x14ac:dyDescent="0.2">
      <c r="A33" s="231"/>
      <c r="B33" s="108">
        <f>IF(C33="n/a", 0, I16+J16)</f>
        <v>0</v>
      </c>
      <c r="C33" s="103" t="str">
        <f>IF(OR(AND(B9="Lead", I9="Lead"), AND(B9="Lag", I9="Lag")), "✓", "n/a")</f>
        <v>n/a</v>
      </c>
      <c r="D33" s="109">
        <f>D32+1</f>
        <v>10</v>
      </c>
      <c r="E33" s="80"/>
      <c r="F33" s="80"/>
      <c r="G33" s="81"/>
      <c r="H33" s="82"/>
      <c r="I33" s="80"/>
      <c r="J33" s="80"/>
      <c r="K33" s="81"/>
      <c r="L33" s="82"/>
      <c r="N33" s="42"/>
      <c r="O33" s="42"/>
      <c r="P33" s="102">
        <f>IF(Q33="n/a", 0, W16+X16)</f>
        <v>0.32647781803114378</v>
      </c>
      <c r="Q33" s="103" t="str">
        <f>IF(OR(AND(P9="Lead", W9="Lead"), AND(P9="Lag", W9="Lag")), "✓", "n/a")</f>
        <v>✓</v>
      </c>
      <c r="R33" s="109">
        <f>R32+1</f>
        <v>10</v>
      </c>
      <c r="S33" s="80"/>
      <c r="T33" s="80"/>
      <c r="U33" s="81"/>
      <c r="V33" s="82"/>
      <c r="W33" s="80"/>
      <c r="X33" s="80"/>
      <c r="Y33" s="81"/>
      <c r="Z33" s="82"/>
      <c r="AB33" s="83"/>
      <c r="AC33" s="83"/>
      <c r="AD33" s="83"/>
      <c r="AE33" s="83"/>
      <c r="AF33" s="106"/>
      <c r="AG33" s="107"/>
    </row>
    <row r="34" spans="1:33" s="83" customFormat="1" ht="24.95" customHeight="1" outlineLevel="1" x14ac:dyDescent="0.2">
      <c r="A34" s="208" t="s">
        <v>67</v>
      </c>
      <c r="B34" s="110">
        <f>IF(C34="n/a", 0, B16+I16+C16)</f>
        <v>0.10627763480308278</v>
      </c>
      <c r="C34" s="71" t="str">
        <f>IF(OR(AND(B9="Lead",I9="Lag"), AND(B9="Lag", I9="Lead")), "✓", "n/a")</f>
        <v>✓</v>
      </c>
      <c r="D34" s="104">
        <f t="shared" ref="D34:D35" si="7">D33+1</f>
        <v>11</v>
      </c>
      <c r="E34" s="80"/>
      <c r="F34" s="80"/>
      <c r="G34" s="81"/>
      <c r="H34" s="82"/>
      <c r="I34" s="80"/>
      <c r="J34" s="80"/>
      <c r="K34" s="81"/>
      <c r="L34" s="82"/>
      <c r="N34" s="42"/>
      <c r="O34" s="42"/>
      <c r="P34" s="111">
        <f>IF(Q34="n/a", 0, P16+W16+Q16)</f>
        <v>0</v>
      </c>
      <c r="Q34" s="71" t="str">
        <f>IF(OR(AND(P9="Lead",W9="Lag"), AND(P9="Lag", W9="Lead")), "✓", "n/a")</f>
        <v>n/a</v>
      </c>
      <c r="R34" s="104">
        <f t="shared" ref="R34:R35" si="8">R33+1</f>
        <v>11</v>
      </c>
      <c r="S34" s="80"/>
      <c r="T34" s="80"/>
      <c r="U34" s="81"/>
      <c r="V34" s="82"/>
      <c r="W34" s="80"/>
      <c r="X34" s="80"/>
      <c r="Y34" s="81"/>
      <c r="Z34" s="82"/>
      <c r="AF34" s="84"/>
      <c r="AG34" s="85"/>
    </row>
    <row r="35" spans="1:33" s="83" customFormat="1" ht="24.95" customHeight="1" outlineLevel="1" x14ac:dyDescent="0.2">
      <c r="A35" s="209"/>
      <c r="B35" s="108">
        <f>IF(C35="n/a", 0, B16+I16+J16)</f>
        <v>0.13233349311370948</v>
      </c>
      <c r="C35" s="103" t="str">
        <f>IF(OR(AND(B9="Lead",I9="Lag"), AND(B9="Lag", I9="Lead")), "✓", "n/a")</f>
        <v>✓</v>
      </c>
      <c r="D35" s="109">
        <f t="shared" si="7"/>
        <v>12</v>
      </c>
      <c r="E35" s="80"/>
      <c r="F35" s="80"/>
      <c r="G35" s="81"/>
      <c r="H35" s="82"/>
      <c r="I35" s="80"/>
      <c r="J35" s="80"/>
      <c r="K35" s="81"/>
      <c r="L35" s="82"/>
      <c r="N35" s="42"/>
      <c r="O35" s="42"/>
      <c r="P35" s="112">
        <f>IF(Q35="n/a", 0, P16+W16+X16)</f>
        <v>0</v>
      </c>
      <c r="Q35" s="103" t="str">
        <f>IF(OR(AND(P9="Lead",W9="Lag"), AND(P9="Lag", W9="Lead")), "✓", "n/a")</f>
        <v>n/a</v>
      </c>
      <c r="R35" s="109">
        <f t="shared" si="8"/>
        <v>12</v>
      </c>
      <c r="S35" s="80"/>
      <c r="T35" s="80"/>
      <c r="U35" s="81"/>
      <c r="V35" s="82"/>
      <c r="W35" s="80"/>
      <c r="X35" s="80"/>
      <c r="Y35" s="81"/>
      <c r="Z35" s="82"/>
      <c r="AF35" s="84"/>
      <c r="AG35" s="85"/>
    </row>
    <row r="36" spans="1:33" s="105" customFormat="1" ht="15" customHeight="1" x14ac:dyDescent="0.2">
      <c r="A36" s="113"/>
      <c r="B36" s="114"/>
      <c r="C36" s="115"/>
      <c r="D36" s="27"/>
      <c r="E36" s="83"/>
      <c r="F36" s="83"/>
      <c r="G36" s="83"/>
      <c r="I36" s="83"/>
      <c r="K36" s="83"/>
      <c r="L36" s="83"/>
      <c r="N36" s="42"/>
      <c r="O36" s="42"/>
      <c r="P36" s="114"/>
      <c r="Q36" s="115"/>
      <c r="R36" s="27"/>
      <c r="S36" s="83"/>
      <c r="T36" s="83"/>
      <c r="U36" s="83"/>
      <c r="V36" s="83"/>
      <c r="W36" s="83"/>
      <c r="X36" s="83"/>
      <c r="AF36" s="106"/>
      <c r="AG36" s="107"/>
    </row>
    <row r="37" spans="1:33" x14ac:dyDescent="0.2">
      <c r="N37" s="140"/>
      <c r="O37" s="140"/>
      <c r="P37" s="177" t="s">
        <v>107</v>
      </c>
      <c r="Q37" s="177" t="s">
        <v>108</v>
      </c>
      <c r="R37" s="177" t="s">
        <v>109</v>
      </c>
      <c r="S37" s="177" t="s">
        <v>110</v>
      </c>
      <c r="T37" s="178" t="s">
        <v>100</v>
      </c>
      <c r="U37" s="178" t="s">
        <v>101</v>
      </c>
      <c r="V37" s="178" t="s">
        <v>102</v>
      </c>
      <c r="W37" s="178" t="s">
        <v>103</v>
      </c>
    </row>
    <row r="38" spans="1:33" ht="15" customHeight="1" x14ac:dyDescent="0.2">
      <c r="N38" s="140" t="s">
        <v>69</v>
      </c>
      <c r="O38" s="140" t="s">
        <v>68</v>
      </c>
      <c r="P38" s="177"/>
      <c r="Q38" s="177"/>
      <c r="R38" s="177"/>
      <c r="S38" s="177"/>
      <c r="T38" s="178"/>
      <c r="U38" s="178"/>
      <c r="V38" s="178"/>
      <c r="W38" s="178"/>
    </row>
    <row r="39" spans="1:33" ht="15" customHeight="1" x14ac:dyDescent="0.2">
      <c r="N39" s="140" t="s">
        <v>56</v>
      </c>
      <c r="O39" s="141" t="s">
        <v>59</v>
      </c>
      <c r="P39" s="177">
        <v>1</v>
      </c>
      <c r="Q39" s="177">
        <v>5</v>
      </c>
      <c r="R39" s="177">
        <v>7</v>
      </c>
      <c r="S39" s="177">
        <v>3</v>
      </c>
      <c r="T39" s="178">
        <v>6</v>
      </c>
      <c r="U39" s="178">
        <v>2</v>
      </c>
      <c r="V39" s="178">
        <v>4</v>
      </c>
      <c r="W39" s="178">
        <v>8</v>
      </c>
    </row>
    <row r="40" spans="1:33" ht="15" customHeight="1" x14ac:dyDescent="0.2">
      <c r="N40" s="140" t="s">
        <v>55</v>
      </c>
      <c r="O40" s="140"/>
      <c r="P40" s="177">
        <v>6</v>
      </c>
      <c r="Q40" s="177">
        <v>2</v>
      </c>
      <c r="R40" s="177">
        <v>4</v>
      </c>
      <c r="S40" s="177">
        <v>8</v>
      </c>
      <c r="T40" s="178">
        <v>7</v>
      </c>
      <c r="U40" s="178">
        <v>3</v>
      </c>
      <c r="V40" s="178">
        <v>5</v>
      </c>
      <c r="W40" s="178">
        <v>1</v>
      </c>
    </row>
    <row r="41" spans="1:33" ht="15" customHeight="1" x14ac:dyDescent="0.2"/>
  </sheetData>
  <sheetProtection sheet="1" formatCells="0" formatColumns="0" formatRows="0"/>
  <mergeCells count="50">
    <mergeCell ref="A34:A35"/>
    <mergeCell ref="W14:X14"/>
    <mergeCell ref="Y14:AC14"/>
    <mergeCell ref="B18:O18"/>
    <mergeCell ref="P18:AC18"/>
    <mergeCell ref="B19:AC19"/>
    <mergeCell ref="B20:O20"/>
    <mergeCell ref="P20:AC20"/>
    <mergeCell ref="B21:AC21"/>
    <mergeCell ref="B22:AC22"/>
    <mergeCell ref="B23:AC23"/>
    <mergeCell ref="A26:AD26"/>
    <mergeCell ref="A32:A33"/>
    <mergeCell ref="B14:C14"/>
    <mergeCell ref="D14:H14"/>
    <mergeCell ref="I14:J14"/>
    <mergeCell ref="K14:O14"/>
    <mergeCell ref="P14:Q14"/>
    <mergeCell ref="K7:M7"/>
    <mergeCell ref="R7:T7"/>
    <mergeCell ref="R14:V14"/>
    <mergeCell ref="Y7:AA7"/>
    <mergeCell ref="B11:C11"/>
    <mergeCell ref="I11:J11"/>
    <mergeCell ref="P11:Q11"/>
    <mergeCell ref="W11:X11"/>
    <mergeCell ref="B9:H9"/>
    <mergeCell ref="I9:O9"/>
    <mergeCell ref="P9:V9"/>
    <mergeCell ref="W9:AC9"/>
    <mergeCell ref="D7:F7"/>
    <mergeCell ref="B4:H4"/>
    <mergeCell ref="I4:O4"/>
    <mergeCell ref="P4:V4"/>
    <mergeCell ref="W4:AC4"/>
    <mergeCell ref="B6:C6"/>
    <mergeCell ref="D6:G6"/>
    <mergeCell ref="I6:J6"/>
    <mergeCell ref="K6:N6"/>
    <mergeCell ref="P6:Q6"/>
    <mergeCell ref="R6:U6"/>
    <mergeCell ref="W6:X6"/>
    <mergeCell ref="Y6:AB6"/>
    <mergeCell ref="B1:O1"/>
    <mergeCell ref="P1:R1"/>
    <mergeCell ref="S1:AC1"/>
    <mergeCell ref="AF1:AG1"/>
    <mergeCell ref="B2:O2"/>
    <mergeCell ref="P2:R2"/>
    <mergeCell ref="S2:AC2"/>
  </mergeCells>
  <conditionalFormatting sqref="A9">
    <cfRule type="expression" dxfId="14" priority="13">
      <formula>OR($B$8="✓", $I$8="✓", $P$8="✓", $W$8="✓")</formula>
    </cfRule>
  </conditionalFormatting>
  <conditionalFormatting sqref="B10 H10:I10 O10:P10 V10:W10 AC10">
    <cfRule type="expression" dxfId="13" priority="3">
      <formula>AND(B$8="✓", ISBLANK(B10))</formula>
    </cfRule>
  </conditionalFormatting>
  <conditionalFormatting sqref="B12:C12">
    <cfRule type="expression" dxfId="12" priority="7">
      <formula>AND($B$8="✓", $C$8="✓", ISBLANK(B12))</formula>
    </cfRule>
  </conditionalFormatting>
  <conditionalFormatting sqref="B1:O2 S1:AC2 B8:AC8 B9 I9 P9 W9 B22">
    <cfRule type="containsBlanks" dxfId="11" priority="12">
      <formula>LEN(TRIM(B1))=0</formula>
    </cfRule>
  </conditionalFormatting>
  <conditionalFormatting sqref="B12:AC12">
    <cfRule type="expression" dxfId="10" priority="11">
      <formula>AND(B$8="✓",ISBLANK(B12))</formula>
    </cfRule>
  </conditionalFormatting>
  <conditionalFormatting sqref="B13:AC13">
    <cfRule type="cellIs" dxfId="9" priority="5" operator="equal">
      <formula>0</formula>
    </cfRule>
  </conditionalFormatting>
  <conditionalFormatting sqref="B15:AC15 B11 D11:I11 K11:P11 R11:W11 Y11:AC11">
    <cfRule type="expression" dxfId="8" priority="4">
      <formula>AND(B$8="✓",ISBLANK(B11))</formula>
    </cfRule>
  </conditionalFormatting>
  <conditionalFormatting sqref="B15:AC15">
    <cfRule type="cellIs" dxfId="7" priority="1" operator="greaterThan">
      <formula>3000</formula>
    </cfRule>
    <cfRule type="cellIs" dxfId="6" priority="2" operator="lessThan">
      <formula>B$13</formula>
    </cfRule>
  </conditionalFormatting>
  <conditionalFormatting sqref="B16:AC16">
    <cfRule type="cellIs" dxfId="5" priority="6" operator="equal">
      <formula>0</formula>
    </cfRule>
  </conditionalFormatting>
  <conditionalFormatting sqref="I12:J12">
    <cfRule type="expression" dxfId="4" priority="10">
      <formula>AND($I$8="✓", $J$8="✓", ISBLANK(I12))</formula>
    </cfRule>
  </conditionalFormatting>
  <conditionalFormatting sqref="P12:Q12">
    <cfRule type="expression" dxfId="3" priority="9">
      <formula>AND($P$8="✓", $Q$8="✓", ISBLANK(P12))</formula>
    </cfRule>
  </conditionalFormatting>
  <conditionalFormatting sqref="W12:X12">
    <cfRule type="expression" dxfId="2" priority="8">
      <formula>AND($W$8="✓", $X$8="✓", ISBLANK(W12))</formula>
    </cfRule>
  </conditionalFormatting>
  <dataValidations count="10">
    <dataValidation type="list" showInputMessage="1" showErrorMessage="1" sqref="B8:AC8" xr:uid="{8D0AC7C7-EB40-47AC-8615-1EA43967B019}">
      <formula1>$O$37:$O$39</formula1>
    </dataValidation>
    <dataValidation type="list" showInputMessage="1" showErrorMessage="1" sqref="B9:AC9" xr:uid="{674C310E-A520-4131-B517-05A70573F619}">
      <formula1>$N$37:$N$40</formula1>
    </dataValidation>
    <dataValidation type="list" showInputMessage="1" showErrorMessage="1" sqref="H10" xr:uid="{D0E24948-7DEF-424B-AC03-07C9509F30C4}">
      <formula1>$T$38:$T$40</formula1>
    </dataValidation>
    <dataValidation type="list" showInputMessage="1" showErrorMessage="1" sqref="O10" xr:uid="{BC841067-B2B6-4099-932F-DE43A4101644}">
      <formula1>$U$38:$U$40</formula1>
    </dataValidation>
    <dataValidation type="list" showInputMessage="1" showErrorMessage="1" sqref="V10" xr:uid="{C860AECC-8640-45F7-86CA-BDED8A90FDCC}">
      <formula1>$V$38:$V$40</formula1>
    </dataValidation>
    <dataValidation type="list" showInputMessage="1" showErrorMessage="1" sqref="AC10" xr:uid="{92352868-2112-46D0-B0F8-A96B3FFA9C10}">
      <formula1>$W$38:$W$40</formula1>
    </dataValidation>
    <dataValidation type="list" showInputMessage="1" showErrorMessage="1" sqref="B10" xr:uid="{ADE77FC0-592E-457A-A2C0-E8F80DEC771D}">
      <formula1>$P$38:$P$40</formula1>
    </dataValidation>
    <dataValidation type="list" showInputMessage="1" showErrorMessage="1" sqref="I10" xr:uid="{B59F8FE0-406C-467C-B5CB-057EEB1DA061}">
      <formula1>$Q$38:$Q$40</formula1>
    </dataValidation>
    <dataValidation type="list" showInputMessage="1" showErrorMessage="1" sqref="P10" xr:uid="{89964133-55D9-4ACA-B40C-5BA9C9A6208C}">
      <formula1>$R$38:$R$40</formula1>
    </dataValidation>
    <dataValidation type="list" showInputMessage="1" showErrorMessage="1" sqref="W10" xr:uid="{F559964B-6519-4FE8-9703-E924CFF1D702}">
      <formula1>$S$38:$S$40</formula1>
    </dataValidation>
  </dataValidation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8E07E-FAB3-4C8B-9DDF-102304D2784A}">
  <sheetPr>
    <tabColor theme="5"/>
  </sheetPr>
  <dimension ref="A1:L35"/>
  <sheetViews>
    <sheetView workbookViewId="0">
      <selection activeCell="G8" sqref="G8:G14"/>
    </sheetView>
  </sheetViews>
  <sheetFormatPr defaultRowHeight="15" x14ac:dyDescent="0.25"/>
  <cols>
    <col min="1" max="1" width="14.28515625" bestFit="1" customWidth="1"/>
    <col min="2" max="2" width="20.7109375" customWidth="1"/>
    <col min="3" max="6" width="15.7109375" customWidth="1"/>
    <col min="7" max="7" width="10.7109375" customWidth="1"/>
    <col min="8" max="8" width="11.7109375" customWidth="1"/>
    <col min="9" max="9" width="30.7109375" customWidth="1"/>
    <col min="10" max="10" width="5.7109375" customWidth="1"/>
    <col min="11" max="12" width="75.7109375" style="159" customWidth="1"/>
  </cols>
  <sheetData>
    <row r="1" spans="1:12" x14ac:dyDescent="0.25">
      <c r="A1" s="4" t="s">
        <v>22</v>
      </c>
      <c r="B1" s="245"/>
      <c r="C1" s="246"/>
      <c r="D1" s="247"/>
      <c r="F1" s="1" t="s">
        <v>8</v>
      </c>
      <c r="G1" s="146">
        <f>SUMIF(H8:H35,"x",G8:G35)</f>
        <v>0</v>
      </c>
      <c r="K1" s="232" t="s">
        <v>91</v>
      </c>
      <c r="L1" s="233"/>
    </row>
    <row r="2" spans="1:12" x14ac:dyDescent="0.25">
      <c r="A2" s="7" t="s">
        <v>20</v>
      </c>
      <c r="B2" s="245"/>
      <c r="C2" s="246"/>
      <c r="D2" s="247"/>
      <c r="F2" s="1" t="s">
        <v>9</v>
      </c>
      <c r="G2" s="150"/>
    </row>
    <row r="3" spans="1:12" x14ac:dyDescent="0.25">
      <c r="A3" s="234" t="s">
        <v>21</v>
      </c>
      <c r="B3" s="236"/>
      <c r="C3" s="237"/>
      <c r="D3" s="238"/>
      <c r="F3" s="1" t="s">
        <v>10</v>
      </c>
      <c r="G3" s="150"/>
    </row>
    <row r="4" spans="1:12" ht="15.75" thickBot="1" x14ac:dyDescent="0.3">
      <c r="A4" s="235"/>
      <c r="B4" s="239"/>
      <c r="C4" s="240"/>
      <c r="D4" s="241"/>
      <c r="F4" s="1" t="s">
        <v>11</v>
      </c>
      <c r="G4" s="160">
        <v>4</v>
      </c>
    </row>
    <row r="5" spans="1:12" ht="15.75" thickBot="1" x14ac:dyDescent="0.3">
      <c r="A5" s="144"/>
      <c r="B5" s="242"/>
      <c r="C5" s="243"/>
      <c r="D5" s="244"/>
      <c r="F5" s="2" t="s">
        <v>12</v>
      </c>
      <c r="G5" s="147" t="str">
        <f>IFERROR(G1*(G2/(G2-(G3*G4))),"Input Data")</f>
        <v>Input Data</v>
      </c>
    </row>
    <row r="6" spans="1:12" x14ac:dyDescent="0.25">
      <c r="K6" s="232" t="s">
        <v>92</v>
      </c>
      <c r="L6" s="233"/>
    </row>
    <row r="7" spans="1:12" ht="45" x14ac:dyDescent="0.25">
      <c r="A7" s="143"/>
      <c r="B7" s="5" t="s">
        <v>0</v>
      </c>
      <c r="C7" s="5" t="s">
        <v>1</v>
      </c>
      <c r="D7" s="3" t="s">
        <v>2</v>
      </c>
      <c r="E7" s="6" t="s">
        <v>3</v>
      </c>
      <c r="F7" s="6" t="s">
        <v>4</v>
      </c>
      <c r="G7" s="8" t="s">
        <v>5</v>
      </c>
      <c r="H7" s="6" t="s">
        <v>23</v>
      </c>
      <c r="I7" s="145" t="s">
        <v>90</v>
      </c>
    </row>
    <row r="8" spans="1:12" x14ac:dyDescent="0.25">
      <c r="B8" s="148"/>
      <c r="C8" s="148"/>
      <c r="D8" s="149"/>
      <c r="E8" s="150"/>
      <c r="F8" s="150"/>
      <c r="G8" s="146" t="str">
        <f>IFERROR(E8/F8, "")</f>
        <v/>
      </c>
      <c r="H8" s="151"/>
      <c r="I8" s="156"/>
    </row>
    <row r="9" spans="1:12" x14ac:dyDescent="0.25">
      <c r="B9" s="148"/>
      <c r="C9" s="148"/>
      <c r="D9" s="151"/>
      <c r="E9" s="152"/>
      <c r="F9" s="152"/>
      <c r="G9" s="146" t="str">
        <f t="shared" ref="G9:G35" si="0">IFERROR(E9/F9, "")</f>
        <v/>
      </c>
      <c r="H9" s="151"/>
      <c r="I9" s="157"/>
    </row>
    <row r="10" spans="1:12" x14ac:dyDescent="0.25">
      <c r="B10" s="153"/>
      <c r="C10" s="148"/>
      <c r="D10" s="151"/>
      <c r="E10" s="152"/>
      <c r="F10" s="152"/>
      <c r="G10" s="146" t="str">
        <f t="shared" si="0"/>
        <v/>
      </c>
      <c r="H10" s="151"/>
      <c r="I10" s="158"/>
    </row>
    <row r="11" spans="1:12" x14ac:dyDescent="0.25">
      <c r="B11" s="154"/>
      <c r="C11" s="148"/>
      <c r="D11" s="155"/>
      <c r="E11" s="150"/>
      <c r="F11" s="150"/>
      <c r="G11" s="146" t="str">
        <f t="shared" si="0"/>
        <v/>
      </c>
      <c r="H11" s="151"/>
      <c r="I11" s="156"/>
    </row>
    <row r="12" spans="1:12" x14ac:dyDescent="0.25">
      <c r="B12" s="154"/>
      <c r="C12" s="154"/>
      <c r="D12" s="155"/>
      <c r="E12" s="150"/>
      <c r="F12" s="150"/>
      <c r="G12" s="146" t="str">
        <f t="shared" si="0"/>
        <v/>
      </c>
      <c r="H12" s="151"/>
      <c r="I12" s="158"/>
    </row>
    <row r="13" spans="1:12" x14ac:dyDescent="0.25">
      <c r="B13" s="148"/>
      <c r="C13" s="154"/>
      <c r="D13" s="149"/>
      <c r="E13" s="150"/>
      <c r="F13" s="150"/>
      <c r="G13" s="146" t="str">
        <f t="shared" si="0"/>
        <v/>
      </c>
      <c r="H13" s="151"/>
      <c r="I13" s="156"/>
    </row>
    <row r="14" spans="1:12" x14ac:dyDescent="0.25">
      <c r="B14" s="154"/>
      <c r="C14" s="154"/>
      <c r="D14" s="151"/>
      <c r="E14" s="150"/>
      <c r="F14" s="150"/>
      <c r="G14" s="146" t="str">
        <f t="shared" si="0"/>
        <v/>
      </c>
      <c r="H14" s="151"/>
      <c r="I14" s="158"/>
    </row>
    <row r="15" spans="1:12" x14ac:dyDescent="0.25">
      <c r="B15" s="154"/>
      <c r="C15" s="154"/>
      <c r="D15" s="151"/>
      <c r="E15" s="150"/>
      <c r="F15" s="150"/>
      <c r="G15" s="146" t="str">
        <f t="shared" si="0"/>
        <v/>
      </c>
      <c r="H15" s="151"/>
      <c r="I15" s="156"/>
    </row>
    <row r="16" spans="1:12" x14ac:dyDescent="0.25">
      <c r="B16" s="154"/>
      <c r="C16" s="154"/>
      <c r="D16" s="155"/>
      <c r="E16" s="150"/>
      <c r="F16" s="150"/>
      <c r="G16" s="146" t="str">
        <f t="shared" si="0"/>
        <v/>
      </c>
      <c r="H16" s="151"/>
      <c r="I16" s="158"/>
    </row>
    <row r="17" spans="2:9" x14ac:dyDescent="0.25">
      <c r="B17" s="154"/>
      <c r="C17" s="154"/>
      <c r="D17" s="155"/>
      <c r="E17" s="150"/>
      <c r="F17" s="150"/>
      <c r="G17" s="146" t="str">
        <f t="shared" si="0"/>
        <v/>
      </c>
      <c r="H17" s="151"/>
      <c r="I17" s="156"/>
    </row>
    <row r="18" spans="2:9" x14ac:dyDescent="0.25">
      <c r="B18" s="148"/>
      <c r="C18" s="154"/>
      <c r="D18" s="149"/>
      <c r="E18" s="150"/>
      <c r="F18" s="150"/>
      <c r="G18" s="146" t="str">
        <f t="shared" si="0"/>
        <v/>
      </c>
      <c r="H18" s="151"/>
      <c r="I18" s="156"/>
    </row>
    <row r="19" spans="2:9" x14ac:dyDescent="0.25">
      <c r="B19" s="154"/>
      <c r="C19" s="154"/>
      <c r="D19" s="151"/>
      <c r="E19" s="150"/>
      <c r="F19" s="150"/>
      <c r="G19" s="146" t="str">
        <f t="shared" si="0"/>
        <v/>
      </c>
      <c r="H19" s="151"/>
      <c r="I19" s="157"/>
    </row>
    <row r="20" spans="2:9" x14ac:dyDescent="0.25">
      <c r="B20" s="154"/>
      <c r="C20" s="154"/>
      <c r="D20" s="151"/>
      <c r="E20" s="150"/>
      <c r="F20" s="150"/>
      <c r="G20" s="146" t="str">
        <f t="shared" si="0"/>
        <v/>
      </c>
      <c r="H20" s="151"/>
      <c r="I20" s="158"/>
    </row>
    <row r="21" spans="2:9" x14ac:dyDescent="0.25">
      <c r="B21" s="154"/>
      <c r="C21" s="154"/>
      <c r="D21" s="151"/>
      <c r="E21" s="150"/>
      <c r="F21" s="150"/>
      <c r="G21" s="146" t="str">
        <f t="shared" si="0"/>
        <v/>
      </c>
      <c r="H21" s="151"/>
      <c r="I21" s="158"/>
    </row>
    <row r="22" spans="2:9" x14ac:dyDescent="0.25">
      <c r="B22" s="154"/>
      <c r="C22" s="154"/>
      <c r="D22" s="151"/>
      <c r="E22" s="150"/>
      <c r="F22" s="150"/>
      <c r="G22" s="146" t="str">
        <f t="shared" si="0"/>
        <v/>
      </c>
      <c r="H22" s="151"/>
      <c r="I22" s="156"/>
    </row>
    <row r="23" spans="2:9" x14ac:dyDescent="0.25">
      <c r="B23" s="154"/>
      <c r="C23" s="154"/>
      <c r="D23" s="155"/>
      <c r="E23" s="150"/>
      <c r="F23" s="150"/>
      <c r="G23" s="146" t="str">
        <f t="shared" si="0"/>
        <v/>
      </c>
      <c r="H23" s="151"/>
      <c r="I23" s="158"/>
    </row>
    <row r="24" spans="2:9" x14ac:dyDescent="0.25">
      <c r="B24" s="154"/>
      <c r="C24" s="154"/>
      <c r="D24" s="155"/>
      <c r="E24" s="150"/>
      <c r="F24" s="150"/>
      <c r="G24" s="146" t="str">
        <f t="shared" si="0"/>
        <v/>
      </c>
      <c r="H24" s="151"/>
      <c r="I24" s="156"/>
    </row>
    <row r="25" spans="2:9" x14ac:dyDescent="0.25">
      <c r="B25" s="148"/>
      <c r="C25" s="154"/>
      <c r="D25" s="149"/>
      <c r="E25" s="150"/>
      <c r="F25" s="150"/>
      <c r="G25" s="146" t="str">
        <f t="shared" si="0"/>
        <v/>
      </c>
      <c r="H25" s="151"/>
      <c r="I25" s="156"/>
    </row>
    <row r="26" spans="2:9" x14ac:dyDescent="0.25">
      <c r="B26" s="154"/>
      <c r="C26" s="154"/>
      <c r="D26" s="151"/>
      <c r="E26" s="150"/>
      <c r="F26" s="150"/>
      <c r="G26" s="146" t="str">
        <f t="shared" si="0"/>
        <v/>
      </c>
      <c r="H26" s="151"/>
      <c r="I26" s="157"/>
    </row>
    <row r="27" spans="2:9" x14ac:dyDescent="0.25">
      <c r="B27" s="154"/>
      <c r="C27" s="154"/>
      <c r="D27" s="151"/>
      <c r="E27" s="150"/>
      <c r="F27" s="150"/>
      <c r="G27" s="146" t="str">
        <f t="shared" si="0"/>
        <v/>
      </c>
      <c r="H27" s="151"/>
      <c r="I27" s="158"/>
    </row>
    <row r="28" spans="2:9" x14ac:dyDescent="0.25">
      <c r="B28" s="154"/>
      <c r="C28" s="154"/>
      <c r="D28" s="155"/>
      <c r="E28" s="150"/>
      <c r="F28" s="150"/>
      <c r="G28" s="146" t="str">
        <f t="shared" si="0"/>
        <v/>
      </c>
      <c r="H28" s="151"/>
      <c r="I28" s="156"/>
    </row>
    <row r="29" spans="2:9" x14ac:dyDescent="0.25">
      <c r="B29" s="154"/>
      <c r="C29" s="154"/>
      <c r="D29" s="155"/>
      <c r="E29" s="150"/>
      <c r="F29" s="150"/>
      <c r="G29" s="146" t="str">
        <f t="shared" si="0"/>
        <v/>
      </c>
      <c r="H29" s="151"/>
      <c r="I29" s="158"/>
    </row>
    <row r="30" spans="2:9" x14ac:dyDescent="0.25">
      <c r="B30" s="148"/>
      <c r="C30" s="154"/>
      <c r="D30" s="149"/>
      <c r="E30" s="150"/>
      <c r="F30" s="150"/>
      <c r="G30" s="146" t="str">
        <f t="shared" si="0"/>
        <v/>
      </c>
      <c r="H30" s="151"/>
      <c r="I30" s="156"/>
    </row>
    <row r="31" spans="2:9" x14ac:dyDescent="0.25">
      <c r="B31" s="154"/>
      <c r="C31" s="154"/>
      <c r="D31" s="151"/>
      <c r="E31" s="150"/>
      <c r="F31" s="150"/>
      <c r="G31" s="146" t="str">
        <f t="shared" si="0"/>
        <v/>
      </c>
      <c r="H31" s="151"/>
      <c r="I31" s="158"/>
    </row>
    <row r="32" spans="2:9" x14ac:dyDescent="0.25">
      <c r="B32" s="154"/>
      <c r="C32" s="154"/>
      <c r="D32" s="151"/>
      <c r="E32" s="150"/>
      <c r="F32" s="150"/>
      <c r="G32" s="146" t="str">
        <f t="shared" si="0"/>
        <v/>
      </c>
      <c r="H32" s="151"/>
      <c r="I32" s="156"/>
    </row>
    <row r="33" spans="2:9" x14ac:dyDescent="0.25">
      <c r="B33" s="154"/>
      <c r="C33" s="154"/>
      <c r="D33" s="155"/>
      <c r="E33" s="150"/>
      <c r="F33" s="150"/>
      <c r="G33" s="146" t="str">
        <f t="shared" si="0"/>
        <v/>
      </c>
      <c r="H33" s="151"/>
      <c r="I33" s="158"/>
    </row>
    <row r="34" spans="2:9" x14ac:dyDescent="0.25">
      <c r="B34" s="154"/>
      <c r="C34" s="154"/>
      <c r="D34" s="155"/>
      <c r="E34" s="150"/>
      <c r="F34" s="150"/>
      <c r="G34" s="146" t="str">
        <f t="shared" si="0"/>
        <v/>
      </c>
      <c r="H34" s="151"/>
      <c r="I34" s="156"/>
    </row>
    <row r="35" spans="2:9" x14ac:dyDescent="0.25">
      <c r="B35" s="154"/>
      <c r="C35" s="154"/>
      <c r="D35" s="155"/>
      <c r="E35" s="150"/>
      <c r="F35" s="150"/>
      <c r="G35" s="146" t="str">
        <f t="shared" si="0"/>
        <v/>
      </c>
      <c r="H35" s="151"/>
      <c r="I35" s="158"/>
    </row>
  </sheetData>
  <sheetProtection sheet="1" objects="1" scenarios="1" formatCells="0" formatColumns="0" formatRows="0" insertRows="0"/>
  <mergeCells count="6">
    <mergeCell ref="K6:L6"/>
    <mergeCell ref="A3:A4"/>
    <mergeCell ref="B3:D5"/>
    <mergeCell ref="B2:D2"/>
    <mergeCell ref="B1:D1"/>
    <mergeCell ref="K1:L1"/>
  </mergeCells>
  <conditionalFormatting sqref="C9:F35 B1:D5 G2:G3 B8:F8">
    <cfRule type="containsBlanks" dxfId="1" priority="2">
      <formula>LEN(TRIM(B1))=0</formula>
    </cfRule>
  </conditionalFormatting>
  <conditionalFormatting sqref="C9:F35">
    <cfRule type="expression" dxfId="0" priority="1">
      <formula>ISBLANK($B9)</formula>
    </cfRule>
  </conditionalFormatting>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28051-7B55-42C8-8E0A-DF39DB3879F1}">
  <sheetPr codeName="Sheet13">
    <tabColor theme="1"/>
  </sheetPr>
  <dimension ref="A1:D126"/>
  <sheetViews>
    <sheetView workbookViewId="0">
      <selection activeCell="F21" sqref="F21"/>
    </sheetView>
  </sheetViews>
  <sheetFormatPr defaultRowHeight="15" x14ac:dyDescent="0.25"/>
  <cols>
    <col min="1" max="1" width="9.140625" style="12"/>
    <col min="2" max="2" width="11.7109375" bestFit="1" customWidth="1"/>
    <col min="4" max="4" width="102.5703125" bestFit="1" customWidth="1"/>
  </cols>
  <sheetData>
    <row r="1" spans="1:4" x14ac:dyDescent="0.25">
      <c r="A1" s="11" t="s">
        <v>27</v>
      </c>
      <c r="B1" s="9" t="s">
        <v>28</v>
      </c>
      <c r="C1" s="9" t="s">
        <v>29</v>
      </c>
      <c r="D1" s="10" t="s">
        <v>30</v>
      </c>
    </row>
    <row r="2" spans="1:4" x14ac:dyDescent="0.25">
      <c r="A2" s="163" t="s">
        <v>32</v>
      </c>
      <c r="B2" s="164" t="s">
        <v>31</v>
      </c>
      <c r="C2" s="164" t="s">
        <v>26</v>
      </c>
      <c r="D2" s="165" t="s">
        <v>33</v>
      </c>
    </row>
    <row r="3" spans="1:4" x14ac:dyDescent="0.25">
      <c r="A3" s="166">
        <v>1.1000000000000001</v>
      </c>
      <c r="B3" s="164" t="s">
        <v>31</v>
      </c>
      <c r="C3" s="167" t="s">
        <v>39</v>
      </c>
      <c r="D3" s="165" t="s">
        <v>38</v>
      </c>
    </row>
    <row r="4" spans="1:4" ht="90" x14ac:dyDescent="0.25">
      <c r="A4" s="166">
        <v>2</v>
      </c>
      <c r="B4" s="167" t="s">
        <v>40</v>
      </c>
      <c r="C4" s="167" t="s">
        <v>41</v>
      </c>
      <c r="D4" s="168" t="s">
        <v>95</v>
      </c>
    </row>
    <row r="5" spans="1:4" x14ac:dyDescent="0.25">
      <c r="A5" s="166"/>
      <c r="B5" s="167"/>
      <c r="C5" s="167"/>
      <c r="D5" s="167"/>
    </row>
    <row r="6" spans="1:4" x14ac:dyDescent="0.25">
      <c r="A6" s="166"/>
      <c r="B6" s="167"/>
      <c r="C6" s="167"/>
      <c r="D6" s="167"/>
    </row>
    <row r="7" spans="1:4" x14ac:dyDescent="0.25">
      <c r="A7" s="166"/>
      <c r="B7" s="167"/>
      <c r="C7" s="167"/>
      <c r="D7" s="167"/>
    </row>
    <row r="8" spans="1:4" x14ac:dyDescent="0.25">
      <c r="A8" s="166"/>
      <c r="B8" s="167"/>
      <c r="C8" s="167"/>
      <c r="D8" s="167"/>
    </row>
    <row r="9" spans="1:4" x14ac:dyDescent="0.25">
      <c r="A9" s="166"/>
      <c r="B9" s="167"/>
      <c r="C9" s="167"/>
      <c r="D9" s="167"/>
    </row>
    <row r="10" spans="1:4" x14ac:dyDescent="0.25">
      <c r="A10" s="166"/>
      <c r="B10" s="167"/>
      <c r="C10" s="167"/>
      <c r="D10" s="167"/>
    </row>
    <row r="11" spans="1:4" x14ac:dyDescent="0.25">
      <c r="A11" s="166"/>
      <c r="B11" s="167"/>
      <c r="C11" s="167"/>
      <c r="D11" s="167"/>
    </row>
    <row r="12" spans="1:4" x14ac:dyDescent="0.25">
      <c r="A12" s="166"/>
      <c r="B12" s="167"/>
      <c r="C12" s="167"/>
      <c r="D12" s="167"/>
    </row>
    <row r="13" spans="1:4" x14ac:dyDescent="0.25">
      <c r="A13" s="166"/>
      <c r="B13" s="167"/>
      <c r="C13" s="167"/>
      <c r="D13" s="167"/>
    </row>
    <row r="14" spans="1:4" x14ac:dyDescent="0.25">
      <c r="A14" s="166"/>
      <c r="B14" s="167"/>
      <c r="C14" s="167"/>
      <c r="D14" s="167"/>
    </row>
    <row r="15" spans="1:4" x14ac:dyDescent="0.25">
      <c r="A15" s="166"/>
      <c r="B15" s="167"/>
      <c r="C15" s="167"/>
      <c r="D15" s="167"/>
    </row>
    <row r="16" spans="1:4" x14ac:dyDescent="0.25">
      <c r="A16" s="166"/>
      <c r="B16" s="167"/>
      <c r="C16" s="167"/>
      <c r="D16" s="167"/>
    </row>
    <row r="17" spans="1:4" x14ac:dyDescent="0.25">
      <c r="A17" s="166"/>
      <c r="B17" s="167"/>
      <c r="C17" s="167"/>
      <c r="D17" s="167"/>
    </row>
    <row r="18" spans="1:4" x14ac:dyDescent="0.25">
      <c r="A18" s="166"/>
      <c r="B18" s="167"/>
      <c r="C18" s="167"/>
      <c r="D18" s="167"/>
    </row>
    <row r="19" spans="1:4" x14ac:dyDescent="0.25">
      <c r="A19" s="166"/>
      <c r="B19" s="167"/>
      <c r="C19" s="167"/>
      <c r="D19" s="167"/>
    </row>
    <row r="20" spans="1:4" x14ac:dyDescent="0.25">
      <c r="A20" s="166"/>
      <c r="B20" s="167"/>
      <c r="C20" s="167"/>
      <c r="D20" s="167"/>
    </row>
    <row r="21" spans="1:4" x14ac:dyDescent="0.25">
      <c r="A21" s="166"/>
      <c r="B21" s="167"/>
      <c r="C21" s="167"/>
      <c r="D21" s="167"/>
    </row>
    <row r="22" spans="1:4" x14ac:dyDescent="0.25">
      <c r="A22" s="166"/>
      <c r="B22" s="167"/>
      <c r="C22" s="167"/>
      <c r="D22" s="167"/>
    </row>
    <row r="23" spans="1:4" x14ac:dyDescent="0.25">
      <c r="A23" s="166"/>
      <c r="B23" s="167"/>
      <c r="C23" s="167"/>
      <c r="D23" s="167"/>
    </row>
    <row r="24" spans="1:4" x14ac:dyDescent="0.25">
      <c r="A24" s="166"/>
      <c r="B24" s="167"/>
      <c r="C24" s="167"/>
      <c r="D24" s="167"/>
    </row>
    <row r="25" spans="1:4" x14ac:dyDescent="0.25">
      <c r="A25" s="166"/>
      <c r="B25" s="167"/>
      <c r="C25" s="167"/>
      <c r="D25" s="167"/>
    </row>
    <row r="26" spans="1:4" x14ac:dyDescent="0.25">
      <c r="A26" s="166"/>
      <c r="B26" s="167"/>
      <c r="C26" s="167"/>
      <c r="D26" s="167"/>
    </row>
    <row r="27" spans="1:4" x14ac:dyDescent="0.25">
      <c r="A27" s="166"/>
      <c r="B27" s="167"/>
      <c r="C27" s="167"/>
      <c r="D27" s="167"/>
    </row>
    <row r="28" spans="1:4" x14ac:dyDescent="0.25">
      <c r="A28" s="166"/>
      <c r="B28" s="167"/>
      <c r="C28" s="167"/>
      <c r="D28" s="167"/>
    </row>
    <row r="29" spans="1:4" x14ac:dyDescent="0.25">
      <c r="A29" s="166"/>
      <c r="B29" s="167"/>
      <c r="C29" s="167"/>
      <c r="D29" s="167"/>
    </row>
    <row r="30" spans="1:4" x14ac:dyDescent="0.25">
      <c r="A30" s="166"/>
      <c r="B30" s="167"/>
      <c r="C30" s="167"/>
      <c r="D30" s="167"/>
    </row>
    <row r="31" spans="1:4" x14ac:dyDescent="0.25">
      <c r="A31" s="166"/>
      <c r="B31" s="167"/>
      <c r="C31" s="167"/>
      <c r="D31" s="167"/>
    </row>
    <row r="32" spans="1:4" x14ac:dyDescent="0.25">
      <c r="A32" s="166"/>
      <c r="B32" s="167"/>
      <c r="C32" s="167"/>
      <c r="D32" s="167"/>
    </row>
    <row r="33" spans="1:4" x14ac:dyDescent="0.25">
      <c r="A33" s="166"/>
      <c r="B33" s="167"/>
      <c r="C33" s="167"/>
      <c r="D33" s="167"/>
    </row>
    <row r="34" spans="1:4" x14ac:dyDescent="0.25">
      <c r="A34" s="166"/>
      <c r="B34" s="167"/>
      <c r="C34" s="167"/>
      <c r="D34" s="167"/>
    </row>
    <row r="35" spans="1:4" x14ac:dyDescent="0.25">
      <c r="A35" s="166"/>
      <c r="B35" s="167"/>
      <c r="C35" s="167"/>
      <c r="D35" s="167"/>
    </row>
    <row r="36" spans="1:4" x14ac:dyDescent="0.25">
      <c r="A36" s="166"/>
      <c r="B36" s="167"/>
      <c r="C36" s="167"/>
      <c r="D36" s="167"/>
    </row>
    <row r="37" spans="1:4" x14ac:dyDescent="0.25">
      <c r="A37" s="166"/>
      <c r="B37" s="167"/>
      <c r="C37" s="167"/>
      <c r="D37" s="167"/>
    </row>
    <row r="38" spans="1:4" x14ac:dyDescent="0.25">
      <c r="A38" s="166"/>
      <c r="B38" s="167"/>
      <c r="C38" s="167"/>
      <c r="D38" s="167"/>
    </row>
    <row r="39" spans="1:4" x14ac:dyDescent="0.25">
      <c r="A39" s="166"/>
      <c r="B39" s="167"/>
      <c r="C39" s="167"/>
      <c r="D39" s="167"/>
    </row>
    <row r="40" spans="1:4" x14ac:dyDescent="0.25">
      <c r="A40" s="166"/>
      <c r="B40" s="167"/>
      <c r="C40" s="167"/>
      <c r="D40" s="167"/>
    </row>
    <row r="41" spans="1:4" x14ac:dyDescent="0.25">
      <c r="A41" s="166"/>
      <c r="B41" s="167"/>
      <c r="C41" s="167"/>
      <c r="D41" s="167"/>
    </row>
    <row r="42" spans="1:4" x14ac:dyDescent="0.25">
      <c r="A42" s="166"/>
      <c r="B42" s="167"/>
      <c r="C42" s="167"/>
      <c r="D42" s="167"/>
    </row>
    <row r="43" spans="1:4" x14ac:dyDescent="0.25">
      <c r="A43" s="166"/>
      <c r="B43" s="167"/>
      <c r="C43" s="167"/>
      <c r="D43" s="167"/>
    </row>
    <row r="44" spans="1:4" x14ac:dyDescent="0.25">
      <c r="A44" s="166"/>
      <c r="B44" s="167"/>
      <c r="C44" s="167"/>
      <c r="D44" s="167"/>
    </row>
    <row r="45" spans="1:4" x14ac:dyDescent="0.25">
      <c r="A45" s="166"/>
      <c r="B45" s="167"/>
      <c r="C45" s="167"/>
      <c r="D45" s="167"/>
    </row>
    <row r="46" spans="1:4" x14ac:dyDescent="0.25">
      <c r="A46" s="166"/>
      <c r="B46" s="167"/>
      <c r="C46" s="167"/>
      <c r="D46" s="167"/>
    </row>
    <row r="47" spans="1:4" x14ac:dyDescent="0.25">
      <c r="A47" s="166"/>
      <c r="B47" s="167"/>
      <c r="C47" s="167"/>
      <c r="D47" s="167"/>
    </row>
    <row r="48" spans="1:4" x14ac:dyDescent="0.25">
      <c r="A48" s="166"/>
      <c r="B48" s="167"/>
      <c r="C48" s="167"/>
      <c r="D48" s="167"/>
    </row>
    <row r="49" spans="1:4" x14ac:dyDescent="0.25">
      <c r="A49" s="166"/>
      <c r="B49" s="167"/>
      <c r="C49" s="167"/>
      <c r="D49" s="167"/>
    </row>
    <row r="50" spans="1:4" x14ac:dyDescent="0.25">
      <c r="A50" s="166"/>
      <c r="B50" s="167"/>
      <c r="C50" s="167"/>
      <c r="D50" s="167"/>
    </row>
    <row r="51" spans="1:4" x14ac:dyDescent="0.25">
      <c r="A51" s="166"/>
      <c r="B51" s="167"/>
      <c r="C51" s="167"/>
      <c r="D51" s="167"/>
    </row>
    <row r="52" spans="1:4" x14ac:dyDescent="0.25">
      <c r="A52" s="166"/>
      <c r="B52" s="167"/>
      <c r="C52" s="167"/>
      <c r="D52" s="167"/>
    </row>
    <row r="53" spans="1:4" x14ac:dyDescent="0.25">
      <c r="A53" s="166"/>
      <c r="B53" s="167"/>
      <c r="C53" s="167"/>
      <c r="D53" s="167"/>
    </row>
    <row r="54" spans="1:4" x14ac:dyDescent="0.25">
      <c r="A54" s="166"/>
      <c r="B54" s="167"/>
      <c r="C54" s="167"/>
      <c r="D54" s="167"/>
    </row>
    <row r="55" spans="1:4" x14ac:dyDescent="0.25">
      <c r="A55" s="166"/>
      <c r="B55" s="167"/>
      <c r="C55" s="167"/>
      <c r="D55" s="167"/>
    </row>
    <row r="56" spans="1:4" x14ac:dyDescent="0.25">
      <c r="A56" s="166"/>
      <c r="B56" s="167"/>
      <c r="C56" s="167"/>
      <c r="D56" s="167"/>
    </row>
    <row r="57" spans="1:4" x14ac:dyDescent="0.25">
      <c r="A57" s="166"/>
      <c r="B57" s="167"/>
      <c r="C57" s="167"/>
      <c r="D57" s="167"/>
    </row>
    <row r="58" spans="1:4" x14ac:dyDescent="0.25">
      <c r="A58" s="166"/>
      <c r="B58" s="167"/>
      <c r="C58" s="167"/>
      <c r="D58" s="167"/>
    </row>
    <row r="59" spans="1:4" x14ac:dyDescent="0.25">
      <c r="A59" s="166"/>
      <c r="B59" s="167"/>
      <c r="C59" s="167"/>
      <c r="D59" s="167"/>
    </row>
    <row r="60" spans="1:4" x14ac:dyDescent="0.25">
      <c r="A60" s="166"/>
      <c r="B60" s="167"/>
      <c r="C60" s="167"/>
      <c r="D60" s="167"/>
    </row>
    <row r="61" spans="1:4" x14ac:dyDescent="0.25">
      <c r="A61" s="166"/>
      <c r="B61" s="167"/>
      <c r="C61" s="167"/>
      <c r="D61" s="167"/>
    </row>
    <row r="62" spans="1:4" x14ac:dyDescent="0.25">
      <c r="A62" s="166"/>
      <c r="B62" s="167"/>
      <c r="C62" s="167"/>
      <c r="D62" s="167"/>
    </row>
    <row r="63" spans="1:4" x14ac:dyDescent="0.25">
      <c r="A63" s="166"/>
      <c r="B63" s="167"/>
      <c r="C63" s="167"/>
      <c r="D63" s="167"/>
    </row>
    <row r="64" spans="1:4" x14ac:dyDescent="0.25">
      <c r="A64" s="166"/>
      <c r="B64" s="167"/>
      <c r="C64" s="167"/>
      <c r="D64" s="167"/>
    </row>
    <row r="65" spans="1:4" x14ac:dyDescent="0.25">
      <c r="A65" s="166"/>
      <c r="B65" s="167"/>
      <c r="C65" s="167"/>
      <c r="D65" s="167"/>
    </row>
    <row r="66" spans="1:4" x14ac:dyDescent="0.25">
      <c r="A66" s="166"/>
      <c r="B66" s="167"/>
      <c r="C66" s="167"/>
      <c r="D66" s="167"/>
    </row>
    <row r="67" spans="1:4" x14ac:dyDescent="0.25">
      <c r="A67" s="166"/>
      <c r="B67" s="167"/>
      <c r="C67" s="167"/>
      <c r="D67" s="167"/>
    </row>
    <row r="68" spans="1:4" x14ac:dyDescent="0.25">
      <c r="A68" s="166"/>
      <c r="B68" s="167"/>
      <c r="C68" s="167"/>
      <c r="D68" s="167"/>
    </row>
    <row r="69" spans="1:4" x14ac:dyDescent="0.25">
      <c r="A69" s="166"/>
      <c r="B69" s="167"/>
      <c r="C69" s="167"/>
      <c r="D69" s="167"/>
    </row>
    <row r="70" spans="1:4" x14ac:dyDescent="0.25">
      <c r="A70" s="166"/>
      <c r="B70" s="167"/>
      <c r="C70" s="167"/>
      <c r="D70" s="167"/>
    </row>
    <row r="71" spans="1:4" x14ac:dyDescent="0.25">
      <c r="A71" s="166"/>
      <c r="B71" s="167"/>
      <c r="C71" s="167"/>
      <c r="D71" s="167"/>
    </row>
    <row r="72" spans="1:4" x14ac:dyDescent="0.25">
      <c r="A72" s="166"/>
      <c r="B72" s="167"/>
      <c r="C72" s="167"/>
      <c r="D72" s="167"/>
    </row>
    <row r="73" spans="1:4" x14ac:dyDescent="0.25">
      <c r="A73" s="166"/>
      <c r="B73" s="167"/>
      <c r="C73" s="167"/>
      <c r="D73" s="167"/>
    </row>
    <row r="74" spans="1:4" x14ac:dyDescent="0.25">
      <c r="A74" s="166"/>
      <c r="B74" s="167"/>
      <c r="C74" s="167"/>
      <c r="D74" s="167"/>
    </row>
    <row r="75" spans="1:4" x14ac:dyDescent="0.25">
      <c r="A75" s="166"/>
      <c r="B75" s="167"/>
      <c r="C75" s="167"/>
      <c r="D75" s="167"/>
    </row>
    <row r="76" spans="1:4" x14ac:dyDescent="0.25">
      <c r="A76" s="166"/>
      <c r="B76" s="167"/>
      <c r="C76" s="167"/>
      <c r="D76" s="167"/>
    </row>
    <row r="77" spans="1:4" x14ac:dyDescent="0.25">
      <c r="A77" s="166"/>
      <c r="B77" s="167"/>
      <c r="C77" s="167"/>
      <c r="D77" s="167"/>
    </row>
    <row r="78" spans="1:4" x14ac:dyDescent="0.25">
      <c r="A78" s="166"/>
      <c r="B78" s="167"/>
      <c r="C78" s="167"/>
      <c r="D78" s="167"/>
    </row>
    <row r="79" spans="1:4" x14ac:dyDescent="0.25">
      <c r="A79" s="166"/>
      <c r="B79" s="167"/>
      <c r="C79" s="167"/>
      <c r="D79" s="167"/>
    </row>
    <row r="80" spans="1:4" x14ac:dyDescent="0.25">
      <c r="A80" s="166"/>
      <c r="B80" s="167"/>
      <c r="C80" s="167"/>
      <c r="D80" s="167"/>
    </row>
    <row r="81" spans="1:4" x14ac:dyDescent="0.25">
      <c r="A81" s="166"/>
      <c r="B81" s="167"/>
      <c r="C81" s="167"/>
      <c r="D81" s="167"/>
    </row>
    <row r="82" spans="1:4" x14ac:dyDescent="0.25">
      <c r="A82" s="166"/>
      <c r="B82" s="167"/>
      <c r="C82" s="167"/>
      <c r="D82" s="167"/>
    </row>
    <row r="83" spans="1:4" x14ac:dyDescent="0.25">
      <c r="A83" s="166"/>
      <c r="B83" s="167"/>
      <c r="C83" s="167"/>
      <c r="D83" s="167"/>
    </row>
    <row r="84" spans="1:4" x14ac:dyDescent="0.25">
      <c r="A84" s="166"/>
      <c r="B84" s="167"/>
      <c r="C84" s="167"/>
      <c r="D84" s="167"/>
    </row>
    <row r="85" spans="1:4" x14ac:dyDescent="0.25">
      <c r="A85" s="166"/>
      <c r="B85" s="167"/>
      <c r="C85" s="167"/>
      <c r="D85" s="167"/>
    </row>
    <row r="86" spans="1:4" x14ac:dyDescent="0.25">
      <c r="A86" s="166"/>
      <c r="B86" s="167"/>
      <c r="C86" s="167"/>
      <c r="D86" s="167"/>
    </row>
    <row r="87" spans="1:4" x14ac:dyDescent="0.25">
      <c r="A87" s="166"/>
      <c r="B87" s="167"/>
      <c r="C87" s="167"/>
      <c r="D87" s="167"/>
    </row>
    <row r="88" spans="1:4" x14ac:dyDescent="0.25">
      <c r="A88" s="166"/>
      <c r="B88" s="167"/>
      <c r="C88" s="167"/>
      <c r="D88" s="167"/>
    </row>
    <row r="89" spans="1:4" x14ac:dyDescent="0.25">
      <c r="A89" s="166"/>
      <c r="B89" s="167"/>
      <c r="C89" s="167"/>
      <c r="D89" s="167"/>
    </row>
    <row r="90" spans="1:4" x14ac:dyDescent="0.25">
      <c r="A90" s="166"/>
      <c r="B90" s="167"/>
      <c r="C90" s="167"/>
      <c r="D90" s="167"/>
    </row>
    <row r="91" spans="1:4" x14ac:dyDescent="0.25">
      <c r="A91" s="166"/>
      <c r="B91" s="167"/>
      <c r="C91" s="167"/>
      <c r="D91" s="167"/>
    </row>
    <row r="92" spans="1:4" x14ac:dyDescent="0.25">
      <c r="A92" s="166"/>
      <c r="B92" s="167"/>
      <c r="C92" s="167"/>
      <c r="D92" s="167"/>
    </row>
    <row r="93" spans="1:4" x14ac:dyDescent="0.25">
      <c r="A93" s="166"/>
      <c r="B93" s="167"/>
      <c r="C93" s="167"/>
      <c r="D93" s="167"/>
    </row>
    <row r="94" spans="1:4" x14ac:dyDescent="0.25">
      <c r="A94" s="166"/>
      <c r="B94" s="167"/>
      <c r="C94" s="167"/>
      <c r="D94" s="167"/>
    </row>
    <row r="95" spans="1:4" x14ac:dyDescent="0.25">
      <c r="A95" s="166"/>
      <c r="B95" s="167"/>
      <c r="C95" s="167"/>
      <c r="D95" s="167"/>
    </row>
    <row r="96" spans="1:4" x14ac:dyDescent="0.25">
      <c r="A96" s="166"/>
      <c r="B96" s="167"/>
      <c r="C96" s="167"/>
      <c r="D96" s="167"/>
    </row>
    <row r="97" spans="1:4" x14ac:dyDescent="0.25">
      <c r="A97" s="166"/>
      <c r="B97" s="167"/>
      <c r="C97" s="167"/>
      <c r="D97" s="167"/>
    </row>
    <row r="98" spans="1:4" x14ac:dyDescent="0.25">
      <c r="A98" s="166"/>
      <c r="B98" s="167"/>
      <c r="C98" s="167"/>
      <c r="D98" s="167"/>
    </row>
    <row r="99" spans="1:4" x14ac:dyDescent="0.25">
      <c r="A99" s="166"/>
      <c r="B99" s="167"/>
      <c r="C99" s="167"/>
      <c r="D99" s="167"/>
    </row>
    <row r="100" spans="1:4" x14ac:dyDescent="0.25">
      <c r="A100" s="166"/>
      <c r="B100" s="167"/>
      <c r="C100" s="167"/>
      <c r="D100" s="167"/>
    </row>
    <row r="101" spans="1:4" x14ac:dyDescent="0.25">
      <c r="A101" s="166"/>
      <c r="B101" s="167"/>
      <c r="C101" s="167"/>
      <c r="D101" s="167"/>
    </row>
    <row r="102" spans="1:4" x14ac:dyDescent="0.25">
      <c r="A102" s="166"/>
      <c r="B102" s="167"/>
      <c r="C102" s="167"/>
      <c r="D102" s="167"/>
    </row>
    <row r="103" spans="1:4" x14ac:dyDescent="0.25">
      <c r="A103" s="166"/>
      <c r="B103" s="167"/>
      <c r="C103" s="167"/>
      <c r="D103" s="167"/>
    </row>
    <row r="104" spans="1:4" x14ac:dyDescent="0.25">
      <c r="A104" s="166"/>
      <c r="B104" s="167"/>
      <c r="C104" s="167"/>
      <c r="D104" s="167"/>
    </row>
    <row r="105" spans="1:4" x14ac:dyDescent="0.25">
      <c r="A105" s="166"/>
      <c r="B105" s="167"/>
      <c r="C105" s="167"/>
      <c r="D105" s="167"/>
    </row>
    <row r="106" spans="1:4" x14ac:dyDescent="0.25">
      <c r="A106" s="166"/>
      <c r="B106" s="167"/>
      <c r="C106" s="167"/>
      <c r="D106" s="167"/>
    </row>
    <row r="107" spans="1:4" x14ac:dyDescent="0.25">
      <c r="A107" s="166"/>
      <c r="B107" s="167"/>
      <c r="C107" s="167"/>
      <c r="D107" s="167"/>
    </row>
    <row r="108" spans="1:4" x14ac:dyDescent="0.25">
      <c r="A108" s="166"/>
      <c r="B108" s="167"/>
      <c r="C108" s="167"/>
      <c r="D108" s="167"/>
    </row>
    <row r="109" spans="1:4" x14ac:dyDescent="0.25">
      <c r="A109" s="166"/>
      <c r="B109" s="167"/>
      <c r="C109" s="167"/>
      <c r="D109" s="167"/>
    </row>
    <row r="110" spans="1:4" x14ac:dyDescent="0.25">
      <c r="A110" s="166"/>
      <c r="B110" s="167"/>
      <c r="C110" s="167"/>
      <c r="D110" s="167"/>
    </row>
    <row r="111" spans="1:4" x14ac:dyDescent="0.25">
      <c r="A111" s="166"/>
      <c r="B111" s="167"/>
      <c r="C111" s="167"/>
      <c r="D111" s="167"/>
    </row>
    <row r="112" spans="1:4" x14ac:dyDescent="0.25">
      <c r="A112" s="166"/>
      <c r="B112" s="167"/>
      <c r="C112" s="167"/>
      <c r="D112" s="167"/>
    </row>
    <row r="113" spans="1:4" x14ac:dyDescent="0.25">
      <c r="A113" s="166"/>
      <c r="B113" s="167"/>
      <c r="C113" s="167"/>
      <c r="D113" s="167"/>
    </row>
    <row r="114" spans="1:4" x14ac:dyDescent="0.25">
      <c r="A114" s="166"/>
      <c r="B114" s="167"/>
      <c r="C114" s="167"/>
      <c r="D114" s="167"/>
    </row>
    <row r="115" spans="1:4" x14ac:dyDescent="0.25">
      <c r="A115" s="166"/>
      <c r="B115" s="167"/>
      <c r="C115" s="167"/>
      <c r="D115" s="167"/>
    </row>
    <row r="116" spans="1:4" x14ac:dyDescent="0.25">
      <c r="A116" s="166"/>
      <c r="B116" s="167"/>
      <c r="C116" s="167"/>
      <c r="D116" s="167"/>
    </row>
    <row r="117" spans="1:4" x14ac:dyDescent="0.25">
      <c r="A117" s="166"/>
      <c r="B117" s="167"/>
      <c r="C117" s="167"/>
      <c r="D117" s="167"/>
    </row>
    <row r="118" spans="1:4" x14ac:dyDescent="0.25">
      <c r="A118" s="166"/>
      <c r="B118" s="167"/>
      <c r="C118" s="167"/>
      <c r="D118" s="167"/>
    </row>
    <row r="119" spans="1:4" x14ac:dyDescent="0.25">
      <c r="A119" s="166"/>
      <c r="B119" s="167"/>
      <c r="C119" s="167"/>
      <c r="D119" s="167"/>
    </row>
    <row r="120" spans="1:4" x14ac:dyDescent="0.25">
      <c r="A120" s="166"/>
      <c r="B120" s="167"/>
      <c r="C120" s="167"/>
      <c r="D120" s="167"/>
    </row>
    <row r="121" spans="1:4" x14ac:dyDescent="0.25">
      <c r="A121" s="166"/>
      <c r="B121" s="167"/>
      <c r="C121" s="167"/>
      <c r="D121" s="167"/>
    </row>
    <row r="122" spans="1:4" x14ac:dyDescent="0.25">
      <c r="A122" s="166"/>
      <c r="B122" s="167"/>
      <c r="C122" s="167"/>
      <c r="D122" s="167"/>
    </row>
    <row r="123" spans="1:4" x14ac:dyDescent="0.25">
      <c r="A123" s="166"/>
      <c r="B123" s="167"/>
      <c r="C123" s="167"/>
      <c r="D123" s="167"/>
    </row>
    <row r="124" spans="1:4" x14ac:dyDescent="0.25">
      <c r="A124" s="166"/>
      <c r="B124" s="167"/>
      <c r="C124" s="167"/>
      <c r="D124" s="167"/>
    </row>
    <row r="125" spans="1:4" x14ac:dyDescent="0.25">
      <c r="A125" s="166"/>
      <c r="B125" s="167"/>
      <c r="C125" s="167"/>
      <c r="D125" s="167"/>
    </row>
    <row r="126" spans="1:4" x14ac:dyDescent="0.25">
      <c r="A126" s="166"/>
      <c r="B126" s="167"/>
      <c r="C126" s="167"/>
      <c r="D126" s="167"/>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5D568-7249-4475-875D-2BD3F6F63F38}">
  <sheetPr>
    <tabColor theme="1"/>
  </sheetPr>
  <dimension ref="A1:B95"/>
  <sheetViews>
    <sheetView zoomScale="90" zoomScaleNormal="90" workbookViewId="0">
      <selection activeCell="B24" sqref="B24"/>
    </sheetView>
  </sheetViews>
  <sheetFormatPr defaultRowHeight="15" x14ac:dyDescent="0.25"/>
  <cols>
    <col min="1" max="1" width="41.28515625" style="118" bestFit="1" customWidth="1"/>
    <col min="2" max="2" width="121.42578125" style="117" customWidth="1"/>
    <col min="3" max="16384" width="9.140625" style="116"/>
  </cols>
  <sheetData>
    <row r="1" spans="1:2" ht="69.95" customHeight="1" x14ac:dyDescent="0.25">
      <c r="A1" s="125" t="s">
        <v>13</v>
      </c>
      <c r="B1" s="126" t="s">
        <v>139</v>
      </c>
    </row>
    <row r="2" spans="1:2" ht="5.0999999999999996" customHeight="1" thickBot="1" x14ac:dyDescent="0.3">
      <c r="A2" s="127"/>
      <c r="B2" s="122"/>
    </row>
    <row r="3" spans="1:2" ht="20.100000000000001" customHeight="1" x14ac:dyDescent="0.25">
      <c r="A3" s="119" t="s">
        <v>14</v>
      </c>
      <c r="B3" s="120" t="s">
        <v>131</v>
      </c>
    </row>
    <row r="4" spans="1:2" ht="5.0999999999999996" customHeight="1" thickBot="1" x14ac:dyDescent="0.3">
      <c r="A4" s="121"/>
      <c r="B4" s="122"/>
    </row>
    <row r="5" spans="1:2" ht="20.100000000000001" customHeight="1" x14ac:dyDescent="0.25">
      <c r="A5" s="161" t="s">
        <v>15</v>
      </c>
      <c r="B5" s="162" t="s">
        <v>94</v>
      </c>
    </row>
    <row r="6" spans="1:2" ht="5.0999999999999996" customHeight="1" x14ac:dyDescent="0.25">
      <c r="A6" s="123"/>
      <c r="B6" s="124"/>
    </row>
    <row r="7" spans="1:2" x14ac:dyDescent="0.25">
      <c r="A7" s="123" t="s">
        <v>53</v>
      </c>
      <c r="B7" s="124" t="s">
        <v>125</v>
      </c>
    </row>
    <row r="8" spans="1:2" ht="5.0999999999999996" customHeight="1" x14ac:dyDescent="0.25">
      <c r="A8" s="123"/>
      <c r="B8" s="124"/>
    </row>
    <row r="9" spans="1:2" x14ac:dyDescent="0.25">
      <c r="A9" s="123" t="s">
        <v>54</v>
      </c>
      <c r="B9" s="124" t="s">
        <v>132</v>
      </c>
    </row>
    <row r="10" spans="1:2" ht="5.0999999999999996" customHeight="1" x14ac:dyDescent="0.25">
      <c r="A10" s="123"/>
      <c r="B10" s="124"/>
    </row>
    <row r="11" spans="1:2" ht="30" x14ac:dyDescent="0.25">
      <c r="A11" s="123" t="s">
        <v>140</v>
      </c>
      <c r="B11" s="124" t="s">
        <v>134</v>
      </c>
    </row>
    <row r="12" spans="1:2" ht="5.0999999999999996" customHeight="1" x14ac:dyDescent="0.25">
      <c r="A12" s="123"/>
      <c r="B12" s="124"/>
    </row>
    <row r="13" spans="1:2" x14ac:dyDescent="0.25">
      <c r="A13" s="123" t="s">
        <v>58</v>
      </c>
      <c r="B13" s="124" t="s">
        <v>133</v>
      </c>
    </row>
    <row r="14" spans="1:2" ht="5.0999999999999996" customHeight="1" x14ac:dyDescent="0.25">
      <c r="A14" s="123"/>
      <c r="B14" s="124"/>
    </row>
    <row r="15" spans="1:2" ht="60" customHeight="1" x14ac:dyDescent="0.25">
      <c r="A15" s="123" t="s">
        <v>126</v>
      </c>
      <c r="B15" s="124" t="s">
        <v>135</v>
      </c>
    </row>
    <row r="16" spans="1:2" ht="5.0999999999999996" customHeight="1" x14ac:dyDescent="0.25">
      <c r="A16" s="123"/>
      <c r="B16" s="124"/>
    </row>
    <row r="17" spans="1:2" x14ac:dyDescent="0.25">
      <c r="A17" s="123" t="s">
        <v>16</v>
      </c>
      <c r="B17" s="124" t="s">
        <v>127</v>
      </c>
    </row>
    <row r="18" spans="1:2" ht="5.0999999999999996" customHeight="1" thickBot="1" x14ac:dyDescent="0.3">
      <c r="A18" s="121"/>
      <c r="B18" s="122"/>
    </row>
    <row r="19" spans="1:2" ht="20.100000000000001" customHeight="1" x14ac:dyDescent="0.25">
      <c r="A19" s="128" t="s">
        <v>17</v>
      </c>
      <c r="B19" s="120" t="s">
        <v>136</v>
      </c>
    </row>
    <row r="20" spans="1:2" ht="5.0999999999999996" customHeight="1" x14ac:dyDescent="0.25">
      <c r="A20" s="129"/>
      <c r="B20" s="130"/>
    </row>
    <row r="21" spans="1:2" x14ac:dyDescent="0.25">
      <c r="A21" s="129" t="s">
        <v>80</v>
      </c>
      <c r="B21" s="130" t="s">
        <v>97</v>
      </c>
    </row>
    <row r="22" spans="1:2" ht="5.0999999999999996" customHeight="1" x14ac:dyDescent="0.25">
      <c r="A22" s="129"/>
      <c r="B22" s="130"/>
    </row>
    <row r="23" spans="1:2" ht="30" x14ac:dyDescent="0.25">
      <c r="A23" s="129" t="s">
        <v>98</v>
      </c>
      <c r="B23" s="130" t="s">
        <v>146</v>
      </c>
    </row>
    <row r="24" spans="1:2" ht="5.0999999999999996" customHeight="1" x14ac:dyDescent="0.25">
      <c r="A24" s="129"/>
      <c r="B24" s="130"/>
    </row>
    <row r="25" spans="1:2" ht="30" x14ac:dyDescent="0.25">
      <c r="A25" s="129" t="s">
        <v>18</v>
      </c>
      <c r="B25" s="130" t="s">
        <v>137</v>
      </c>
    </row>
    <row r="26" spans="1:2" ht="5.0999999999999996" customHeight="1" x14ac:dyDescent="0.25">
      <c r="A26" s="129"/>
      <c r="B26" s="130"/>
    </row>
    <row r="27" spans="1:2" x14ac:dyDescent="0.25">
      <c r="A27" s="129" t="s">
        <v>19</v>
      </c>
      <c r="B27" s="130" t="s">
        <v>138</v>
      </c>
    </row>
    <row r="28" spans="1:2" ht="5.0999999999999996" customHeight="1" x14ac:dyDescent="0.25">
      <c r="A28" s="129"/>
      <c r="B28" s="130"/>
    </row>
    <row r="29" spans="1:2" ht="30" x14ac:dyDescent="0.25">
      <c r="A29" s="129" t="s">
        <v>24</v>
      </c>
      <c r="B29" s="130" t="s">
        <v>25</v>
      </c>
    </row>
    <row r="30" spans="1:2" ht="5.0999999999999996" customHeight="1" thickBot="1" x14ac:dyDescent="0.3">
      <c r="A30" s="129"/>
      <c r="B30" s="130"/>
    </row>
    <row r="31" spans="1:2" ht="30" hidden="1" x14ac:dyDescent="0.25">
      <c r="A31" s="169" t="s">
        <v>99</v>
      </c>
      <c r="B31" s="170" t="s">
        <v>128</v>
      </c>
    </row>
    <row r="32" spans="1:2" ht="5.0999999999999996" hidden="1" customHeight="1" thickBot="1" x14ac:dyDescent="0.3">
      <c r="A32" s="121"/>
      <c r="B32" s="122"/>
    </row>
    <row r="33" spans="1:2" ht="60" x14ac:dyDescent="0.25">
      <c r="A33" s="125" t="s">
        <v>71</v>
      </c>
      <c r="B33" s="126" t="s">
        <v>141</v>
      </c>
    </row>
    <row r="34" spans="1:2" ht="268.5" customHeight="1" x14ac:dyDescent="0.25">
      <c r="A34" s="123"/>
      <c r="B34" s="124"/>
    </row>
    <row r="35" spans="1:2" ht="5.0999999999999996" customHeight="1" x14ac:dyDescent="0.25">
      <c r="A35" s="123"/>
      <c r="B35" s="124"/>
    </row>
    <row r="36" spans="1:2" ht="30" x14ac:dyDescent="0.25">
      <c r="A36" s="123" t="s">
        <v>37</v>
      </c>
      <c r="B36" s="124" t="s">
        <v>35</v>
      </c>
    </row>
    <row r="37" spans="1:2" ht="5.0999999999999996" customHeight="1" x14ac:dyDescent="0.25">
      <c r="A37" s="123"/>
      <c r="B37" s="124"/>
    </row>
    <row r="38" spans="1:2" ht="15" customHeight="1" x14ac:dyDescent="0.25">
      <c r="A38" s="123"/>
      <c r="B38" s="131" t="s">
        <v>72</v>
      </c>
    </row>
    <row r="39" spans="1:2" ht="15" customHeight="1" x14ac:dyDescent="0.25">
      <c r="A39" s="123"/>
      <c r="B39" s="131" t="s">
        <v>73</v>
      </c>
    </row>
    <row r="40" spans="1:2" ht="15" customHeight="1" x14ac:dyDescent="0.25">
      <c r="A40" s="123"/>
      <c r="B40" s="131" t="s">
        <v>74</v>
      </c>
    </row>
    <row r="41" spans="1:2" ht="5.0999999999999996" customHeight="1" x14ac:dyDescent="0.25">
      <c r="A41" s="123"/>
      <c r="B41" s="124"/>
    </row>
    <row r="42" spans="1:2" x14ac:dyDescent="0.25">
      <c r="A42" s="123"/>
      <c r="B42" s="124" t="s">
        <v>34</v>
      </c>
    </row>
    <row r="43" spans="1:2" ht="15.75" x14ac:dyDescent="0.25">
      <c r="A43" s="123"/>
      <c r="B43" s="132" t="s">
        <v>142</v>
      </c>
    </row>
    <row r="44" spans="1:2" ht="15.75" x14ac:dyDescent="0.25">
      <c r="A44" s="123"/>
      <c r="B44" s="133" t="s">
        <v>75</v>
      </c>
    </row>
    <row r="45" spans="1:2" ht="15.75" x14ac:dyDescent="0.25">
      <c r="A45" s="123"/>
      <c r="B45" s="133" t="s">
        <v>76</v>
      </c>
    </row>
    <row r="46" spans="1:2" ht="15.75" x14ac:dyDescent="0.25">
      <c r="A46" s="123"/>
      <c r="B46" s="133" t="s">
        <v>77</v>
      </c>
    </row>
    <row r="47" spans="1:2" ht="15.75" x14ac:dyDescent="0.25">
      <c r="A47" s="123"/>
      <c r="B47" s="133" t="s">
        <v>78</v>
      </c>
    </row>
    <row r="48" spans="1:2" ht="15.75" x14ac:dyDescent="0.25">
      <c r="A48" s="123"/>
      <c r="B48" s="133" t="s">
        <v>143</v>
      </c>
    </row>
    <row r="49" spans="1:2" ht="15.75" x14ac:dyDescent="0.25">
      <c r="A49" s="123"/>
      <c r="B49" s="133" t="s">
        <v>79</v>
      </c>
    </row>
    <row r="50" spans="1:2" ht="5.0999999999999996" customHeight="1" x14ac:dyDescent="0.25">
      <c r="A50" s="123"/>
      <c r="B50" s="124"/>
    </row>
    <row r="51" spans="1:2" ht="75" x14ac:dyDescent="0.25">
      <c r="A51" s="123" t="s">
        <v>36</v>
      </c>
      <c r="B51" s="124" t="s">
        <v>144</v>
      </c>
    </row>
    <row r="52" spans="1:2" ht="5.0999999999999996" customHeight="1" x14ac:dyDescent="0.25">
      <c r="A52" s="123"/>
      <c r="B52" s="124"/>
    </row>
    <row r="53" spans="1:2" ht="75" x14ac:dyDescent="0.25">
      <c r="A53" s="123"/>
      <c r="B53" s="124" t="s">
        <v>145</v>
      </c>
    </row>
    <row r="54" spans="1:2" ht="15" customHeight="1" x14ac:dyDescent="0.25">
      <c r="A54" s="123"/>
      <c r="B54" s="124"/>
    </row>
    <row r="55" spans="1:2" x14ac:dyDescent="0.25">
      <c r="A55" s="123"/>
      <c r="B55" s="124"/>
    </row>
    <row r="56" spans="1:2" x14ac:dyDescent="0.25">
      <c r="A56" s="123"/>
      <c r="B56" s="124"/>
    </row>
    <row r="57" spans="1:2" x14ac:dyDescent="0.25">
      <c r="A57" s="123"/>
      <c r="B57" s="124"/>
    </row>
    <row r="58" spans="1:2" x14ac:dyDescent="0.25">
      <c r="A58" s="123"/>
      <c r="B58" s="124"/>
    </row>
    <row r="59" spans="1:2" x14ac:dyDescent="0.25">
      <c r="A59" s="123"/>
      <c r="B59" s="124"/>
    </row>
    <row r="60" spans="1:2" x14ac:dyDescent="0.25">
      <c r="A60" s="123"/>
      <c r="B60" s="124"/>
    </row>
    <row r="61" spans="1:2" x14ac:dyDescent="0.25">
      <c r="A61" s="123"/>
      <c r="B61" s="124"/>
    </row>
    <row r="62" spans="1:2" x14ac:dyDescent="0.25">
      <c r="A62" s="123"/>
      <c r="B62" s="124"/>
    </row>
    <row r="63" spans="1:2" x14ac:dyDescent="0.25">
      <c r="A63" s="123"/>
      <c r="B63" s="124"/>
    </row>
    <row r="64" spans="1:2" x14ac:dyDescent="0.25">
      <c r="A64" s="123"/>
      <c r="B64" s="124"/>
    </row>
    <row r="65" spans="1:2" x14ac:dyDescent="0.25">
      <c r="A65" s="123"/>
      <c r="B65" s="124"/>
    </row>
    <row r="66" spans="1:2" x14ac:dyDescent="0.25">
      <c r="A66" s="123"/>
      <c r="B66" s="124"/>
    </row>
    <row r="67" spans="1:2" x14ac:dyDescent="0.25">
      <c r="A67" s="123"/>
      <c r="B67" s="124"/>
    </row>
    <row r="68" spans="1:2" x14ac:dyDescent="0.25">
      <c r="A68" s="123"/>
      <c r="B68" s="124"/>
    </row>
    <row r="69" spans="1:2" x14ac:dyDescent="0.25">
      <c r="A69" s="123"/>
      <c r="B69" s="124"/>
    </row>
    <row r="70" spans="1:2" x14ac:dyDescent="0.25">
      <c r="A70" s="123"/>
      <c r="B70" s="124"/>
    </row>
    <row r="71" spans="1:2" x14ac:dyDescent="0.25">
      <c r="A71" s="123"/>
      <c r="B71" s="124"/>
    </row>
    <row r="72" spans="1:2" x14ac:dyDescent="0.25">
      <c r="A72" s="123"/>
      <c r="B72" s="124"/>
    </row>
    <row r="73" spans="1:2" x14ac:dyDescent="0.25">
      <c r="A73" s="123"/>
      <c r="B73" s="124"/>
    </row>
    <row r="74" spans="1:2" x14ac:dyDescent="0.25">
      <c r="A74" s="123"/>
      <c r="B74" s="124"/>
    </row>
    <row r="75" spans="1:2" x14ac:dyDescent="0.25">
      <c r="A75" s="123"/>
      <c r="B75" s="124"/>
    </row>
    <row r="76" spans="1:2" x14ac:dyDescent="0.25">
      <c r="A76" s="123"/>
      <c r="B76" s="124"/>
    </row>
    <row r="77" spans="1:2" x14ac:dyDescent="0.25">
      <c r="A77" s="123"/>
      <c r="B77" s="124"/>
    </row>
    <row r="78" spans="1:2" x14ac:dyDescent="0.25">
      <c r="A78" s="123"/>
      <c r="B78" s="124"/>
    </row>
    <row r="79" spans="1:2" x14ac:dyDescent="0.25">
      <c r="A79" s="123"/>
      <c r="B79" s="124"/>
    </row>
    <row r="80" spans="1:2" x14ac:dyDescent="0.25">
      <c r="A80" s="123"/>
      <c r="B80" s="124"/>
    </row>
    <row r="81" spans="1:2" x14ac:dyDescent="0.25">
      <c r="A81" s="123"/>
      <c r="B81" s="124"/>
    </row>
    <row r="82" spans="1:2" x14ac:dyDescent="0.25">
      <c r="A82" s="123"/>
      <c r="B82" s="124"/>
    </row>
    <row r="83" spans="1:2" x14ac:dyDescent="0.25">
      <c r="A83" s="123"/>
      <c r="B83" s="124"/>
    </row>
    <row r="84" spans="1:2" x14ac:dyDescent="0.25">
      <c r="A84" s="123"/>
      <c r="B84" s="124"/>
    </row>
    <row r="85" spans="1:2" x14ac:dyDescent="0.25">
      <c r="A85" s="123"/>
      <c r="B85" s="124"/>
    </row>
    <row r="86" spans="1:2" x14ac:dyDescent="0.25">
      <c r="A86" s="123"/>
      <c r="B86" s="124"/>
    </row>
    <row r="87" spans="1:2" x14ac:dyDescent="0.25">
      <c r="A87" s="123"/>
      <c r="B87" s="124"/>
    </row>
    <row r="88" spans="1:2" x14ac:dyDescent="0.25">
      <c r="A88" s="123"/>
      <c r="B88" s="124"/>
    </row>
    <row r="89" spans="1:2" x14ac:dyDescent="0.25">
      <c r="A89" s="123"/>
      <c r="B89" s="124"/>
    </row>
    <row r="90" spans="1:2" x14ac:dyDescent="0.25">
      <c r="A90" s="123"/>
      <c r="B90" s="124"/>
    </row>
    <row r="91" spans="1:2" x14ac:dyDescent="0.25">
      <c r="A91" s="123"/>
      <c r="B91" s="124"/>
    </row>
    <row r="92" spans="1:2" x14ac:dyDescent="0.25">
      <c r="A92" s="123"/>
      <c r="B92" s="124"/>
    </row>
    <row r="93" spans="1:2" x14ac:dyDescent="0.25">
      <c r="A93" s="123"/>
      <c r="B93" s="124"/>
    </row>
    <row r="94" spans="1:2" x14ac:dyDescent="0.25">
      <c r="A94" s="123"/>
      <c r="B94" s="124"/>
    </row>
    <row r="95" spans="1:2" ht="15.75" thickBot="1" x14ac:dyDescent="0.3">
      <c r="A95" s="134"/>
      <c r="B95" s="135"/>
    </row>
  </sheetData>
  <sheetProtection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A051E-8068-405B-ABE4-0C6578C2D02B}">
  <sheetPr>
    <tabColor theme="1" tint="0.249977111117893"/>
  </sheetPr>
  <dimension ref="A1:AG41"/>
  <sheetViews>
    <sheetView tabSelected="1" zoomScaleNormal="100" workbookViewId="0">
      <pane xSplit="1" ySplit="9" topLeftCell="K10" activePane="bottomRight" state="frozen"/>
      <selection activeCell="A24" sqref="A24"/>
      <selection pane="topRight" activeCell="A24" sqref="A24"/>
      <selection pane="bottomLeft" activeCell="A24" sqref="A24"/>
      <selection pane="bottomRight" activeCell="A7" sqref="A7"/>
    </sheetView>
  </sheetViews>
  <sheetFormatPr defaultColWidth="4.7109375" defaultRowHeight="14.25" outlineLevelRow="2" outlineLevelCol="2" x14ac:dyDescent="0.2"/>
  <cols>
    <col min="1" max="1" width="29.28515625" style="17" bestFit="1" customWidth="1"/>
    <col min="2" max="29" width="5" style="14" customWidth="1"/>
    <col min="30" max="31" width="4.7109375" style="14"/>
    <col min="32" max="32" width="100.7109375" style="15" customWidth="1" outlineLevel="2"/>
    <col min="33" max="33" width="100.7109375" style="16" customWidth="1" outlineLevel="1"/>
    <col min="34" max="16384" width="4.7109375" style="14"/>
  </cols>
  <sheetData>
    <row r="1" spans="1:33" ht="15" x14ac:dyDescent="0.25">
      <c r="A1" s="13" t="s">
        <v>42</v>
      </c>
      <c r="B1" s="181" t="s">
        <v>104</v>
      </c>
      <c r="C1" s="181"/>
      <c r="D1" s="181"/>
      <c r="E1" s="181"/>
      <c r="F1" s="181"/>
      <c r="G1" s="181"/>
      <c r="H1" s="181"/>
      <c r="I1" s="181"/>
      <c r="J1" s="181"/>
      <c r="K1" s="181"/>
      <c r="L1" s="181"/>
      <c r="M1" s="181"/>
      <c r="N1" s="181"/>
      <c r="O1" s="181"/>
      <c r="P1" s="182" t="s">
        <v>43</v>
      </c>
      <c r="Q1" s="182"/>
      <c r="R1" s="182"/>
      <c r="S1" s="181" t="s">
        <v>112</v>
      </c>
      <c r="T1" s="181"/>
      <c r="U1" s="181"/>
      <c r="V1" s="181"/>
      <c r="W1" s="181"/>
      <c r="X1" s="181"/>
      <c r="Y1" s="181"/>
      <c r="Z1" s="181"/>
      <c r="AA1" s="181"/>
      <c r="AB1" s="181"/>
      <c r="AC1" s="181"/>
      <c r="AF1" s="183" t="s">
        <v>70</v>
      </c>
      <c r="AG1" s="183"/>
    </row>
    <row r="2" spans="1:33" ht="15" x14ac:dyDescent="0.25">
      <c r="A2" s="13" t="s">
        <v>44</v>
      </c>
      <c r="B2" s="181" t="s">
        <v>105</v>
      </c>
      <c r="C2" s="181"/>
      <c r="D2" s="181"/>
      <c r="E2" s="181"/>
      <c r="F2" s="181"/>
      <c r="G2" s="181"/>
      <c r="H2" s="181"/>
      <c r="I2" s="181"/>
      <c r="J2" s="181"/>
      <c r="K2" s="181"/>
      <c r="L2" s="181"/>
      <c r="M2" s="181"/>
      <c r="N2" s="181"/>
      <c r="O2" s="181"/>
      <c r="P2" s="182" t="s">
        <v>45</v>
      </c>
      <c r="Q2" s="182"/>
      <c r="R2" s="182"/>
      <c r="S2" s="184"/>
      <c r="T2" s="181"/>
      <c r="U2" s="181"/>
      <c r="V2" s="181"/>
      <c r="W2" s="181"/>
      <c r="X2" s="181"/>
      <c r="Y2" s="181"/>
      <c r="Z2" s="181"/>
      <c r="AA2" s="181"/>
      <c r="AB2" s="181"/>
      <c r="AC2" s="181"/>
      <c r="AG2" s="16" t="s">
        <v>106</v>
      </c>
    </row>
    <row r="3" spans="1:33" ht="15" thickBot="1" x14ac:dyDescent="0.25"/>
    <row r="4" spans="1:33" ht="15" x14ac:dyDescent="0.25">
      <c r="A4" s="17" t="str">
        <f>IF(SUM(B16:AC16)=0, "Intersection Type:  TBD", IF(OR(SUM(B16:H16)=0, SUM(I16:O16)=0, SUM(P16:V16)=0, SUM(W16:AC16)=0), "Intersection Type:  3-Leg", "Intersection Type:  4-Leg"))</f>
        <v>Intersection Type:  4-Leg</v>
      </c>
      <c r="B4" s="185" t="s">
        <v>46</v>
      </c>
      <c r="C4" s="186"/>
      <c r="D4" s="186"/>
      <c r="E4" s="186"/>
      <c r="F4" s="186"/>
      <c r="G4" s="186"/>
      <c r="H4" s="187"/>
      <c r="I4" s="188" t="s">
        <v>47</v>
      </c>
      <c r="J4" s="186"/>
      <c r="K4" s="186"/>
      <c r="L4" s="186"/>
      <c r="M4" s="186"/>
      <c r="N4" s="186"/>
      <c r="O4" s="187"/>
      <c r="P4" s="185" t="s">
        <v>48</v>
      </c>
      <c r="Q4" s="186"/>
      <c r="R4" s="186"/>
      <c r="S4" s="186"/>
      <c r="T4" s="186"/>
      <c r="U4" s="186"/>
      <c r="V4" s="187"/>
      <c r="W4" s="188" t="s">
        <v>49</v>
      </c>
      <c r="X4" s="186"/>
      <c r="Y4" s="186"/>
      <c r="Z4" s="186"/>
      <c r="AA4" s="186"/>
      <c r="AB4" s="186"/>
      <c r="AC4" s="187"/>
    </row>
    <row r="5" spans="1:33" s="23" customFormat="1" ht="25.5" x14ac:dyDescent="0.25">
      <c r="A5" s="18"/>
      <c r="B5" s="19">
        <v>1</v>
      </c>
      <c r="C5" s="20">
        <v>6</v>
      </c>
      <c r="D5" s="20">
        <v>6</v>
      </c>
      <c r="E5" s="20">
        <v>6</v>
      </c>
      <c r="F5" s="20">
        <v>6</v>
      </c>
      <c r="G5" s="20">
        <v>6</v>
      </c>
      <c r="H5" s="21">
        <v>6</v>
      </c>
      <c r="I5" s="22">
        <v>5</v>
      </c>
      <c r="J5" s="20">
        <v>2</v>
      </c>
      <c r="K5" s="20">
        <v>2</v>
      </c>
      <c r="L5" s="20">
        <v>2</v>
      </c>
      <c r="M5" s="20">
        <v>2</v>
      </c>
      <c r="N5" s="20">
        <v>2</v>
      </c>
      <c r="O5" s="21">
        <v>2</v>
      </c>
      <c r="P5" s="19">
        <v>7</v>
      </c>
      <c r="Q5" s="20">
        <v>4</v>
      </c>
      <c r="R5" s="20">
        <v>4</v>
      </c>
      <c r="S5" s="20">
        <v>4</v>
      </c>
      <c r="T5" s="20">
        <v>4</v>
      </c>
      <c r="U5" s="20">
        <v>4</v>
      </c>
      <c r="V5" s="21">
        <v>4</v>
      </c>
      <c r="W5" s="22">
        <v>3</v>
      </c>
      <c r="X5" s="20">
        <v>8</v>
      </c>
      <c r="Y5" s="20">
        <v>8</v>
      </c>
      <c r="Z5" s="20">
        <v>8</v>
      </c>
      <c r="AA5" s="20">
        <v>8</v>
      </c>
      <c r="AB5" s="20">
        <v>8</v>
      </c>
      <c r="AC5" s="21">
        <v>8</v>
      </c>
      <c r="AF5" s="24"/>
      <c r="AG5" s="25"/>
    </row>
    <row r="6" spans="1:33" s="27" customFormat="1" ht="15" customHeight="1" x14ac:dyDescent="0.25">
      <c r="A6" s="26"/>
      <c r="B6" s="189" t="s">
        <v>50</v>
      </c>
      <c r="C6" s="190"/>
      <c r="D6" s="191" t="s">
        <v>6</v>
      </c>
      <c r="E6" s="192"/>
      <c r="F6" s="192"/>
      <c r="G6" s="193"/>
      <c r="H6" s="138" t="s">
        <v>7</v>
      </c>
      <c r="I6" s="194" t="s">
        <v>50</v>
      </c>
      <c r="J6" s="190"/>
      <c r="K6" s="191" t="s">
        <v>6</v>
      </c>
      <c r="L6" s="192"/>
      <c r="M6" s="192"/>
      <c r="N6" s="193"/>
      <c r="O6" s="138" t="s">
        <v>7</v>
      </c>
      <c r="P6" s="189" t="s">
        <v>50</v>
      </c>
      <c r="Q6" s="190"/>
      <c r="R6" s="191" t="s">
        <v>6</v>
      </c>
      <c r="S6" s="192"/>
      <c r="T6" s="192"/>
      <c r="U6" s="193"/>
      <c r="V6" s="138" t="s">
        <v>7</v>
      </c>
      <c r="W6" s="194" t="s">
        <v>50</v>
      </c>
      <c r="X6" s="190"/>
      <c r="Y6" s="191" t="s">
        <v>6</v>
      </c>
      <c r="Z6" s="192"/>
      <c r="AA6" s="192"/>
      <c r="AB6" s="193"/>
      <c r="AC6" s="139" t="s">
        <v>7</v>
      </c>
      <c r="AF6" s="28"/>
      <c r="AG6" s="29"/>
    </row>
    <row r="7" spans="1:33" s="35" customFormat="1" ht="22.5" x14ac:dyDescent="0.2">
      <c r="A7" s="30"/>
      <c r="B7" s="31" t="s">
        <v>51</v>
      </c>
      <c r="C7" s="142" t="s">
        <v>89</v>
      </c>
      <c r="D7" s="195" t="s">
        <v>93</v>
      </c>
      <c r="E7" s="196"/>
      <c r="F7" s="197"/>
      <c r="G7" s="32" t="s">
        <v>52</v>
      </c>
      <c r="H7" s="33" t="s">
        <v>51</v>
      </c>
      <c r="I7" s="34" t="s">
        <v>51</v>
      </c>
      <c r="J7" s="142" t="s">
        <v>89</v>
      </c>
      <c r="K7" s="195" t="s">
        <v>93</v>
      </c>
      <c r="L7" s="196"/>
      <c r="M7" s="197"/>
      <c r="N7" s="32" t="s">
        <v>52</v>
      </c>
      <c r="O7" s="33" t="s">
        <v>51</v>
      </c>
      <c r="P7" s="31" t="s">
        <v>51</v>
      </c>
      <c r="Q7" s="142" t="s">
        <v>89</v>
      </c>
      <c r="R7" s="195" t="s">
        <v>93</v>
      </c>
      <c r="S7" s="196"/>
      <c r="T7" s="197"/>
      <c r="U7" s="32" t="s">
        <v>52</v>
      </c>
      <c r="V7" s="33" t="s">
        <v>51</v>
      </c>
      <c r="W7" s="34" t="s">
        <v>51</v>
      </c>
      <c r="X7" s="142" t="s">
        <v>89</v>
      </c>
      <c r="Y7" s="195" t="s">
        <v>93</v>
      </c>
      <c r="Z7" s="196"/>
      <c r="AA7" s="197"/>
      <c r="AB7" s="32" t="s">
        <v>52</v>
      </c>
      <c r="AC7" s="33" t="s">
        <v>51</v>
      </c>
      <c r="AF7" s="36"/>
      <c r="AG7" s="37"/>
    </row>
    <row r="8" spans="1:33" s="42" customFormat="1" ht="15.75" x14ac:dyDescent="0.25">
      <c r="A8" s="13" t="s">
        <v>85</v>
      </c>
      <c r="B8" s="38" t="s">
        <v>68</v>
      </c>
      <c r="C8" s="39" t="s">
        <v>59</v>
      </c>
      <c r="D8" s="40" t="s">
        <v>59</v>
      </c>
      <c r="E8" s="40" t="s">
        <v>59</v>
      </c>
      <c r="F8" s="40" t="s">
        <v>68</v>
      </c>
      <c r="G8" s="40" t="s">
        <v>59</v>
      </c>
      <c r="H8" s="41" t="s">
        <v>59</v>
      </c>
      <c r="I8" s="38" t="s">
        <v>68</v>
      </c>
      <c r="J8" s="39" t="s">
        <v>59</v>
      </c>
      <c r="K8" s="40" t="s">
        <v>68</v>
      </c>
      <c r="L8" s="40" t="s">
        <v>59</v>
      </c>
      <c r="M8" s="40" t="s">
        <v>59</v>
      </c>
      <c r="N8" s="40" t="s">
        <v>59</v>
      </c>
      <c r="O8" s="41" t="s">
        <v>59</v>
      </c>
      <c r="P8" s="38" t="s">
        <v>68</v>
      </c>
      <c r="Q8" s="39" t="s">
        <v>59</v>
      </c>
      <c r="R8" s="40" t="s">
        <v>59</v>
      </c>
      <c r="S8" s="40" t="s">
        <v>59</v>
      </c>
      <c r="T8" s="40" t="s">
        <v>68</v>
      </c>
      <c r="U8" s="40" t="s">
        <v>68</v>
      </c>
      <c r="V8" s="41" t="s">
        <v>59</v>
      </c>
      <c r="W8" s="38" t="s">
        <v>59</v>
      </c>
      <c r="X8" s="39" t="s">
        <v>59</v>
      </c>
      <c r="Y8" s="40" t="s">
        <v>68</v>
      </c>
      <c r="Z8" s="40" t="s">
        <v>68</v>
      </c>
      <c r="AA8" s="40" t="s">
        <v>68</v>
      </c>
      <c r="AB8" s="40" t="s">
        <v>59</v>
      </c>
      <c r="AC8" s="41" t="s">
        <v>59</v>
      </c>
      <c r="AF8" s="43"/>
      <c r="AG8" s="44"/>
    </row>
    <row r="9" spans="1:33" s="42" customFormat="1" ht="15" x14ac:dyDescent="0.2">
      <c r="A9" s="17" t="s">
        <v>54</v>
      </c>
      <c r="B9" s="200" t="s">
        <v>56</v>
      </c>
      <c r="C9" s="201"/>
      <c r="D9" s="201"/>
      <c r="E9" s="201"/>
      <c r="F9" s="201"/>
      <c r="G9" s="201"/>
      <c r="H9" s="202"/>
      <c r="I9" s="200" t="s">
        <v>56</v>
      </c>
      <c r="J9" s="201"/>
      <c r="K9" s="201"/>
      <c r="L9" s="201"/>
      <c r="M9" s="201"/>
      <c r="N9" s="201"/>
      <c r="O9" s="202"/>
      <c r="P9" s="200" t="s">
        <v>56</v>
      </c>
      <c r="Q9" s="201"/>
      <c r="R9" s="201"/>
      <c r="S9" s="201"/>
      <c r="T9" s="201"/>
      <c r="U9" s="201"/>
      <c r="V9" s="202"/>
      <c r="W9" s="200" t="s">
        <v>69</v>
      </c>
      <c r="X9" s="201"/>
      <c r="Y9" s="201"/>
      <c r="Z9" s="201"/>
      <c r="AA9" s="201"/>
      <c r="AB9" s="201"/>
      <c r="AC9" s="202"/>
      <c r="AF9" s="45"/>
      <c r="AG9" s="44"/>
    </row>
    <row r="10" spans="1:33" s="42" customFormat="1" ht="15" x14ac:dyDescent="0.2">
      <c r="A10" s="17" t="s">
        <v>57</v>
      </c>
      <c r="B10" s="50">
        <v>1</v>
      </c>
      <c r="C10" s="47" t="str">
        <f t="shared" ref="C10:AB10" si="0">IF(C8="✓", C5, "")</f>
        <v/>
      </c>
      <c r="D10" s="48" t="str">
        <f t="shared" si="0"/>
        <v/>
      </c>
      <c r="E10" s="48" t="str">
        <f t="shared" si="0"/>
        <v/>
      </c>
      <c r="F10" s="48">
        <f t="shared" si="0"/>
        <v>6</v>
      </c>
      <c r="G10" s="48" t="str">
        <f t="shared" si="0"/>
        <v/>
      </c>
      <c r="H10" s="171"/>
      <c r="I10" s="50">
        <v>5</v>
      </c>
      <c r="J10" s="47" t="str">
        <f t="shared" si="0"/>
        <v/>
      </c>
      <c r="K10" s="48">
        <f t="shared" si="0"/>
        <v>2</v>
      </c>
      <c r="L10" s="48" t="str">
        <f t="shared" si="0"/>
        <v/>
      </c>
      <c r="M10" s="48" t="str">
        <f t="shared" si="0"/>
        <v/>
      </c>
      <c r="N10" s="48" t="str">
        <f t="shared" si="0"/>
        <v/>
      </c>
      <c r="O10" s="171"/>
      <c r="P10" s="50">
        <v>7</v>
      </c>
      <c r="Q10" s="47" t="str">
        <f t="shared" si="0"/>
        <v/>
      </c>
      <c r="R10" s="48" t="str">
        <f t="shared" si="0"/>
        <v/>
      </c>
      <c r="S10" s="48" t="str">
        <f t="shared" si="0"/>
        <v/>
      </c>
      <c r="T10" s="48">
        <f t="shared" si="0"/>
        <v>4</v>
      </c>
      <c r="U10" s="48">
        <f t="shared" si="0"/>
        <v>4</v>
      </c>
      <c r="V10" s="171"/>
      <c r="W10" s="50"/>
      <c r="X10" s="47" t="str">
        <f t="shared" si="0"/>
        <v/>
      </c>
      <c r="Y10" s="48">
        <f t="shared" si="0"/>
        <v>8</v>
      </c>
      <c r="Z10" s="48">
        <f t="shared" si="0"/>
        <v>8</v>
      </c>
      <c r="AA10" s="48">
        <f t="shared" si="0"/>
        <v>8</v>
      </c>
      <c r="AB10" s="48" t="str">
        <f t="shared" si="0"/>
        <v/>
      </c>
      <c r="AC10" s="171"/>
      <c r="AF10" s="45"/>
      <c r="AG10" s="44"/>
    </row>
    <row r="11" spans="1:33" s="42" customFormat="1" ht="15.75" x14ac:dyDescent="0.25">
      <c r="A11" s="13" t="s">
        <v>87</v>
      </c>
      <c r="B11" s="198">
        <v>28</v>
      </c>
      <c r="C11" s="199"/>
      <c r="D11" s="40"/>
      <c r="E11" s="40"/>
      <c r="F11" s="40">
        <v>137</v>
      </c>
      <c r="G11" s="40"/>
      <c r="H11" s="41"/>
      <c r="I11" s="198">
        <v>40</v>
      </c>
      <c r="J11" s="199"/>
      <c r="K11" s="40">
        <v>88</v>
      </c>
      <c r="L11" s="40"/>
      <c r="M11" s="40"/>
      <c r="N11" s="40"/>
      <c r="O11" s="51"/>
      <c r="P11" s="198">
        <v>40</v>
      </c>
      <c r="Q11" s="199"/>
      <c r="R11" s="40"/>
      <c r="S11" s="40"/>
      <c r="T11" s="40">
        <v>1019</v>
      </c>
      <c r="U11" s="40">
        <v>536</v>
      </c>
      <c r="V11" s="51"/>
      <c r="W11" s="198"/>
      <c r="X11" s="199"/>
      <c r="Y11" s="40">
        <v>669</v>
      </c>
      <c r="Z11" s="40">
        <v>564</v>
      </c>
      <c r="AA11" s="40">
        <v>611</v>
      </c>
      <c r="AB11" s="40"/>
      <c r="AC11" s="51"/>
      <c r="AF11" s="45"/>
      <c r="AG11" s="44"/>
    </row>
    <row r="12" spans="1:33" s="42" customFormat="1" ht="15.75" x14ac:dyDescent="0.25">
      <c r="A12" s="13" t="s">
        <v>58</v>
      </c>
      <c r="B12" s="50">
        <v>9</v>
      </c>
      <c r="C12" s="39"/>
      <c r="D12" s="52"/>
      <c r="E12" s="52"/>
      <c r="F12" s="52">
        <v>39</v>
      </c>
      <c r="G12" s="52"/>
      <c r="H12" s="53"/>
      <c r="I12" s="50">
        <v>8</v>
      </c>
      <c r="J12" s="39"/>
      <c r="K12" s="52">
        <v>38</v>
      </c>
      <c r="L12" s="52"/>
      <c r="M12" s="52"/>
      <c r="N12" s="52"/>
      <c r="O12" s="53"/>
      <c r="P12" s="50">
        <v>8</v>
      </c>
      <c r="Q12" s="39"/>
      <c r="R12" s="52"/>
      <c r="S12" s="52"/>
      <c r="T12" s="52">
        <v>73</v>
      </c>
      <c r="U12" s="52">
        <v>73</v>
      </c>
      <c r="V12" s="53"/>
      <c r="W12" s="50"/>
      <c r="X12" s="39"/>
      <c r="Y12" s="52">
        <v>65</v>
      </c>
      <c r="Z12" s="52">
        <v>65</v>
      </c>
      <c r="AA12" s="52">
        <v>65</v>
      </c>
      <c r="AB12" s="52"/>
      <c r="AC12" s="53"/>
      <c r="AF12" s="45"/>
      <c r="AG12" s="44"/>
    </row>
    <row r="13" spans="1:33" s="42" customFormat="1" ht="15" x14ac:dyDescent="0.2">
      <c r="A13" s="17" t="s">
        <v>88</v>
      </c>
      <c r="B13" s="54">
        <f>IFERROR(IF(B8&lt;&gt;"✓", "", IF(AND(AND(B8="✓", C8="✓"), AND(B11&lt;&gt;"", B12&lt;&gt;"")), ROUND(B11*(B12/(B12+C12)),0), B11)),"")</f>
        <v>28</v>
      </c>
      <c r="C13" s="55" t="str">
        <f>IFERROR(IF(C8&lt;&gt;"✓", "", IF(AND(AND(B8="✓", C8="✓"), AND(B11&lt;&gt;"", C12&lt;&gt;"")), B11-B13, B11)),"")</f>
        <v/>
      </c>
      <c r="D13" s="56" t="str">
        <f>IFERROR(IF(D8&lt;&gt;"✓", "", D11),"")</f>
        <v/>
      </c>
      <c r="E13" s="56" t="str">
        <f t="shared" ref="E13:H13" si="1">IFERROR(IF(E8&lt;&gt;"✓", "", E11),"")</f>
        <v/>
      </c>
      <c r="F13" s="56">
        <f t="shared" si="1"/>
        <v>137</v>
      </c>
      <c r="G13" s="56" t="str">
        <f t="shared" si="1"/>
        <v/>
      </c>
      <c r="H13" s="57" t="str">
        <f t="shared" si="1"/>
        <v/>
      </c>
      <c r="I13" s="54">
        <f>IFERROR(IF(I8&lt;&gt;"✓", "", IF(AND(AND(I8="✓", J8="✓"), AND(I11&lt;&gt;"", I12&lt;&gt;"")), ROUND(I11*(I12/(I12+J12)),0), I11)),"")</f>
        <v>40</v>
      </c>
      <c r="J13" s="55" t="str">
        <f>IFERROR(IF(J8&lt;&gt;"✓", "", IF(AND(AND(I8="✓", J8="✓"), AND(I11&lt;&gt;"", J12&lt;&gt;"")), I11-I13, I11)),"")</f>
        <v/>
      </c>
      <c r="K13" s="56">
        <f>IFERROR(IF(K8&lt;&gt;"✓", "", K11),"")</f>
        <v>88</v>
      </c>
      <c r="L13" s="56" t="str">
        <f t="shared" ref="L13:O13" si="2">IFERROR(IF(L8&lt;&gt;"✓", "", L11),"")</f>
        <v/>
      </c>
      <c r="M13" s="56" t="str">
        <f t="shared" si="2"/>
        <v/>
      </c>
      <c r="N13" s="56" t="str">
        <f t="shared" si="2"/>
        <v/>
      </c>
      <c r="O13" s="57" t="str">
        <f t="shared" si="2"/>
        <v/>
      </c>
      <c r="P13" s="54">
        <f>IFERROR(IF(P8&lt;&gt;"✓", "", IF(AND(AND(P8="✓", Q8="✓"), AND(P11&lt;&gt;"", P12&lt;&gt;"")), ROUND(P11*(P12/(P12+Q12)),0), P11)),"")</f>
        <v>40</v>
      </c>
      <c r="Q13" s="55" t="str">
        <f>IFERROR(IF(Q8&lt;&gt;"✓", "", IF(AND(AND(P8="✓", Q8="✓"), AND(P11&lt;&gt;"", Q12&lt;&gt;"")), P11-P13, P11)),"")</f>
        <v/>
      </c>
      <c r="R13" s="56" t="str">
        <f>IFERROR(IF(R8&lt;&gt;"✓", "", R11),"")</f>
        <v/>
      </c>
      <c r="S13" s="56" t="str">
        <f t="shared" ref="S13:V13" si="3">IFERROR(IF(S8&lt;&gt;"✓", "", S11),"")</f>
        <v/>
      </c>
      <c r="T13" s="56">
        <f t="shared" si="3"/>
        <v>1019</v>
      </c>
      <c r="U13" s="56">
        <f t="shared" si="3"/>
        <v>536</v>
      </c>
      <c r="V13" s="57" t="str">
        <f t="shared" si="3"/>
        <v/>
      </c>
      <c r="W13" s="54" t="str">
        <f>IFERROR(IF(W8&lt;&gt;"✓", "", IF(AND(AND(W8="✓", X8="✓"), AND(W11&lt;&gt;"", W12&lt;&gt;"")), ROUND(W11*(W12/(W12+X12)),0), W11)),"")</f>
        <v/>
      </c>
      <c r="X13" s="55" t="str">
        <f>IFERROR(IF(X8&lt;&gt;"✓", "", IF(AND(AND(W8="✓", X8="✓"), AND(W11&lt;&gt;"", X12&lt;&gt;"")), W11-W13, W11)),"")</f>
        <v/>
      </c>
      <c r="Y13" s="56">
        <f>IFERROR(IF(Y8&lt;&gt;"✓", "", Y11),"")</f>
        <v>669</v>
      </c>
      <c r="Z13" s="56">
        <f t="shared" ref="Z13:AC13" si="4">IFERROR(IF(Z8&lt;&gt;"✓", "", Z11),"")</f>
        <v>564</v>
      </c>
      <c r="AA13" s="56">
        <f t="shared" si="4"/>
        <v>611</v>
      </c>
      <c r="AB13" s="56" t="str">
        <f t="shared" si="4"/>
        <v/>
      </c>
      <c r="AC13" s="57" t="str">
        <f t="shared" si="4"/>
        <v/>
      </c>
      <c r="AD13" s="172"/>
      <c r="AF13" s="45"/>
      <c r="AG13" s="44"/>
    </row>
    <row r="14" spans="1:33" s="42" customFormat="1" ht="15" x14ac:dyDescent="0.2">
      <c r="A14" s="17" t="s">
        <v>60</v>
      </c>
      <c r="B14" s="206" t="str">
        <f>IF(AND(B10="",C10=""),"-", IF(AND(B10&lt;&gt;"",C10&lt;&gt;""),"HCM 2000","Std Source"))</f>
        <v>Std Source</v>
      </c>
      <c r="C14" s="207"/>
      <c r="D14" s="203" t="str">
        <f>IF(AND(D10="", E10="", G10="", F10="", H10=""), "-", "Standard Source")</f>
        <v>Standard Source</v>
      </c>
      <c r="E14" s="204"/>
      <c r="F14" s="204"/>
      <c r="G14" s="204"/>
      <c r="H14" s="205"/>
      <c r="I14" s="206" t="str">
        <f>IF(AND(I10="",J10=""),"-", IF(AND(I10&lt;&gt;"",J10&lt;&gt;""),"HCM 2000","Std Source"))</f>
        <v>Std Source</v>
      </c>
      <c r="J14" s="207"/>
      <c r="K14" s="203" t="str">
        <f>IF(AND(K10="", L10="", N10="", M10="", O10=""), "-", "Standard Source")</f>
        <v>Standard Source</v>
      </c>
      <c r="L14" s="204"/>
      <c r="M14" s="204"/>
      <c r="N14" s="204"/>
      <c r="O14" s="205"/>
      <c r="P14" s="206" t="str">
        <f>IF(AND(P10="",Q10=""),"-", IF(AND(P10&lt;&gt;"",Q10&lt;&gt;""),"HCM 2000","Std Source"))</f>
        <v>Std Source</v>
      </c>
      <c r="Q14" s="207"/>
      <c r="R14" s="203" t="str">
        <f>IF(AND(R10="", S10="", U10="", T10="", V10=""), "-", "Standard Source")</f>
        <v>Standard Source</v>
      </c>
      <c r="S14" s="204"/>
      <c r="T14" s="204"/>
      <c r="U14" s="204"/>
      <c r="V14" s="205"/>
      <c r="W14" s="206" t="str">
        <f>IF(AND(W10="",X10=""),"-", IF(AND(W10&lt;&gt;"",X10&lt;&gt;""),"HCM 2000","Std Source"))</f>
        <v>-</v>
      </c>
      <c r="X14" s="207"/>
      <c r="Y14" s="203" t="str">
        <f>IF(AND(Y10="", Z10="", AB10="", AA10="", AC10=""), "-", "Standard Source")</f>
        <v>Standard Source</v>
      </c>
      <c r="Z14" s="204"/>
      <c r="AA14" s="204"/>
      <c r="AB14" s="204"/>
      <c r="AC14" s="205"/>
      <c r="AF14" s="45"/>
      <c r="AG14" s="44"/>
    </row>
    <row r="15" spans="1:33" s="42" customFormat="1" ht="15.75" x14ac:dyDescent="0.25">
      <c r="A15" s="13" t="s">
        <v>86</v>
      </c>
      <c r="B15" s="58">
        <v>1688</v>
      </c>
      <c r="C15" s="59"/>
      <c r="D15" s="60"/>
      <c r="E15" s="60"/>
      <c r="F15" s="60">
        <v>1541</v>
      </c>
      <c r="G15" s="60"/>
      <c r="H15" s="61"/>
      <c r="I15" s="62">
        <v>1688</v>
      </c>
      <c r="J15" s="59"/>
      <c r="K15" s="60">
        <v>1590</v>
      </c>
      <c r="L15" s="60"/>
      <c r="M15" s="60"/>
      <c r="N15" s="60"/>
      <c r="O15" s="63"/>
      <c r="P15" s="62">
        <v>1688</v>
      </c>
      <c r="Q15" s="59"/>
      <c r="R15" s="60"/>
      <c r="S15" s="60"/>
      <c r="T15" s="60">
        <v>1696</v>
      </c>
      <c r="U15" s="60">
        <f>(4497+424)-T15</f>
        <v>3225</v>
      </c>
      <c r="V15" s="63"/>
      <c r="W15" s="62"/>
      <c r="X15" s="59"/>
      <c r="Y15" s="60">
        <v>1738</v>
      </c>
      <c r="Z15" s="60">
        <v>1467</v>
      </c>
      <c r="AA15" s="60">
        <v>1586</v>
      </c>
      <c r="AB15" s="60"/>
      <c r="AC15" s="63"/>
      <c r="AF15" s="45"/>
      <c r="AG15" s="44"/>
    </row>
    <row r="16" spans="1:33" s="42" customFormat="1" ht="15" x14ac:dyDescent="0.2">
      <c r="A16" s="17" t="s">
        <v>61</v>
      </c>
      <c r="B16" s="64">
        <f>IFERROR(IF(ISBLANK(B15), 0, B13/B15),0)</f>
        <v>1.6587677725118485E-2</v>
      </c>
      <c r="C16" s="65">
        <f>IFERROR(IF(ISBLANK(C15), 0, C13/C15),0)</f>
        <v>0</v>
      </c>
      <c r="D16" s="66">
        <f>IFERROR(IF(ISBLANK(D15), 0, D13/D15),0)</f>
        <v>0</v>
      </c>
      <c r="E16" s="66">
        <f t="shared" ref="E16:H16" si="5">IFERROR(IF(ISBLANK(E15), 0, E13/E15),0)</f>
        <v>0</v>
      </c>
      <c r="F16" s="66">
        <f>IFERROR(IF(ISBLANK(F15), 0, F13/F15),0)</f>
        <v>8.890330953926022E-2</v>
      </c>
      <c r="G16" s="66">
        <f>IFERROR(IF(ISBLANK(G15), 0, G13/G15),0)</f>
        <v>0</v>
      </c>
      <c r="H16" s="67">
        <f t="shared" si="5"/>
        <v>0</v>
      </c>
      <c r="I16" s="68">
        <f>IFERROR(IF(ISBLANK(I15), 0, I13/I15),0)</f>
        <v>2.3696682464454975E-2</v>
      </c>
      <c r="J16" s="65">
        <f>IFERROR(IF(ISBLANK(J15), 0, J13/J15),0)</f>
        <v>0</v>
      </c>
      <c r="K16" s="66">
        <f>IFERROR(IF(ISBLANK(K15), 0, K13/K15),0)</f>
        <v>5.5345911949685536E-2</v>
      </c>
      <c r="L16" s="66">
        <f t="shared" ref="L16:AC16" si="6">IFERROR(IF(ISBLANK(L15), 0, L13/L15),0)</f>
        <v>0</v>
      </c>
      <c r="M16" s="66">
        <f>IFERROR(IF(ISBLANK(M15), 0, M13/M15),0)</f>
        <v>0</v>
      </c>
      <c r="N16" s="66">
        <f>IFERROR(IF(ISBLANK(N15), 0, N13/N15),0)</f>
        <v>0</v>
      </c>
      <c r="O16" s="69">
        <f>IFERROR(IF(ISBLANK(O15), 0, O13/O15),0)</f>
        <v>0</v>
      </c>
      <c r="P16" s="68">
        <f t="shared" si="6"/>
        <v>2.3696682464454975E-2</v>
      </c>
      <c r="Q16" s="65">
        <f t="shared" si="6"/>
        <v>0</v>
      </c>
      <c r="R16" s="66">
        <f t="shared" si="6"/>
        <v>0</v>
      </c>
      <c r="S16" s="66">
        <f t="shared" si="6"/>
        <v>0</v>
      </c>
      <c r="T16" s="66">
        <f>IFERROR(IF(ISBLANK(T15), 0, T13/T15),0)</f>
        <v>0.60082547169811318</v>
      </c>
      <c r="U16" s="66">
        <f>IFERROR(IF(ISBLANK(U15), 0, U13/U15),0)</f>
        <v>0.1662015503875969</v>
      </c>
      <c r="V16" s="69">
        <f t="shared" si="6"/>
        <v>0</v>
      </c>
      <c r="W16" s="68">
        <f t="shared" si="6"/>
        <v>0</v>
      </c>
      <c r="X16" s="65">
        <f t="shared" si="6"/>
        <v>0</v>
      </c>
      <c r="Y16" s="66">
        <f t="shared" si="6"/>
        <v>0.38492520138089759</v>
      </c>
      <c r="Z16" s="66">
        <f t="shared" si="6"/>
        <v>0.38445807770961143</v>
      </c>
      <c r="AA16" s="66">
        <f>IFERROR(IF(ISBLANK(AA15), 0, AA13/AA15),0)</f>
        <v>0.38524590163934425</v>
      </c>
      <c r="AB16" s="66">
        <f>IFERROR(IF(ISBLANK(AB15), 0, AB13/AB15),0)</f>
        <v>0</v>
      </c>
      <c r="AC16" s="69">
        <f t="shared" si="6"/>
        <v>0</v>
      </c>
      <c r="AF16" s="45"/>
      <c r="AG16" s="44"/>
    </row>
    <row r="17" spans="1:33" s="42" customFormat="1" ht="15" x14ac:dyDescent="0.2">
      <c r="A17" s="17" t="s">
        <v>62</v>
      </c>
      <c r="B17" s="46" t="str">
        <f>IFERROR(IF(OR(C27=D32,C27=D34,C27=D35,AND(B27=B30,ISNUMBER(FIND("B16",C30)))), "✓", ""),"")</f>
        <v/>
      </c>
      <c r="C17" s="47" t="str">
        <f>IFERROR(IF(OR(C27=D32,C27=D34,AND(B27=B30,ISNUMBER(FIND("C16",C30)))), "✓", ""),"")</f>
        <v/>
      </c>
      <c r="D17" s="48" t="str">
        <f>IFERROR(IF(AND(B27=B30,ISNUMBER(FIND("D16",C30))), "✓", ""),"")</f>
        <v/>
      </c>
      <c r="E17" s="48" t="str">
        <f>IFERROR(IF(AND(B27=B30,ISNUMBER(FIND("E16",C30))), "✓", ""),"")</f>
        <v/>
      </c>
      <c r="F17" s="48" t="str">
        <f>IFERROR(IF(AND(B27=B30,ISNUMBER(FIND("F16",C30))), "✓", ""),"")</f>
        <v>✓</v>
      </c>
      <c r="G17" s="48" t="str">
        <f>IFERROR(IF(AND(B27=B30,ISNUMBER(FIND("G16",C30))), "✓", ""),"")</f>
        <v/>
      </c>
      <c r="H17" s="49" t="str">
        <f>IFERROR(IF(AND(B27=B30,ISNUMBER(FIND("H16",C30))), "✓", ""),"")</f>
        <v/>
      </c>
      <c r="I17" s="70" t="str">
        <f>IFERROR(IF(OR(C27=D33,C27=D34,C27=D35,AND(B27=B30,ISNUMBER(FIND("I16",C30)))), "✓", ""),"")</f>
        <v>✓</v>
      </c>
      <c r="J17" s="47" t="str">
        <f>IFERROR(IF(OR(C27=D33,C27=D35,AND(B27=B30,ISNUMBER(FIND("J16",C30)))), "✓", ""),"")</f>
        <v/>
      </c>
      <c r="K17" s="48" t="str">
        <f>IFERROR(IF(AND(B27=B30,ISNUMBER(FIND("K16",C30))), "✓", ""),"")</f>
        <v/>
      </c>
      <c r="L17" s="48" t="str">
        <f>IFERROR(IF(AND(B27=B30,ISNUMBER(FIND("L16",C30))), "✓", ""),"")</f>
        <v/>
      </c>
      <c r="M17" s="48" t="str">
        <f>IFERROR(IF(AND(B27=B30,ISNUMBER(FIND("M16",C30))), "✓", ""),"")</f>
        <v/>
      </c>
      <c r="N17" s="48" t="str">
        <f>IFERROR(IF(AND(B27=B30,ISNUMBER(FIND("N16",C30))), "✓", ""),"")</f>
        <v/>
      </c>
      <c r="O17" s="72" t="str">
        <f>IFERROR(IF(AND(B27=B30,ISNUMBER(FIND("O16",C30))), "✓", ""),"")</f>
        <v/>
      </c>
      <c r="P17" s="46" t="str">
        <f>IFERROR(IF(OR(Q27=R32,Q27=R34,Q27=R35,AND(P27=P30,ISNUMBER(FIND("P16",Q30)))), "✓", ""),"")</f>
        <v/>
      </c>
      <c r="Q17" s="47" t="str">
        <f>IFERROR(IF(OR(Q27=R32,Q27=R34, AND(P27=P30,ISNUMBER(FIND("Q16",Q30)))), "✓", ""),"")</f>
        <v/>
      </c>
      <c r="R17" s="48" t="str">
        <f>IFERROR(IF(AND(P27=P30,ISNUMBER(FIND("R16",Q30))), "✓", ""),"")</f>
        <v/>
      </c>
      <c r="S17" s="48" t="str">
        <f>IFERROR(IF(AND(P27=P30,ISNUMBER(FIND("S16",Q30))), "✓", ""),"")</f>
        <v/>
      </c>
      <c r="T17" s="48" t="str">
        <f>IFERROR(IF(AND(P27=P30,ISNUMBER(FIND("T16",Q30))), "✓", ""),"")</f>
        <v>✓</v>
      </c>
      <c r="U17" s="48" t="str">
        <f>IFERROR(IF(AND(P27=P30,ISNUMBER(FIND("U16",Q30))), "✓", ""),"")</f>
        <v/>
      </c>
      <c r="V17" s="49" t="str">
        <f>IFERROR(IF(AND(P27=P30,ISNUMBER(FIND("V16",Q30))), "✓", ""),"")</f>
        <v/>
      </c>
      <c r="W17" s="70" t="str">
        <f>IFERROR(IF(OR(Q27=R33,Q27=R34,Q27=R35,AND(P27=P30,ISNUMBER(FIND("W16",Q30)))), "✓", ""),"")</f>
        <v/>
      </c>
      <c r="X17" s="47" t="str">
        <f>IFERROR(IF(OR(Q27=R33,Q27=R35, AND(P27=P30,ISNUMBER(FIND("X16",Q30)))), "✓", ""),"")</f>
        <v/>
      </c>
      <c r="Y17" s="48" t="str">
        <f>IFERROR(IF(AND(P27=P30,ISNUMBER(FIND("Y16",Q30))), "✓", ""),"")</f>
        <v/>
      </c>
      <c r="Z17" s="48" t="str">
        <f>IFERROR(IF(AND(P27=P30,ISNUMBER(FIND("Z16",Q30))), "✓", ""),"")</f>
        <v/>
      </c>
      <c r="AA17" s="48" t="str">
        <f>IFERROR(IF(AND(P27=P30,ISNUMBER(FIND("AA16",Q30))), "✓", ""),"")</f>
        <v/>
      </c>
      <c r="AB17" s="48" t="str">
        <f>IFERROR(IF(AND(P27=P30,ISNUMBER(FIND("AB16",Q30))), "✓", ""),"")</f>
        <v/>
      </c>
      <c r="AC17" s="72" t="str">
        <f>IFERROR(IF(AND(P27=P30,ISNUMBER(FIND("AC16",Q30))), "✓", ""),"")</f>
        <v/>
      </c>
      <c r="AF17" s="45"/>
      <c r="AG17" s="44"/>
    </row>
    <row r="18" spans="1:33" s="42" customFormat="1" ht="18.75" x14ac:dyDescent="0.35">
      <c r="A18" s="17" t="s">
        <v>81</v>
      </c>
      <c r="B18" s="210">
        <f>IFERROR(B27,"")</f>
        <v>0.11259999200371519</v>
      </c>
      <c r="C18" s="211"/>
      <c r="D18" s="211"/>
      <c r="E18" s="211"/>
      <c r="F18" s="211"/>
      <c r="G18" s="211"/>
      <c r="H18" s="211"/>
      <c r="I18" s="211"/>
      <c r="J18" s="211"/>
      <c r="K18" s="211"/>
      <c r="L18" s="211"/>
      <c r="M18" s="211"/>
      <c r="N18" s="211"/>
      <c r="O18" s="212"/>
      <c r="P18" s="213">
        <f>IFERROR(P27,"")</f>
        <v>0.60082547169811318</v>
      </c>
      <c r="Q18" s="211"/>
      <c r="R18" s="211"/>
      <c r="S18" s="211"/>
      <c r="T18" s="211"/>
      <c r="U18" s="211"/>
      <c r="V18" s="211"/>
      <c r="W18" s="211"/>
      <c r="X18" s="211"/>
      <c r="Y18" s="211"/>
      <c r="Z18" s="211"/>
      <c r="AA18" s="211"/>
      <c r="AB18" s="211"/>
      <c r="AC18" s="212"/>
      <c r="AF18" s="45"/>
      <c r="AG18" s="44"/>
    </row>
    <row r="19" spans="1:33" s="42" customFormat="1" ht="18.75" x14ac:dyDescent="0.35">
      <c r="A19" s="17" t="s">
        <v>82</v>
      </c>
      <c r="B19" s="214">
        <f>B18+P18</f>
        <v>0.71342546370182836</v>
      </c>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6"/>
      <c r="AF19" s="45"/>
      <c r="AG19" s="44"/>
    </row>
    <row r="20" spans="1:33" s="42" customFormat="1" ht="15" x14ac:dyDescent="0.2">
      <c r="A20" s="17" t="s">
        <v>63</v>
      </c>
      <c r="B20" s="217">
        <f>IFERROR(COUNTIF(B17:O17,"✓")+IF(OR(C27=D32,C27=D33), -1, 0),"")</f>
        <v>2</v>
      </c>
      <c r="C20" s="218"/>
      <c r="D20" s="218"/>
      <c r="E20" s="218"/>
      <c r="F20" s="218"/>
      <c r="G20" s="218"/>
      <c r="H20" s="218"/>
      <c r="I20" s="218"/>
      <c r="J20" s="218"/>
      <c r="K20" s="218"/>
      <c r="L20" s="218"/>
      <c r="M20" s="218"/>
      <c r="N20" s="218"/>
      <c r="O20" s="219"/>
      <c r="P20" s="217">
        <f>IFERROR(COUNTIF(P17:AC17,"✓")+IF(OR(Q27=R32,Q27=R33), -1, 0),"")</f>
        <v>1</v>
      </c>
      <c r="Q20" s="218"/>
      <c r="R20" s="218"/>
      <c r="S20" s="218"/>
      <c r="T20" s="218"/>
      <c r="U20" s="218"/>
      <c r="V20" s="218"/>
      <c r="W20" s="218"/>
      <c r="X20" s="218"/>
      <c r="Y20" s="218"/>
      <c r="Z20" s="218"/>
      <c r="AA20" s="218"/>
      <c r="AB20" s="218"/>
      <c r="AC20" s="219"/>
      <c r="AF20" s="45"/>
      <c r="AG20" s="44"/>
    </row>
    <row r="21" spans="1:33" s="42" customFormat="1" ht="15.75" thickBot="1" x14ac:dyDescent="0.25">
      <c r="A21" s="17" t="s">
        <v>83</v>
      </c>
      <c r="B21" s="220">
        <f>(B20+P20)*4</f>
        <v>12</v>
      </c>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2"/>
      <c r="AF21" s="45"/>
      <c r="AG21" s="44"/>
    </row>
    <row r="22" spans="1:33" s="42" customFormat="1" ht="16.5" thickBot="1" x14ac:dyDescent="0.3">
      <c r="A22" s="137" t="s">
        <v>64</v>
      </c>
      <c r="B22" s="223">
        <v>120</v>
      </c>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5"/>
      <c r="AF22" s="45"/>
      <c r="AG22" s="44"/>
    </row>
    <row r="23" spans="1:33" s="42" customFormat="1" ht="24" thickBot="1" x14ac:dyDescent="0.4">
      <c r="A23" s="73" t="s">
        <v>12</v>
      </c>
      <c r="B23" s="226">
        <f>IFERROR((B18+P18)*(B22/(B22-(4*(B20+P20)))), "Input Data")</f>
        <v>0.79269495966869818</v>
      </c>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8"/>
      <c r="AF23" s="45"/>
      <c r="AG23" s="44"/>
    </row>
    <row r="24" spans="1:33" s="42" customFormat="1" ht="15" x14ac:dyDescent="0.2">
      <c r="A24" s="73"/>
      <c r="AF24" s="45"/>
      <c r="AG24" s="44"/>
    </row>
    <row r="25" spans="1:33" s="42" customFormat="1" ht="15" x14ac:dyDescent="0.2">
      <c r="A25" s="73"/>
      <c r="AF25" s="45"/>
      <c r="AG25" s="44"/>
    </row>
    <row r="26" spans="1:33" s="42" customFormat="1" ht="15.75" outlineLevel="1" x14ac:dyDescent="0.25">
      <c r="A26" s="229" t="s">
        <v>96</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F26" s="45"/>
      <c r="AG26" s="44"/>
    </row>
    <row r="27" spans="1:33" s="42" customFormat="1" ht="15" outlineLevel="1" x14ac:dyDescent="0.2">
      <c r="A27" s="73"/>
      <c r="B27" s="74">
        <f>MAX(B30:B35)</f>
        <v>0.11259999200371519</v>
      </c>
      <c r="C27" s="75">
        <f>INDEX(D30:D35, MATCH(B27,B30:B35,0))</f>
        <v>6</v>
      </c>
      <c r="E27" s="76" t="str">
        <f>IF(B8="✓", "B16", "")</f>
        <v>B16</v>
      </c>
      <c r="F27" s="76" t="str">
        <f>IF(C8="✓", "C16", "")</f>
        <v/>
      </c>
      <c r="G27" s="77" t="str">
        <f>IF(SUM(D16:G16)=0, "", CONCATENATE(CHOOSE(_xlfn.XMATCH(MAX(D16:G16),D16:G16,0), "D", "E", "F", "G"),16))</f>
        <v>F16</v>
      </c>
      <c r="H27" s="78" t="str">
        <f>IF(H8="✓", "H16", "")</f>
        <v/>
      </c>
      <c r="I27" s="76" t="str">
        <f>IF(I8="✓", "I16","")</f>
        <v>I16</v>
      </c>
      <c r="J27" s="76" t="str">
        <f>IF(J8="✓", "J16","")</f>
        <v/>
      </c>
      <c r="K27" s="77" t="str">
        <f>IF(SUM(K16:N16)=0, "", CONCATENATE(CHOOSE(_xlfn.XMATCH(MAX(K16:N16),K16:N16,0), "K", "L", "M", "N"),16))</f>
        <v>K16</v>
      </c>
      <c r="L27" s="76" t="str">
        <f>IF(O8="✓", "O16", "")</f>
        <v/>
      </c>
      <c r="P27" s="74">
        <f>MAX(P30:P35)</f>
        <v>0.60082547169811318</v>
      </c>
      <c r="Q27" s="75">
        <f>INDEX(R30:R35, MATCH(P27,P30:P35,0))</f>
        <v>6</v>
      </c>
      <c r="S27" s="76" t="str">
        <f>IF(P8="✓", "P16", "")</f>
        <v>P16</v>
      </c>
      <c r="T27" s="76" t="str">
        <f>IF(Q8="✓", "Q16", "")</f>
        <v/>
      </c>
      <c r="U27" s="77" t="str">
        <f>IF(SUM(R16:U16)=0, "", CONCATENATE(CHOOSE(_xlfn.XMATCH(MAX(R16:U16),R16:U16,0), "R", "S", "T", "U"),16))</f>
        <v>T16</v>
      </c>
      <c r="V27" s="78" t="str">
        <f>IF(V8="✓", "V16", "")</f>
        <v/>
      </c>
      <c r="W27" s="76" t="str">
        <f>IF(W8="✓", "W16","")</f>
        <v/>
      </c>
      <c r="X27" s="76" t="str">
        <f>IF(X8="✓", "X16","")</f>
        <v/>
      </c>
      <c r="Y27" s="77" t="str">
        <f>IF(SUM(Y16:AB16)=0, "", CONCATENATE(CHOOSE(_xlfn.XMATCH(MAX(Y16:AB16),Y16:AB16,0), "Y", "Z", "AA", "AB"),16))</f>
        <v>AA16</v>
      </c>
      <c r="Z27" s="76" t="str">
        <f>IF(AC8="✓", "AC16", "")</f>
        <v/>
      </c>
      <c r="AF27" s="45"/>
      <c r="AG27" s="44"/>
    </row>
    <row r="28" spans="1:33" s="83" customFormat="1" ht="24.95" customHeight="1" outlineLevel="1" x14ac:dyDescent="0.2">
      <c r="A28" s="73"/>
      <c r="B28" s="79"/>
      <c r="C28" s="27"/>
      <c r="D28" s="27"/>
      <c r="E28" s="80"/>
      <c r="F28" s="80"/>
      <c r="G28" s="81"/>
      <c r="H28" s="82"/>
      <c r="I28" s="80"/>
      <c r="J28" s="80"/>
      <c r="K28" s="81"/>
      <c r="L28" s="82"/>
      <c r="N28" s="42"/>
      <c r="O28" s="42"/>
      <c r="P28" s="79"/>
      <c r="Q28" s="27"/>
      <c r="R28" s="27"/>
      <c r="S28" s="80"/>
      <c r="T28" s="80"/>
      <c r="U28" s="81"/>
      <c r="V28" s="82"/>
      <c r="W28" s="80"/>
      <c r="X28" s="80"/>
      <c r="Y28" s="81"/>
      <c r="Z28" s="82"/>
      <c r="AF28" s="84"/>
      <c r="AG28" s="85"/>
    </row>
    <row r="29" spans="1:33" s="83" customFormat="1" ht="24.95" hidden="1" customHeight="1" outlineLevel="2" x14ac:dyDescent="0.2">
      <c r="A29" s="86"/>
      <c r="B29" s="79"/>
      <c r="C29" s="27"/>
      <c r="D29" s="27"/>
      <c r="E29" s="65">
        <f>B16</f>
        <v>1.6587677725118485E-2</v>
      </c>
      <c r="F29" s="65">
        <f>C16</f>
        <v>0</v>
      </c>
      <c r="G29" s="87">
        <f>MAX(D16:G16)</f>
        <v>8.890330953926022E-2</v>
      </c>
      <c r="H29" s="88">
        <f>H16</f>
        <v>0</v>
      </c>
      <c r="I29" s="65">
        <f>I16</f>
        <v>2.3696682464454975E-2</v>
      </c>
      <c r="J29" s="65">
        <f>J16</f>
        <v>0</v>
      </c>
      <c r="K29" s="87">
        <f>MAX(K16:N16)</f>
        <v>5.5345911949685536E-2</v>
      </c>
      <c r="L29" s="88">
        <f>O16</f>
        <v>0</v>
      </c>
      <c r="N29" s="42"/>
      <c r="O29" s="42"/>
      <c r="P29" s="79"/>
      <c r="Q29" s="27"/>
      <c r="R29" s="27"/>
      <c r="S29" s="65">
        <f>P16</f>
        <v>2.3696682464454975E-2</v>
      </c>
      <c r="T29" s="65">
        <f>Q16</f>
        <v>0</v>
      </c>
      <c r="U29" s="87">
        <f>MAX(R16:U16)</f>
        <v>0.60082547169811318</v>
      </c>
      <c r="V29" s="88">
        <f>V16</f>
        <v>0</v>
      </c>
      <c r="W29" s="65">
        <f>W16</f>
        <v>0</v>
      </c>
      <c r="X29" s="65">
        <f>X16</f>
        <v>0</v>
      </c>
      <c r="Y29" s="87">
        <f>MAX(Y16:AB16)</f>
        <v>0.38524590163934425</v>
      </c>
      <c r="Z29" s="88">
        <f>AC16</f>
        <v>0</v>
      </c>
      <c r="AF29" s="84"/>
      <c r="AG29" s="85"/>
    </row>
    <row r="30" spans="1:33" s="83" customFormat="1" ht="24.95" customHeight="1" outlineLevel="1" collapsed="1" x14ac:dyDescent="0.2">
      <c r="A30" s="136" t="s">
        <v>84</v>
      </c>
      <c r="B30" s="89">
        <f>MAX(E30:L30)</f>
        <v>0.11259999200371519</v>
      </c>
      <c r="C30" s="90" t="str" cm="1">
        <f t="array" ref="C30">INDEX(E31:L31,D30)</f>
        <v>I16+F16</v>
      </c>
      <c r="D30" s="91">
        <f>MATCH(B30,E30:L30,0)</f>
        <v>6</v>
      </c>
      <c r="E30" s="92">
        <f>E29+I29</f>
        <v>4.0284360189573459E-2</v>
      </c>
      <c r="F30" s="93">
        <f>E29+J29</f>
        <v>1.6587677725118485E-2</v>
      </c>
      <c r="G30" s="93">
        <f>E29+K29</f>
        <v>7.1933589674804024E-2</v>
      </c>
      <c r="H30" s="93" t="str">
        <f>IF(ISODD(AC10), Z29+G29, "")</f>
        <v/>
      </c>
      <c r="I30" s="173">
        <f>I29+F29</f>
        <v>2.3696682464454975E-2</v>
      </c>
      <c r="J30" s="173">
        <f>I29+G29</f>
        <v>0.11259999200371519</v>
      </c>
      <c r="K30" s="174" t="str">
        <f>IF(ISODD(V10), V29+K29, "")</f>
        <v/>
      </c>
      <c r="L30" s="175">
        <f>IF(B10=H10, MAX(B16,H16), IF(I10=O10, MAX(I16,O16), 0))</f>
        <v>0</v>
      </c>
      <c r="O30" s="42"/>
      <c r="P30" s="89">
        <f>MAX(S30:Z30)</f>
        <v>0.60082547169811318</v>
      </c>
      <c r="Q30" s="90" t="str" cm="1">
        <f t="array" ref="Q30">INDEX(S31:Z31,R30)</f>
        <v>+T16</v>
      </c>
      <c r="R30" s="91">
        <f>MATCH(P30,S30:Z30,0)</f>
        <v>6</v>
      </c>
      <c r="S30" s="92">
        <f>S29+W29</f>
        <v>2.3696682464454975E-2</v>
      </c>
      <c r="T30" s="93">
        <f>S29+X29</f>
        <v>2.3696682464454975E-2</v>
      </c>
      <c r="U30" s="93">
        <f>S29+Y29</f>
        <v>0.40894258410379924</v>
      </c>
      <c r="V30" s="93" t="str">
        <f>IF(ISODD(H10), H29+U29, "")</f>
        <v/>
      </c>
      <c r="W30" s="173">
        <f>W29+T29</f>
        <v>0</v>
      </c>
      <c r="X30" s="173">
        <f>W29+U29</f>
        <v>0.60082547169811318</v>
      </c>
      <c r="Y30" s="174" t="str">
        <f>IF(ISODD(O10), L29+Y29, "")</f>
        <v/>
      </c>
      <c r="Z30" s="175">
        <f>IF(P10=V10, MAX(P16,V16), IF(W10=AC10, MAX(W16,AC16), 0))</f>
        <v>0</v>
      </c>
      <c r="AF30" s="84"/>
      <c r="AG30" s="85"/>
    </row>
    <row r="31" spans="1:33" s="83" customFormat="1" ht="24.95" hidden="1" customHeight="1" outlineLevel="2" x14ac:dyDescent="0.2">
      <c r="A31" s="94"/>
      <c r="B31" s="95"/>
      <c r="C31" s="96" t="s">
        <v>65</v>
      </c>
      <c r="D31" s="97"/>
      <c r="E31" s="98" t="str">
        <f>CONCATENATE(E27,"+",I27)</f>
        <v>B16+I16</v>
      </c>
      <c r="F31" s="99" t="str">
        <f>CONCATENATE(E27,"+",J27)</f>
        <v>B16+</v>
      </c>
      <c r="G31" s="99" t="str">
        <f>CONCATENATE(E27,"+",K27)</f>
        <v>B16+K16</v>
      </c>
      <c r="H31" s="93" t="str">
        <f>IF(H30="", "SB", CONCATENATE(Z27,"+",G27))</f>
        <v>SB</v>
      </c>
      <c r="I31" s="100" t="str">
        <f>CONCATENATE(I27,"+",F27)</f>
        <v>I16+</v>
      </c>
      <c r="J31" s="100" t="str">
        <f>CONCATENATE(I27,"+",G27)</f>
        <v>I16+F16</v>
      </c>
      <c r="K31" s="100" t="str">
        <f>IF(K30="", "NB", CONCATENATE(V27,"+",K27))</f>
        <v>NB</v>
      </c>
      <c r="L31" s="176" t="str">
        <f>IF(L30=0,"n/a",IF(B10=H10,IF(B16&gt;=H16,"B16","H16"),
IF(I10=O10,IF(I16&gt;=O16,"B16","HC16"),
"-")))</f>
        <v>n/a</v>
      </c>
      <c r="O31" s="42"/>
      <c r="P31" s="95"/>
      <c r="Q31" s="101" t="s">
        <v>65</v>
      </c>
      <c r="R31" s="97"/>
      <c r="S31" s="98" t="str">
        <f>CONCATENATE(S27,"+",W27)</f>
        <v>P16+</v>
      </c>
      <c r="T31" s="99" t="str">
        <f>CONCATENATE(S27,"+",X27)</f>
        <v>P16+</v>
      </c>
      <c r="U31" s="99" t="str">
        <f>CONCATENATE(S27,"+",Y27)</f>
        <v>P16+AA16</v>
      </c>
      <c r="V31" s="93" t="str">
        <f>IF(V30="", "EB", CONCATENATE(H27,"+",U27))</f>
        <v>EB</v>
      </c>
      <c r="W31" s="100" t="str">
        <f>CONCATENATE(W27,"+",T27)</f>
        <v>+</v>
      </c>
      <c r="X31" s="100" t="str">
        <f>CONCATENATE(W27,"+",U27)</f>
        <v>+T16</v>
      </c>
      <c r="Y31" s="100" t="str">
        <f>IF(Y30="", "WB", CONCATENATE(L27,"+",Y27))</f>
        <v>WB</v>
      </c>
      <c r="Z31" s="176" t="str">
        <f>IF(Z30=0,"n/a",IF(P10=V10,IF(P16&gt;=V16,"P16","V16"),
IF(W10=AC10,IF(W16&gt;=AC16,"W16","AC16"),
"-")))</f>
        <v>n/a</v>
      </c>
      <c r="AF31" s="84"/>
      <c r="AG31" s="85"/>
    </row>
    <row r="32" spans="1:33" s="105" customFormat="1" ht="24.95" customHeight="1" outlineLevel="1" collapsed="1" x14ac:dyDescent="0.2">
      <c r="A32" s="230" t="s">
        <v>66</v>
      </c>
      <c r="B32" s="102">
        <f>IF(C32="n/a", 0, B16+C16)</f>
        <v>1.6587677725118485E-2</v>
      </c>
      <c r="C32" s="103" t="str">
        <f>IF(OR(AND(B9="Lead", I9="Lead"), AND(B9="Lag", I9="Lag")), "✓", "n/a")</f>
        <v>✓</v>
      </c>
      <c r="D32" s="104">
        <f>COUNTA(E31:L31)+1</f>
        <v>9</v>
      </c>
      <c r="E32" s="80"/>
      <c r="F32" s="80"/>
      <c r="G32" s="81"/>
      <c r="H32" s="82"/>
      <c r="I32" s="80"/>
      <c r="J32" s="80"/>
      <c r="K32" s="81"/>
      <c r="L32" s="82"/>
      <c r="N32" s="42"/>
      <c r="O32" s="42"/>
      <c r="P32" s="102">
        <f>IF(Q32="n/a", 0, P16+Q16)</f>
        <v>0</v>
      </c>
      <c r="Q32" s="103" t="str">
        <f>IF(OR(AND(P9="Lead", W9="Lead"), AND(P9="Lag", W9="Lag")), "✓", "n/a")</f>
        <v>n/a</v>
      </c>
      <c r="R32" s="104">
        <f>COUNTA(S31:Z31)+1</f>
        <v>9</v>
      </c>
      <c r="S32" s="80"/>
      <c r="T32" s="80"/>
      <c r="U32" s="81"/>
      <c r="V32" s="82"/>
      <c r="W32" s="80"/>
      <c r="X32" s="80"/>
      <c r="Y32" s="81"/>
      <c r="Z32" s="82"/>
      <c r="AB32" s="83"/>
      <c r="AC32" s="83"/>
      <c r="AD32" s="83"/>
      <c r="AE32" s="83"/>
      <c r="AF32" s="106"/>
      <c r="AG32" s="107"/>
    </row>
    <row r="33" spans="1:33" s="105" customFormat="1" ht="24.95" customHeight="1" outlineLevel="1" x14ac:dyDescent="0.2">
      <c r="A33" s="231"/>
      <c r="B33" s="108">
        <f>IF(C33="n/a", 0, I16+J16)</f>
        <v>2.3696682464454975E-2</v>
      </c>
      <c r="C33" s="103" t="str">
        <f>IF(OR(AND(B9="Lead", I9="Lead"), AND(B9="Lag", I9="Lag")), "✓", "n/a")</f>
        <v>✓</v>
      </c>
      <c r="D33" s="109">
        <f>D32+1</f>
        <v>10</v>
      </c>
      <c r="E33" s="80"/>
      <c r="F33" s="80"/>
      <c r="G33" s="81"/>
      <c r="H33" s="82"/>
      <c r="I33" s="80"/>
      <c r="J33" s="80"/>
      <c r="K33" s="81"/>
      <c r="L33" s="82"/>
      <c r="N33" s="42"/>
      <c r="O33" s="42"/>
      <c r="P33" s="102">
        <f>IF(Q33="n/a", 0, W16+X16)</f>
        <v>0</v>
      </c>
      <c r="Q33" s="103" t="str">
        <f>IF(OR(AND(P9="Lead", W9="Lead"), AND(P9="Lag", W9="Lag")), "✓", "n/a")</f>
        <v>n/a</v>
      </c>
      <c r="R33" s="109">
        <f>R32+1</f>
        <v>10</v>
      </c>
      <c r="S33" s="80"/>
      <c r="T33" s="80"/>
      <c r="U33" s="81"/>
      <c r="V33" s="82"/>
      <c r="W33" s="80"/>
      <c r="X33" s="80"/>
      <c r="Y33" s="81"/>
      <c r="Z33" s="82"/>
      <c r="AB33" s="83"/>
      <c r="AC33" s="83"/>
      <c r="AD33" s="83"/>
      <c r="AE33" s="83"/>
      <c r="AF33" s="106"/>
      <c r="AG33" s="107"/>
    </row>
    <row r="34" spans="1:33" s="83" customFormat="1" ht="24.95" customHeight="1" outlineLevel="1" x14ac:dyDescent="0.2">
      <c r="A34" s="208" t="s">
        <v>67</v>
      </c>
      <c r="B34" s="110">
        <f>IF(C34="n/a", 0, B16+I16+C16)</f>
        <v>0</v>
      </c>
      <c r="C34" s="71" t="str">
        <f>IF(OR(AND(B9="Lead",I9="Lag"), AND(B9="Lag", I9="Lead")), "✓", "n/a")</f>
        <v>n/a</v>
      </c>
      <c r="D34" s="104">
        <f t="shared" ref="D34:D35" si="7">D33+1</f>
        <v>11</v>
      </c>
      <c r="E34" s="80"/>
      <c r="F34" s="80"/>
      <c r="G34" s="81"/>
      <c r="H34" s="82"/>
      <c r="I34" s="80"/>
      <c r="J34" s="80"/>
      <c r="K34" s="81"/>
      <c r="L34" s="82"/>
      <c r="N34" s="42"/>
      <c r="O34" s="42"/>
      <c r="P34" s="111">
        <f>IF(Q34="n/a", 0, P16+W16+Q16)</f>
        <v>0</v>
      </c>
      <c r="Q34" s="71" t="str">
        <f>IF(OR(AND(P9="Lead",W9="Lag"), AND(P9="Lag", W9="Lead")), "✓", "n/a")</f>
        <v>n/a</v>
      </c>
      <c r="R34" s="104">
        <f t="shared" ref="R34:R35" si="8">R33+1</f>
        <v>11</v>
      </c>
      <c r="S34" s="80"/>
      <c r="T34" s="80"/>
      <c r="U34" s="81"/>
      <c r="V34" s="82"/>
      <c r="W34" s="80"/>
      <c r="X34" s="80"/>
      <c r="Y34" s="81"/>
      <c r="Z34" s="82"/>
      <c r="AF34" s="84"/>
      <c r="AG34" s="85"/>
    </row>
    <row r="35" spans="1:33" s="83" customFormat="1" ht="24.95" customHeight="1" outlineLevel="1" x14ac:dyDescent="0.2">
      <c r="A35" s="209"/>
      <c r="B35" s="108">
        <f>IF(C35="n/a", 0, B16+I16+J16)</f>
        <v>0</v>
      </c>
      <c r="C35" s="103" t="str">
        <f>IF(OR(AND(B9="Lead",I9="Lag"), AND(B9="Lag", I9="Lead")), "✓", "n/a")</f>
        <v>n/a</v>
      </c>
      <c r="D35" s="109">
        <f t="shared" si="7"/>
        <v>12</v>
      </c>
      <c r="E35" s="80"/>
      <c r="F35" s="80"/>
      <c r="G35" s="81"/>
      <c r="H35" s="82"/>
      <c r="I35" s="80"/>
      <c r="J35" s="80"/>
      <c r="K35" s="81"/>
      <c r="L35" s="82"/>
      <c r="N35" s="42"/>
      <c r="O35" s="42"/>
      <c r="P35" s="112">
        <f>IF(Q35="n/a", 0, P16+W16+X16)</f>
        <v>0</v>
      </c>
      <c r="Q35" s="103" t="str">
        <f>IF(OR(AND(P9="Lead",W9="Lag"), AND(P9="Lag", W9="Lead")), "✓", "n/a")</f>
        <v>n/a</v>
      </c>
      <c r="R35" s="109">
        <f t="shared" si="8"/>
        <v>12</v>
      </c>
      <c r="S35" s="80"/>
      <c r="T35" s="80"/>
      <c r="U35" s="81"/>
      <c r="V35" s="82"/>
      <c r="W35" s="80"/>
      <c r="X35" s="80"/>
      <c r="Y35" s="81"/>
      <c r="Z35" s="82"/>
      <c r="AF35" s="84"/>
      <c r="AG35" s="85"/>
    </row>
    <row r="36" spans="1:33" s="105" customFormat="1" ht="15" customHeight="1" x14ac:dyDescent="0.2">
      <c r="A36" s="113"/>
      <c r="B36" s="114"/>
      <c r="C36" s="115"/>
      <c r="D36" s="27"/>
      <c r="E36" s="83"/>
      <c r="F36" s="83"/>
      <c r="G36" s="83"/>
      <c r="I36" s="83"/>
      <c r="K36" s="83"/>
      <c r="L36" s="83"/>
      <c r="N36" s="42"/>
      <c r="O36" s="42"/>
      <c r="P36" s="114"/>
      <c r="Q36" s="115"/>
      <c r="R36" s="27"/>
      <c r="S36" s="83"/>
      <c r="T36" s="83"/>
      <c r="U36" s="83"/>
      <c r="V36" s="83"/>
      <c r="W36" s="83"/>
      <c r="X36" s="83"/>
      <c r="AF36" s="106"/>
      <c r="AG36" s="107"/>
    </row>
    <row r="37" spans="1:33" hidden="1" x14ac:dyDescent="0.2">
      <c r="N37" s="140"/>
      <c r="O37" s="140"/>
      <c r="P37" s="177" t="s">
        <v>107</v>
      </c>
      <c r="Q37" s="177" t="s">
        <v>108</v>
      </c>
      <c r="R37" s="177" t="s">
        <v>109</v>
      </c>
      <c r="S37" s="177" t="s">
        <v>110</v>
      </c>
      <c r="T37" s="178" t="s">
        <v>100</v>
      </c>
      <c r="U37" s="178" t="s">
        <v>101</v>
      </c>
      <c r="V37" s="178" t="s">
        <v>102</v>
      </c>
      <c r="W37" s="178" t="s">
        <v>103</v>
      </c>
    </row>
    <row r="38" spans="1:33" ht="15" hidden="1" customHeight="1" x14ac:dyDescent="0.2">
      <c r="N38" s="140" t="s">
        <v>69</v>
      </c>
      <c r="O38" s="140" t="s">
        <v>68</v>
      </c>
      <c r="P38" s="177"/>
      <c r="Q38" s="177"/>
      <c r="R38" s="177"/>
      <c r="S38" s="177"/>
      <c r="T38" s="178"/>
      <c r="U38" s="178"/>
      <c r="V38" s="178"/>
      <c r="W38" s="178"/>
    </row>
    <row r="39" spans="1:33" ht="15" hidden="1" customHeight="1" x14ac:dyDescent="0.2">
      <c r="N39" s="140" t="s">
        <v>56</v>
      </c>
      <c r="O39" s="141" t="s">
        <v>59</v>
      </c>
      <c r="P39" s="177">
        <v>1</v>
      </c>
      <c r="Q39" s="177">
        <v>5</v>
      </c>
      <c r="R39" s="177">
        <v>7</v>
      </c>
      <c r="S39" s="177">
        <v>3</v>
      </c>
      <c r="T39" s="178">
        <v>6</v>
      </c>
      <c r="U39" s="178">
        <v>2</v>
      </c>
      <c r="V39" s="178">
        <v>4</v>
      </c>
      <c r="W39" s="178">
        <v>8</v>
      </c>
    </row>
    <row r="40" spans="1:33" ht="15" hidden="1" customHeight="1" x14ac:dyDescent="0.2">
      <c r="N40" s="140" t="s">
        <v>55</v>
      </c>
      <c r="O40" s="140"/>
      <c r="P40" s="177">
        <v>6</v>
      </c>
      <c r="Q40" s="177">
        <v>2</v>
      </c>
      <c r="R40" s="177">
        <v>4</v>
      </c>
      <c r="S40" s="177">
        <v>8</v>
      </c>
      <c r="T40" s="178">
        <v>7</v>
      </c>
      <c r="U40" s="178">
        <v>3</v>
      </c>
      <c r="V40" s="178">
        <v>5</v>
      </c>
      <c r="W40" s="178">
        <v>1</v>
      </c>
    </row>
    <row r="41" spans="1:33" ht="15" customHeight="1" x14ac:dyDescent="0.2"/>
  </sheetData>
  <sheetProtection sheet="1" formatCells="0" formatColumns="0" formatRows="0"/>
  <mergeCells count="50">
    <mergeCell ref="A34:A35"/>
    <mergeCell ref="W14:X14"/>
    <mergeCell ref="Y14:AC14"/>
    <mergeCell ref="B18:O18"/>
    <mergeCell ref="P18:AC18"/>
    <mergeCell ref="B19:AC19"/>
    <mergeCell ref="B20:O20"/>
    <mergeCell ref="P20:AC20"/>
    <mergeCell ref="B21:AC21"/>
    <mergeCell ref="B22:AC22"/>
    <mergeCell ref="B23:AC23"/>
    <mergeCell ref="A26:AD26"/>
    <mergeCell ref="A32:A33"/>
    <mergeCell ref="B14:C14"/>
    <mergeCell ref="D14:H14"/>
    <mergeCell ref="I14:J14"/>
    <mergeCell ref="K14:O14"/>
    <mergeCell ref="P14:Q14"/>
    <mergeCell ref="K7:M7"/>
    <mergeCell ref="R7:T7"/>
    <mergeCell ref="R14:V14"/>
    <mergeCell ref="Y7:AA7"/>
    <mergeCell ref="B11:C11"/>
    <mergeCell ref="I11:J11"/>
    <mergeCell ref="P11:Q11"/>
    <mergeCell ref="W11:X11"/>
    <mergeCell ref="B9:H9"/>
    <mergeCell ref="I9:O9"/>
    <mergeCell ref="P9:V9"/>
    <mergeCell ref="W9:AC9"/>
    <mergeCell ref="D7:F7"/>
    <mergeCell ref="B4:H4"/>
    <mergeCell ref="I4:O4"/>
    <mergeCell ref="P4:V4"/>
    <mergeCell ref="W4:AC4"/>
    <mergeCell ref="B6:C6"/>
    <mergeCell ref="D6:G6"/>
    <mergeCell ref="I6:J6"/>
    <mergeCell ref="K6:N6"/>
    <mergeCell ref="P6:Q6"/>
    <mergeCell ref="R6:U6"/>
    <mergeCell ref="W6:X6"/>
    <mergeCell ref="Y6:AB6"/>
    <mergeCell ref="B1:O1"/>
    <mergeCell ref="P1:R1"/>
    <mergeCell ref="S1:AC1"/>
    <mergeCell ref="AF1:AG1"/>
    <mergeCell ref="B2:O2"/>
    <mergeCell ref="P2:R2"/>
    <mergeCell ref="S2:AC2"/>
  </mergeCells>
  <conditionalFormatting sqref="A9">
    <cfRule type="expression" dxfId="119" priority="13">
      <formula>OR($B$8="✓", $I$8="✓", $P$8="✓", $W$8="✓")</formula>
    </cfRule>
  </conditionalFormatting>
  <conditionalFormatting sqref="B10 H10:I10 O10:P10 V10:W10 AC10">
    <cfRule type="expression" dxfId="118" priority="3">
      <formula>AND(B$8="✓", ISBLANK(B10))</formula>
    </cfRule>
  </conditionalFormatting>
  <conditionalFormatting sqref="B12:C12">
    <cfRule type="expression" dxfId="117" priority="7">
      <formula>AND($B$8="✓", $C$8="✓", ISBLANK(B12))</formula>
    </cfRule>
  </conditionalFormatting>
  <conditionalFormatting sqref="B1:O2 S1:AC2 B8:AC8 B9 I9 P9 W9 B22">
    <cfRule type="containsBlanks" dxfId="116" priority="12">
      <formula>LEN(TRIM(B1))=0</formula>
    </cfRule>
  </conditionalFormatting>
  <conditionalFormatting sqref="B12:AC12">
    <cfRule type="expression" dxfId="115" priority="11">
      <formula>AND(B$8="✓",ISBLANK(B12))</formula>
    </cfRule>
  </conditionalFormatting>
  <conditionalFormatting sqref="B13:AC13">
    <cfRule type="cellIs" dxfId="114" priority="5" operator="equal">
      <formula>0</formula>
    </cfRule>
  </conditionalFormatting>
  <conditionalFormatting sqref="B11 D11:I11 K11:P11 R11:W11 Y11:AC11 B15:AC15">
    <cfRule type="expression" dxfId="113" priority="4">
      <formula>AND(B$8="✓",ISBLANK(B11))</formula>
    </cfRule>
  </conditionalFormatting>
  <conditionalFormatting sqref="B15:AC15">
    <cfRule type="cellIs" dxfId="112" priority="1" operator="greaterThan">
      <formula>3000</formula>
    </cfRule>
    <cfRule type="cellIs" dxfId="111" priority="2" operator="lessThan">
      <formula>B$13</formula>
    </cfRule>
  </conditionalFormatting>
  <conditionalFormatting sqref="B16:AC16">
    <cfRule type="cellIs" dxfId="110" priority="6" operator="equal">
      <formula>0</formula>
    </cfRule>
  </conditionalFormatting>
  <conditionalFormatting sqref="I12:J12">
    <cfRule type="expression" dxfId="109" priority="10">
      <formula>AND($I$8="✓", $J$8="✓", ISBLANK(I12))</formula>
    </cfRule>
  </conditionalFormatting>
  <conditionalFormatting sqref="P12:Q12">
    <cfRule type="expression" dxfId="108" priority="9">
      <formula>AND($P$8="✓", $Q$8="✓", ISBLANK(P12))</formula>
    </cfRule>
  </conditionalFormatting>
  <conditionalFormatting sqref="W12:X12">
    <cfRule type="expression" dxfId="107" priority="8">
      <formula>AND($W$8="✓", $X$8="✓", ISBLANK(W12))</formula>
    </cfRule>
  </conditionalFormatting>
  <dataValidations count="10">
    <dataValidation type="list" showInputMessage="1" showErrorMessage="1" sqref="B8:AC8" xr:uid="{C4AC9881-2465-42EB-B010-0B4ED1231043}">
      <formula1>$O$37:$O$39</formula1>
    </dataValidation>
    <dataValidation type="list" showInputMessage="1" showErrorMessage="1" sqref="B9:AC9" xr:uid="{B567AFE9-41B8-4F94-929A-1428AD11D44A}">
      <formula1>$N$37:$N$40</formula1>
    </dataValidation>
    <dataValidation type="list" showInputMessage="1" showErrorMessage="1" sqref="H10" xr:uid="{5465FE42-55A0-4647-B093-76A8E868B35A}">
      <formula1>$T$38:$T$40</formula1>
    </dataValidation>
    <dataValidation type="list" showInputMessage="1" showErrorMessage="1" sqref="O10" xr:uid="{AE50B191-C05B-44AD-BBD5-8297F87A2EED}">
      <formula1>$U$38:$U$40</formula1>
    </dataValidation>
    <dataValidation type="list" showInputMessage="1" showErrorMessage="1" sqref="V10" xr:uid="{72E36762-03E2-4061-B861-28E160837849}">
      <formula1>$V$38:$V$40</formula1>
    </dataValidation>
    <dataValidation type="list" showInputMessage="1" showErrorMessage="1" sqref="AC10" xr:uid="{C42E3B08-C229-4434-9575-8742E609F4D3}">
      <formula1>$W$38:$W$40</formula1>
    </dataValidation>
    <dataValidation type="list" showInputMessage="1" showErrorMessage="1" sqref="B10" xr:uid="{EA736E7E-6757-4B9D-8392-17C7897F2DCA}">
      <formula1>$P$38:$P$40</formula1>
    </dataValidation>
    <dataValidation type="list" showInputMessage="1" showErrorMessage="1" sqref="I10" xr:uid="{7E6264D8-F9AB-4B40-B0CC-BDBD641BC222}">
      <formula1>$Q$38:$Q$40</formula1>
    </dataValidation>
    <dataValidation type="list" showInputMessage="1" showErrorMessage="1" sqref="P10" xr:uid="{E9D31F62-5BDC-4EF4-93B7-25D497DF0F2B}">
      <formula1>$R$38:$R$40</formula1>
    </dataValidation>
    <dataValidation type="list" showInputMessage="1" showErrorMessage="1" sqref="W10" xr:uid="{8354ADCA-AF07-4577-A57E-181355A41AD1}">
      <formula1>$S$38:$S$40</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808DC-03D9-4274-B16B-D2DE15419A37}">
  <sheetPr>
    <tabColor theme="1" tint="0.249977111117893"/>
  </sheetPr>
  <dimension ref="A1:AG41"/>
  <sheetViews>
    <sheetView zoomScale="98" zoomScaleNormal="98" workbookViewId="0">
      <pane xSplit="1" ySplit="9" topLeftCell="B10" activePane="bottomRight" state="frozen"/>
      <selection activeCell="A24" sqref="A24"/>
      <selection pane="topRight" activeCell="A24" sqref="A24"/>
      <selection pane="bottomLeft" activeCell="A24" sqref="A24"/>
      <selection pane="bottomRight" activeCell="Y6" sqref="Y6:AB6"/>
    </sheetView>
  </sheetViews>
  <sheetFormatPr defaultColWidth="4.7109375" defaultRowHeight="14.25" outlineLevelRow="2" outlineLevelCol="2" x14ac:dyDescent="0.2"/>
  <cols>
    <col min="1" max="1" width="29.28515625" style="17" bestFit="1" customWidth="1"/>
    <col min="2" max="29" width="5" style="14" customWidth="1"/>
    <col min="30" max="31" width="4.7109375" style="14"/>
    <col min="32" max="32" width="100.7109375" style="15" customWidth="1" outlineLevel="2"/>
    <col min="33" max="33" width="100.7109375" style="16" customWidth="1" outlineLevel="1"/>
    <col min="34" max="16384" width="4.7109375" style="14"/>
  </cols>
  <sheetData>
    <row r="1" spans="1:33" ht="15" x14ac:dyDescent="0.25">
      <c r="A1" s="13" t="s">
        <v>42</v>
      </c>
      <c r="B1" s="181" t="s">
        <v>104</v>
      </c>
      <c r="C1" s="181"/>
      <c r="D1" s="181"/>
      <c r="E1" s="181"/>
      <c r="F1" s="181"/>
      <c r="G1" s="181"/>
      <c r="H1" s="181"/>
      <c r="I1" s="181"/>
      <c r="J1" s="181"/>
      <c r="K1" s="181"/>
      <c r="L1" s="181"/>
      <c r="M1" s="181"/>
      <c r="N1" s="181"/>
      <c r="O1" s="181"/>
      <c r="P1" s="182" t="s">
        <v>43</v>
      </c>
      <c r="Q1" s="182"/>
      <c r="R1" s="182"/>
      <c r="S1" s="181" t="s">
        <v>112</v>
      </c>
      <c r="T1" s="181"/>
      <c r="U1" s="181"/>
      <c r="V1" s="181"/>
      <c r="W1" s="181"/>
      <c r="X1" s="181"/>
      <c r="Y1" s="181"/>
      <c r="Z1" s="181"/>
      <c r="AA1" s="181"/>
      <c r="AB1" s="181"/>
      <c r="AC1" s="181"/>
      <c r="AF1" s="183" t="s">
        <v>70</v>
      </c>
      <c r="AG1" s="183"/>
    </row>
    <row r="2" spans="1:33" ht="15" x14ac:dyDescent="0.25">
      <c r="A2" s="13" t="s">
        <v>44</v>
      </c>
      <c r="B2" s="181" t="s">
        <v>111</v>
      </c>
      <c r="C2" s="181"/>
      <c r="D2" s="181"/>
      <c r="E2" s="181"/>
      <c r="F2" s="181"/>
      <c r="G2" s="181"/>
      <c r="H2" s="181"/>
      <c r="I2" s="181"/>
      <c r="J2" s="181"/>
      <c r="K2" s="181"/>
      <c r="L2" s="181"/>
      <c r="M2" s="181"/>
      <c r="N2" s="181"/>
      <c r="O2" s="181"/>
      <c r="P2" s="182" t="s">
        <v>45</v>
      </c>
      <c r="Q2" s="182"/>
      <c r="R2" s="182"/>
      <c r="S2" s="184"/>
      <c r="T2" s="181"/>
      <c r="U2" s="181"/>
      <c r="V2" s="181"/>
      <c r="W2" s="181"/>
      <c r="X2" s="181"/>
      <c r="Y2" s="181"/>
      <c r="Z2" s="181"/>
      <c r="AA2" s="181"/>
      <c r="AB2" s="181"/>
      <c r="AC2" s="181"/>
      <c r="AG2" s="16" t="s">
        <v>106</v>
      </c>
    </row>
    <row r="3" spans="1:33" ht="15" thickBot="1" x14ac:dyDescent="0.25"/>
    <row r="4" spans="1:33" ht="15" x14ac:dyDescent="0.25">
      <c r="A4" s="17" t="str">
        <f>IF(SUM(B16:AC16)=0, "Intersection Type:  TBD", IF(OR(SUM(B16:H16)=0, SUM(I16:O16)=0, SUM(P16:V16)=0, SUM(W16:AC16)=0), "Intersection Type:  3-Leg", "Intersection Type:  4-Leg"))</f>
        <v>Intersection Type:  4-Leg</v>
      </c>
      <c r="B4" s="185" t="s">
        <v>46</v>
      </c>
      <c r="C4" s="186"/>
      <c r="D4" s="186"/>
      <c r="E4" s="186"/>
      <c r="F4" s="186"/>
      <c r="G4" s="186"/>
      <c r="H4" s="187"/>
      <c r="I4" s="188" t="s">
        <v>47</v>
      </c>
      <c r="J4" s="186"/>
      <c r="K4" s="186"/>
      <c r="L4" s="186"/>
      <c r="M4" s="186"/>
      <c r="N4" s="186"/>
      <c r="O4" s="187"/>
      <c r="P4" s="185" t="s">
        <v>48</v>
      </c>
      <c r="Q4" s="186"/>
      <c r="R4" s="186"/>
      <c r="S4" s="186"/>
      <c r="T4" s="186"/>
      <c r="U4" s="186"/>
      <c r="V4" s="187"/>
      <c r="W4" s="188" t="s">
        <v>49</v>
      </c>
      <c r="X4" s="186"/>
      <c r="Y4" s="186"/>
      <c r="Z4" s="186"/>
      <c r="AA4" s="186"/>
      <c r="AB4" s="186"/>
      <c r="AC4" s="187"/>
    </row>
    <row r="5" spans="1:33" s="23" customFormat="1" ht="25.5" x14ac:dyDescent="0.25">
      <c r="A5" s="18"/>
      <c r="B5" s="19">
        <v>1</v>
      </c>
      <c r="C5" s="20">
        <v>6</v>
      </c>
      <c r="D5" s="20">
        <v>6</v>
      </c>
      <c r="E5" s="20">
        <v>6</v>
      </c>
      <c r="F5" s="20">
        <v>6</v>
      </c>
      <c r="G5" s="20">
        <v>6</v>
      </c>
      <c r="H5" s="21">
        <v>6</v>
      </c>
      <c r="I5" s="22">
        <v>5</v>
      </c>
      <c r="J5" s="20">
        <v>2</v>
      </c>
      <c r="K5" s="20">
        <v>2</v>
      </c>
      <c r="L5" s="20">
        <v>2</v>
      </c>
      <c r="M5" s="20">
        <v>2</v>
      </c>
      <c r="N5" s="20">
        <v>2</v>
      </c>
      <c r="O5" s="21">
        <v>2</v>
      </c>
      <c r="P5" s="19">
        <v>7</v>
      </c>
      <c r="Q5" s="20">
        <v>4</v>
      </c>
      <c r="R5" s="20">
        <v>4</v>
      </c>
      <c r="S5" s="20">
        <v>4</v>
      </c>
      <c r="T5" s="20">
        <v>4</v>
      </c>
      <c r="U5" s="20">
        <v>4</v>
      </c>
      <c r="V5" s="21">
        <v>4</v>
      </c>
      <c r="W5" s="22">
        <v>3</v>
      </c>
      <c r="X5" s="20">
        <v>8</v>
      </c>
      <c r="Y5" s="20">
        <v>8</v>
      </c>
      <c r="Z5" s="20">
        <v>8</v>
      </c>
      <c r="AA5" s="20">
        <v>8</v>
      </c>
      <c r="AB5" s="20">
        <v>8</v>
      </c>
      <c r="AC5" s="21">
        <v>8</v>
      </c>
      <c r="AF5" s="24"/>
      <c r="AG5" s="25"/>
    </row>
    <row r="6" spans="1:33" s="27" customFormat="1" ht="15" customHeight="1" x14ac:dyDescent="0.25">
      <c r="A6" s="26"/>
      <c r="B6" s="189" t="s">
        <v>50</v>
      </c>
      <c r="C6" s="190"/>
      <c r="D6" s="191" t="s">
        <v>6</v>
      </c>
      <c r="E6" s="192"/>
      <c r="F6" s="192"/>
      <c r="G6" s="193"/>
      <c r="H6" s="138" t="s">
        <v>7</v>
      </c>
      <c r="I6" s="194" t="s">
        <v>50</v>
      </c>
      <c r="J6" s="190"/>
      <c r="K6" s="191" t="s">
        <v>6</v>
      </c>
      <c r="L6" s="192"/>
      <c r="M6" s="192"/>
      <c r="N6" s="193"/>
      <c r="O6" s="138" t="s">
        <v>7</v>
      </c>
      <c r="P6" s="189" t="s">
        <v>50</v>
      </c>
      <c r="Q6" s="190"/>
      <c r="R6" s="191" t="s">
        <v>6</v>
      </c>
      <c r="S6" s="192"/>
      <c r="T6" s="192"/>
      <c r="U6" s="193"/>
      <c r="V6" s="138" t="s">
        <v>7</v>
      </c>
      <c r="W6" s="194" t="s">
        <v>50</v>
      </c>
      <c r="X6" s="190"/>
      <c r="Y6" s="191" t="s">
        <v>6</v>
      </c>
      <c r="Z6" s="192"/>
      <c r="AA6" s="192"/>
      <c r="AB6" s="193"/>
      <c r="AC6" s="139" t="s">
        <v>7</v>
      </c>
      <c r="AF6" s="28"/>
      <c r="AG6" s="29"/>
    </row>
    <row r="7" spans="1:33" s="35" customFormat="1" ht="22.5" x14ac:dyDescent="0.2">
      <c r="A7" s="30"/>
      <c r="B7" s="31" t="s">
        <v>51</v>
      </c>
      <c r="C7" s="142" t="s">
        <v>89</v>
      </c>
      <c r="D7" s="195" t="s">
        <v>93</v>
      </c>
      <c r="E7" s="196"/>
      <c r="F7" s="197"/>
      <c r="G7" s="32" t="s">
        <v>52</v>
      </c>
      <c r="H7" s="33" t="s">
        <v>51</v>
      </c>
      <c r="I7" s="34" t="s">
        <v>51</v>
      </c>
      <c r="J7" s="142" t="s">
        <v>89</v>
      </c>
      <c r="K7" s="195" t="s">
        <v>93</v>
      </c>
      <c r="L7" s="196"/>
      <c r="M7" s="197"/>
      <c r="N7" s="32" t="s">
        <v>52</v>
      </c>
      <c r="O7" s="33" t="s">
        <v>51</v>
      </c>
      <c r="P7" s="31" t="s">
        <v>51</v>
      </c>
      <c r="Q7" s="142" t="s">
        <v>89</v>
      </c>
      <c r="R7" s="195" t="s">
        <v>93</v>
      </c>
      <c r="S7" s="196"/>
      <c r="T7" s="197"/>
      <c r="U7" s="32" t="s">
        <v>52</v>
      </c>
      <c r="V7" s="33" t="s">
        <v>51</v>
      </c>
      <c r="W7" s="34" t="s">
        <v>51</v>
      </c>
      <c r="X7" s="142" t="s">
        <v>89</v>
      </c>
      <c r="Y7" s="195" t="s">
        <v>93</v>
      </c>
      <c r="Z7" s="196"/>
      <c r="AA7" s="197"/>
      <c r="AB7" s="32" t="s">
        <v>52</v>
      </c>
      <c r="AC7" s="33" t="s">
        <v>51</v>
      </c>
      <c r="AF7" s="36"/>
      <c r="AG7" s="37"/>
    </row>
    <row r="8" spans="1:33" s="42" customFormat="1" ht="15.75" x14ac:dyDescent="0.25">
      <c r="A8" s="13" t="s">
        <v>85</v>
      </c>
      <c r="B8" s="38" t="s">
        <v>59</v>
      </c>
      <c r="C8" s="39" t="s">
        <v>59</v>
      </c>
      <c r="D8" s="40" t="s">
        <v>59</v>
      </c>
      <c r="E8" s="40" t="s">
        <v>68</v>
      </c>
      <c r="F8" s="40" t="s">
        <v>59</v>
      </c>
      <c r="G8" s="40" t="s">
        <v>59</v>
      </c>
      <c r="H8" s="41" t="s">
        <v>59</v>
      </c>
      <c r="I8" s="38" t="s">
        <v>59</v>
      </c>
      <c r="J8" s="39" t="s">
        <v>59</v>
      </c>
      <c r="K8" s="40" t="s">
        <v>68</v>
      </c>
      <c r="L8" s="40" t="s">
        <v>59</v>
      </c>
      <c r="M8" s="40" t="s">
        <v>59</v>
      </c>
      <c r="N8" s="40" t="s">
        <v>59</v>
      </c>
      <c r="O8" s="41" t="s">
        <v>59</v>
      </c>
      <c r="P8" s="38" t="s">
        <v>68</v>
      </c>
      <c r="Q8" s="39" t="s">
        <v>68</v>
      </c>
      <c r="R8" s="40" t="s">
        <v>59</v>
      </c>
      <c r="S8" s="40" t="s">
        <v>59</v>
      </c>
      <c r="T8" s="40" t="s">
        <v>59</v>
      </c>
      <c r="U8" s="40" t="s">
        <v>68</v>
      </c>
      <c r="V8" s="41" t="s">
        <v>68</v>
      </c>
      <c r="W8" s="38" t="s">
        <v>68</v>
      </c>
      <c r="X8" s="39" t="s">
        <v>68</v>
      </c>
      <c r="Y8" s="40" t="s">
        <v>59</v>
      </c>
      <c r="Z8" s="40" t="s">
        <v>59</v>
      </c>
      <c r="AA8" s="40" t="s">
        <v>59</v>
      </c>
      <c r="AB8" s="40" t="s">
        <v>68</v>
      </c>
      <c r="AC8" s="41" t="s">
        <v>68</v>
      </c>
      <c r="AF8" s="43"/>
      <c r="AG8" s="44"/>
    </row>
    <row r="9" spans="1:33" s="42" customFormat="1" ht="15" x14ac:dyDescent="0.2">
      <c r="A9" s="17" t="s">
        <v>54</v>
      </c>
      <c r="B9" s="200" t="s">
        <v>56</v>
      </c>
      <c r="C9" s="201"/>
      <c r="D9" s="201"/>
      <c r="E9" s="201"/>
      <c r="F9" s="201"/>
      <c r="G9" s="201"/>
      <c r="H9" s="202"/>
      <c r="I9" s="200" t="s">
        <v>56</v>
      </c>
      <c r="J9" s="201"/>
      <c r="K9" s="201"/>
      <c r="L9" s="201"/>
      <c r="M9" s="201"/>
      <c r="N9" s="201"/>
      <c r="O9" s="202"/>
      <c r="P9" s="200" t="s">
        <v>56</v>
      </c>
      <c r="Q9" s="201"/>
      <c r="R9" s="201"/>
      <c r="S9" s="201"/>
      <c r="T9" s="201"/>
      <c r="U9" s="201"/>
      <c r="V9" s="202"/>
      <c r="W9" s="200" t="s">
        <v>55</v>
      </c>
      <c r="X9" s="201"/>
      <c r="Y9" s="201"/>
      <c r="Z9" s="201"/>
      <c r="AA9" s="201"/>
      <c r="AB9" s="201"/>
      <c r="AC9" s="202"/>
      <c r="AF9" s="45"/>
      <c r="AG9" s="44"/>
    </row>
    <row r="10" spans="1:33" s="42" customFormat="1" ht="15" x14ac:dyDescent="0.2">
      <c r="A10" s="17" t="s">
        <v>57</v>
      </c>
      <c r="B10" s="50"/>
      <c r="C10" s="47" t="str">
        <f t="shared" ref="C10:AB10" si="0">IF(C8="✓", C5, "")</f>
        <v/>
      </c>
      <c r="D10" s="48" t="str">
        <f t="shared" si="0"/>
        <v/>
      </c>
      <c r="E10" s="48">
        <f t="shared" si="0"/>
        <v>6</v>
      </c>
      <c r="F10" s="48" t="str">
        <f t="shared" si="0"/>
        <v/>
      </c>
      <c r="G10" s="48" t="str">
        <f t="shared" si="0"/>
        <v/>
      </c>
      <c r="H10" s="171"/>
      <c r="I10" s="50"/>
      <c r="J10" s="47" t="str">
        <f t="shared" si="0"/>
        <v/>
      </c>
      <c r="K10" s="48">
        <f t="shared" si="0"/>
        <v>2</v>
      </c>
      <c r="L10" s="48" t="str">
        <f t="shared" si="0"/>
        <v/>
      </c>
      <c r="M10" s="48" t="str">
        <f t="shared" si="0"/>
        <v/>
      </c>
      <c r="N10" s="48" t="str">
        <f t="shared" si="0"/>
        <v/>
      </c>
      <c r="O10" s="171"/>
      <c r="P10" s="50">
        <v>7</v>
      </c>
      <c r="Q10" s="47">
        <f t="shared" si="0"/>
        <v>4</v>
      </c>
      <c r="R10" s="48" t="str">
        <f t="shared" si="0"/>
        <v/>
      </c>
      <c r="S10" s="48" t="str">
        <f t="shared" si="0"/>
        <v/>
      </c>
      <c r="T10" s="48" t="str">
        <f t="shared" si="0"/>
        <v/>
      </c>
      <c r="U10" s="48">
        <f t="shared" si="0"/>
        <v>4</v>
      </c>
      <c r="V10" s="171">
        <v>4</v>
      </c>
      <c r="W10" s="50">
        <v>3</v>
      </c>
      <c r="X10" s="47">
        <f t="shared" si="0"/>
        <v>8</v>
      </c>
      <c r="Y10" s="48" t="str">
        <f t="shared" si="0"/>
        <v/>
      </c>
      <c r="Z10" s="48" t="str">
        <f t="shared" si="0"/>
        <v/>
      </c>
      <c r="AA10" s="48" t="str">
        <f t="shared" si="0"/>
        <v/>
      </c>
      <c r="AB10" s="48">
        <f t="shared" si="0"/>
        <v>8</v>
      </c>
      <c r="AC10" s="171">
        <v>8</v>
      </c>
      <c r="AF10" s="45"/>
      <c r="AG10" s="44"/>
    </row>
    <row r="11" spans="1:33" s="42" customFormat="1" ht="15.75" x14ac:dyDescent="0.25">
      <c r="A11" s="13" t="s">
        <v>87</v>
      </c>
      <c r="B11" s="198"/>
      <c r="C11" s="199"/>
      <c r="D11" s="40"/>
      <c r="E11" s="40">
        <v>69</v>
      </c>
      <c r="F11" s="40"/>
      <c r="G11" s="40"/>
      <c r="H11" s="41"/>
      <c r="I11" s="198"/>
      <c r="J11" s="199"/>
      <c r="K11" s="40">
        <v>188</v>
      </c>
      <c r="L11" s="40"/>
      <c r="M11" s="40"/>
      <c r="N11" s="40"/>
      <c r="O11" s="51"/>
      <c r="P11" s="198">
        <v>52</v>
      </c>
      <c r="Q11" s="199"/>
      <c r="R11" s="40"/>
      <c r="S11" s="40"/>
      <c r="T11" s="40"/>
      <c r="U11" s="40">
        <v>1427</v>
      </c>
      <c r="V11" s="51">
        <v>71</v>
      </c>
      <c r="W11" s="198">
        <v>79</v>
      </c>
      <c r="X11" s="199"/>
      <c r="Y11" s="40"/>
      <c r="Z11" s="40"/>
      <c r="AA11" s="40"/>
      <c r="AB11" s="40">
        <v>1675</v>
      </c>
      <c r="AC11" s="51">
        <v>88</v>
      </c>
      <c r="AF11" s="45"/>
      <c r="AG11" s="44"/>
    </row>
    <row r="12" spans="1:33" s="42" customFormat="1" ht="15.75" x14ac:dyDescent="0.25">
      <c r="A12" s="13" t="s">
        <v>58</v>
      </c>
      <c r="B12" s="50"/>
      <c r="C12" s="39"/>
      <c r="D12" s="52"/>
      <c r="E12" s="52">
        <v>25</v>
      </c>
      <c r="F12" s="52"/>
      <c r="G12" s="52"/>
      <c r="H12" s="53"/>
      <c r="I12" s="50"/>
      <c r="J12" s="39"/>
      <c r="K12" s="52">
        <v>25</v>
      </c>
      <c r="L12" s="52"/>
      <c r="M12" s="52"/>
      <c r="N12" s="52"/>
      <c r="O12" s="53"/>
      <c r="P12" s="50">
        <v>18</v>
      </c>
      <c r="Q12" s="39">
        <v>77</v>
      </c>
      <c r="R12" s="52"/>
      <c r="S12" s="52"/>
      <c r="T12" s="52"/>
      <c r="U12" s="52">
        <v>77</v>
      </c>
      <c r="V12" s="53">
        <v>77</v>
      </c>
      <c r="W12" s="50">
        <v>18</v>
      </c>
      <c r="X12" s="39">
        <v>77</v>
      </c>
      <c r="Y12" s="52"/>
      <c r="Z12" s="52"/>
      <c r="AA12" s="52"/>
      <c r="AB12" s="52">
        <v>77</v>
      </c>
      <c r="AC12" s="53">
        <v>77</v>
      </c>
      <c r="AF12" s="45"/>
      <c r="AG12" s="44"/>
    </row>
    <row r="13" spans="1:33" s="42" customFormat="1" ht="15" x14ac:dyDescent="0.2">
      <c r="A13" s="17" t="s">
        <v>88</v>
      </c>
      <c r="B13" s="54" t="str">
        <f>IFERROR(IF(B8&lt;&gt;"✓", "", IF(AND(AND(B8="✓", C8="✓"), AND(B11&lt;&gt;"", B12&lt;&gt;"")), ROUND(B11*(B12/(B12+C12)),0), B11)),"")</f>
        <v/>
      </c>
      <c r="C13" s="55" t="str">
        <f>IFERROR(IF(C8&lt;&gt;"✓", "", IF(AND(AND(B8="✓", C8="✓"), AND(B11&lt;&gt;"", C12&lt;&gt;"")), B11-B13, B11)),"")</f>
        <v/>
      </c>
      <c r="D13" s="56" t="str">
        <f>IFERROR(IF(D8&lt;&gt;"✓", "", D11),"")</f>
        <v/>
      </c>
      <c r="E13" s="56">
        <f t="shared" ref="E13:H13" si="1">IFERROR(IF(E8&lt;&gt;"✓", "", E11),"")</f>
        <v>69</v>
      </c>
      <c r="F13" s="56" t="str">
        <f t="shared" si="1"/>
        <v/>
      </c>
      <c r="G13" s="56" t="str">
        <f t="shared" si="1"/>
        <v/>
      </c>
      <c r="H13" s="57" t="str">
        <f t="shared" si="1"/>
        <v/>
      </c>
      <c r="I13" s="54" t="str">
        <f>IFERROR(IF(I8&lt;&gt;"✓", "", IF(AND(AND(I8="✓", J8="✓"), AND(I11&lt;&gt;"", I12&lt;&gt;"")), ROUND(I11*(I12/(I12+J12)),0), I11)),"")</f>
        <v/>
      </c>
      <c r="J13" s="55" t="str">
        <f>IFERROR(IF(J8&lt;&gt;"✓", "", IF(AND(AND(I8="✓", J8="✓"), AND(I11&lt;&gt;"", J12&lt;&gt;"")), I11-I13, I11)),"")</f>
        <v/>
      </c>
      <c r="K13" s="56">
        <f>IFERROR(IF(K8&lt;&gt;"✓", "", K11),"")</f>
        <v>188</v>
      </c>
      <c r="L13" s="56" t="str">
        <f t="shared" ref="L13:O13" si="2">IFERROR(IF(L8&lt;&gt;"✓", "", L11),"")</f>
        <v/>
      </c>
      <c r="M13" s="56" t="str">
        <f t="shared" si="2"/>
        <v/>
      </c>
      <c r="N13" s="56" t="str">
        <f t="shared" si="2"/>
        <v/>
      </c>
      <c r="O13" s="57" t="str">
        <f t="shared" si="2"/>
        <v/>
      </c>
      <c r="P13" s="54">
        <f>IFERROR(IF(P8&lt;&gt;"✓", "", IF(AND(AND(P8="✓", Q8="✓"), AND(P11&lt;&gt;"", P12&lt;&gt;"")), ROUND(P11*(P12/(P12+Q12)),0), P11)),"")</f>
        <v>10</v>
      </c>
      <c r="Q13" s="55">
        <f>IFERROR(IF(Q8&lt;&gt;"✓", "", IF(AND(AND(P8="✓", Q8="✓"), AND(P11&lt;&gt;"", Q12&lt;&gt;"")), P11-P13, P11)),"")</f>
        <v>42</v>
      </c>
      <c r="R13" s="56" t="str">
        <f>IFERROR(IF(R8&lt;&gt;"✓", "", R11),"")</f>
        <v/>
      </c>
      <c r="S13" s="56" t="str">
        <f t="shared" ref="S13:V13" si="3">IFERROR(IF(S8&lt;&gt;"✓", "", S11),"")</f>
        <v/>
      </c>
      <c r="T13" s="56" t="str">
        <f t="shared" si="3"/>
        <v/>
      </c>
      <c r="U13" s="56">
        <f t="shared" si="3"/>
        <v>1427</v>
      </c>
      <c r="V13" s="57">
        <f t="shared" si="3"/>
        <v>71</v>
      </c>
      <c r="W13" s="54">
        <f>IFERROR(IF(W8&lt;&gt;"✓", "", IF(AND(AND(W8="✓", X8="✓"), AND(W11&lt;&gt;"", W12&lt;&gt;"")), ROUND(W11*(W12/(W12+X12)),0), W11)),"")</f>
        <v>15</v>
      </c>
      <c r="X13" s="55">
        <f>IFERROR(IF(X8&lt;&gt;"✓", "", IF(AND(AND(W8="✓", X8="✓"), AND(W11&lt;&gt;"", X12&lt;&gt;"")), W11-W13, W11)),"")</f>
        <v>64</v>
      </c>
      <c r="Y13" s="56" t="str">
        <f>IFERROR(IF(Y8&lt;&gt;"✓", "", Y11),"")</f>
        <v/>
      </c>
      <c r="Z13" s="56" t="str">
        <f t="shared" ref="Z13:AC13" si="4">IFERROR(IF(Z8&lt;&gt;"✓", "", Z11),"")</f>
        <v/>
      </c>
      <c r="AA13" s="56" t="str">
        <f t="shared" si="4"/>
        <v/>
      </c>
      <c r="AB13" s="56">
        <f t="shared" si="4"/>
        <v>1675</v>
      </c>
      <c r="AC13" s="57">
        <f t="shared" si="4"/>
        <v>88</v>
      </c>
      <c r="AD13" s="172"/>
      <c r="AF13" s="45"/>
      <c r="AG13" s="44"/>
    </row>
    <row r="14" spans="1:33" s="42" customFormat="1" ht="15" x14ac:dyDescent="0.2">
      <c r="A14" s="17" t="s">
        <v>60</v>
      </c>
      <c r="B14" s="206" t="str">
        <f>IF(AND(B10="",C10=""),"-", IF(AND(B10&lt;&gt;"",C10&lt;&gt;""),"HCM 2000","Std Source"))</f>
        <v>-</v>
      </c>
      <c r="C14" s="207"/>
      <c r="D14" s="203" t="str">
        <f>IF(AND(D10="", E10="", G10="", F10="", H10=""), "-", "Standard Source")</f>
        <v>Standard Source</v>
      </c>
      <c r="E14" s="204"/>
      <c r="F14" s="204"/>
      <c r="G14" s="204"/>
      <c r="H14" s="205"/>
      <c r="I14" s="206" t="str">
        <f>IF(AND(I10="",J10=""),"-", IF(AND(I10&lt;&gt;"",J10&lt;&gt;""),"HCM 2000","Std Source"))</f>
        <v>-</v>
      </c>
      <c r="J14" s="207"/>
      <c r="K14" s="203" t="str">
        <f>IF(AND(K10="", L10="", N10="", M10="", O10=""), "-", "Standard Source")</f>
        <v>Standard Source</v>
      </c>
      <c r="L14" s="204"/>
      <c r="M14" s="204"/>
      <c r="N14" s="204"/>
      <c r="O14" s="205"/>
      <c r="P14" s="206" t="str">
        <f>IF(AND(P10="",Q10=""),"-", IF(AND(P10&lt;&gt;"",Q10&lt;&gt;""),"HCM 2000","Std Source"))</f>
        <v>HCM 2000</v>
      </c>
      <c r="Q14" s="207"/>
      <c r="R14" s="203" t="str">
        <f>IF(AND(R10="", S10="", U10="", T10="", V10=""), "-", "Standard Source")</f>
        <v>Standard Source</v>
      </c>
      <c r="S14" s="204"/>
      <c r="T14" s="204"/>
      <c r="U14" s="204"/>
      <c r="V14" s="205"/>
      <c r="W14" s="206" t="str">
        <f>IF(AND(W10="",X10=""),"-", IF(AND(W10&lt;&gt;"",X10&lt;&gt;""),"HCM 2000","Std Source"))</f>
        <v>HCM 2000</v>
      </c>
      <c r="X14" s="207"/>
      <c r="Y14" s="203" t="str">
        <f>IF(AND(Y10="", Z10="", AB10="", AA10="", AC10=""), "-", "Standard Source")</f>
        <v>Standard Source</v>
      </c>
      <c r="Z14" s="204"/>
      <c r="AA14" s="204"/>
      <c r="AB14" s="204"/>
      <c r="AC14" s="205"/>
      <c r="AF14" s="45"/>
      <c r="AG14" s="44"/>
    </row>
    <row r="15" spans="1:33" s="42" customFormat="1" ht="15.75" x14ac:dyDescent="0.25">
      <c r="A15" s="13" t="s">
        <v>86</v>
      </c>
      <c r="B15" s="58"/>
      <c r="C15" s="59"/>
      <c r="D15" s="60"/>
      <c r="E15" s="60">
        <v>1494</v>
      </c>
      <c r="F15" s="60"/>
      <c r="G15" s="60"/>
      <c r="H15" s="61"/>
      <c r="I15" s="62"/>
      <c r="J15" s="59"/>
      <c r="K15" s="60">
        <v>1536</v>
      </c>
      <c r="L15" s="60"/>
      <c r="M15" s="60"/>
      <c r="N15" s="60"/>
      <c r="O15" s="63"/>
      <c r="P15" s="62">
        <v>1676</v>
      </c>
      <c r="Q15" s="59">
        <v>172</v>
      </c>
      <c r="R15" s="60"/>
      <c r="S15" s="60"/>
      <c r="T15" s="60"/>
      <c r="U15" s="60">
        <v>3367</v>
      </c>
      <c r="V15" s="63">
        <v>1502</v>
      </c>
      <c r="W15" s="62">
        <v>1676</v>
      </c>
      <c r="X15" s="59">
        <v>226</v>
      </c>
      <c r="Y15" s="60"/>
      <c r="Z15" s="60"/>
      <c r="AA15" s="60"/>
      <c r="AB15" s="60">
        <v>3367</v>
      </c>
      <c r="AC15" s="63">
        <v>1502</v>
      </c>
      <c r="AF15" s="45"/>
      <c r="AG15" s="44"/>
    </row>
    <row r="16" spans="1:33" s="42" customFormat="1" ht="15" x14ac:dyDescent="0.2">
      <c r="A16" s="17" t="s">
        <v>61</v>
      </c>
      <c r="B16" s="64">
        <f>IFERROR(IF(ISBLANK(B15), 0, B13/B15),0)</f>
        <v>0</v>
      </c>
      <c r="C16" s="65">
        <f>IFERROR(IF(ISBLANK(C15), 0, C13/C15),0)</f>
        <v>0</v>
      </c>
      <c r="D16" s="66">
        <f>IFERROR(IF(ISBLANK(D15), 0, D13/D15),0)</f>
        <v>0</v>
      </c>
      <c r="E16" s="66">
        <f t="shared" ref="E16:H16" si="5">IFERROR(IF(ISBLANK(E15), 0, E13/E15),0)</f>
        <v>4.6184738955823292E-2</v>
      </c>
      <c r="F16" s="66">
        <f>IFERROR(IF(ISBLANK(F15), 0, F13/F15),0)</f>
        <v>0</v>
      </c>
      <c r="G16" s="66">
        <f>IFERROR(IF(ISBLANK(G15), 0, G13/G15),0)</f>
        <v>0</v>
      </c>
      <c r="H16" s="67">
        <f t="shared" si="5"/>
        <v>0</v>
      </c>
      <c r="I16" s="68">
        <f>IFERROR(IF(ISBLANK(I15), 0, I13/I15),0)</f>
        <v>0</v>
      </c>
      <c r="J16" s="65">
        <f>IFERROR(IF(ISBLANK(J15), 0, J13/J15),0)</f>
        <v>0</v>
      </c>
      <c r="K16" s="66">
        <f>IFERROR(IF(ISBLANK(K15), 0, K13/K15),0)</f>
        <v>0.12239583333333333</v>
      </c>
      <c r="L16" s="66">
        <f t="shared" ref="L16:AC16" si="6">IFERROR(IF(ISBLANK(L15), 0, L13/L15),0)</f>
        <v>0</v>
      </c>
      <c r="M16" s="66">
        <f>IFERROR(IF(ISBLANK(M15), 0, M13/M15),0)</f>
        <v>0</v>
      </c>
      <c r="N16" s="66">
        <f>IFERROR(IF(ISBLANK(N15), 0, N13/N15),0)</f>
        <v>0</v>
      </c>
      <c r="O16" s="69">
        <f>IFERROR(IF(ISBLANK(O15), 0, O13/O15),0)</f>
        <v>0</v>
      </c>
      <c r="P16" s="68">
        <f t="shared" si="6"/>
        <v>5.9665871121718375E-3</v>
      </c>
      <c r="Q16" s="65">
        <f t="shared" si="6"/>
        <v>0.2441860465116279</v>
      </c>
      <c r="R16" s="66">
        <f t="shared" si="6"/>
        <v>0</v>
      </c>
      <c r="S16" s="66">
        <f t="shared" si="6"/>
        <v>0</v>
      </c>
      <c r="T16" s="66">
        <f>IFERROR(IF(ISBLANK(T15), 0, T13/T15),0)</f>
        <v>0</v>
      </c>
      <c r="U16" s="66">
        <f>IFERROR(IF(ISBLANK(U15), 0, U13/U15),0)</f>
        <v>0.42381942381942384</v>
      </c>
      <c r="V16" s="69">
        <f t="shared" si="6"/>
        <v>4.7270306258322237E-2</v>
      </c>
      <c r="W16" s="68">
        <f t="shared" si="6"/>
        <v>8.9498806682577568E-3</v>
      </c>
      <c r="X16" s="65">
        <f t="shared" si="6"/>
        <v>0.2831858407079646</v>
      </c>
      <c r="Y16" s="66">
        <f t="shared" si="6"/>
        <v>0</v>
      </c>
      <c r="Z16" s="66">
        <f t="shared" si="6"/>
        <v>0</v>
      </c>
      <c r="AA16" s="66">
        <f>IFERROR(IF(ISBLANK(AA15), 0, AA13/AA15),0)</f>
        <v>0</v>
      </c>
      <c r="AB16" s="66">
        <f>IFERROR(IF(ISBLANK(AB15), 0, AB13/AB15),0)</f>
        <v>0.49747549747549746</v>
      </c>
      <c r="AC16" s="69">
        <f t="shared" si="6"/>
        <v>5.8588548601864181E-2</v>
      </c>
      <c r="AF16" s="45"/>
      <c r="AG16" s="44"/>
    </row>
    <row r="17" spans="1:33" s="42" customFormat="1" ht="15" x14ac:dyDescent="0.2">
      <c r="A17" s="17" t="s">
        <v>62</v>
      </c>
      <c r="B17" s="46" t="str">
        <f>IFERROR(IF(OR(C27=D32,C27=D34,C27=D35,AND(B27=B30,ISNUMBER(FIND("B16",C30)))), "✓", ""),"")</f>
        <v/>
      </c>
      <c r="C17" s="47" t="str">
        <f>IFERROR(IF(OR(C27=D32,C27=D34,AND(B27=B30,ISNUMBER(FIND("C16",C30)))), "✓", ""),"")</f>
        <v/>
      </c>
      <c r="D17" s="48" t="str">
        <f>IFERROR(IF(AND(B27=B30,ISNUMBER(FIND("D16",C30))), "✓", ""),"")</f>
        <v/>
      </c>
      <c r="E17" s="48" t="str">
        <f>IFERROR(IF(AND(B27=B30,ISNUMBER(FIND("E16",C30))), "✓", ""),"")</f>
        <v/>
      </c>
      <c r="F17" s="48" t="str">
        <f>IFERROR(IF(AND(B27=B30,ISNUMBER(FIND("F16",C30))), "✓", ""),"")</f>
        <v/>
      </c>
      <c r="G17" s="48" t="str">
        <f>IFERROR(IF(AND(B27=B30,ISNUMBER(FIND("G16",C30))), "✓", ""),"")</f>
        <v/>
      </c>
      <c r="H17" s="49" t="str">
        <f>IFERROR(IF(AND(B27=B30,ISNUMBER(FIND("H16",C30))), "✓", ""),"")</f>
        <v/>
      </c>
      <c r="I17" s="70" t="str">
        <f>IFERROR(IF(OR(C27=D33,C27=D34,C27=D35,AND(B27=B30,ISNUMBER(FIND("I16",C30)))), "✓", ""),"")</f>
        <v/>
      </c>
      <c r="J17" s="47" t="str">
        <f>IFERROR(IF(OR(C27=D33,C27=D35,AND(B27=B30,ISNUMBER(FIND("J16",C30)))), "✓", ""),"")</f>
        <v/>
      </c>
      <c r="K17" s="48" t="str">
        <f>IFERROR(IF(AND(B27=B30,ISNUMBER(FIND("K16",C30))), "✓", ""),"")</f>
        <v>✓</v>
      </c>
      <c r="L17" s="48" t="str">
        <f>IFERROR(IF(AND(B27=B30,ISNUMBER(FIND("L16",C30))), "✓", ""),"")</f>
        <v/>
      </c>
      <c r="M17" s="48" t="str">
        <f>IFERROR(IF(AND(B27=B30,ISNUMBER(FIND("M16",C30))), "✓", ""),"")</f>
        <v/>
      </c>
      <c r="N17" s="48" t="str">
        <f>IFERROR(IF(AND(B27=B30,ISNUMBER(FIND("N16",C30))), "✓", ""),"")</f>
        <v/>
      </c>
      <c r="O17" s="72" t="str">
        <f>IFERROR(IF(AND(B27=B30,ISNUMBER(FIND("O16",C30))), "✓", ""),"")</f>
        <v/>
      </c>
      <c r="P17" s="46" t="str">
        <f>IFERROR(IF(OR(Q27=R32,Q27=R34,Q27=R35,AND(P27=P30,ISNUMBER(FIND("P16",Q30)))), "✓", ""),"")</f>
        <v>✓</v>
      </c>
      <c r="Q17" s="47" t="str">
        <f>IFERROR(IF(OR(Q27=R32,Q27=R34, AND(P27=P30,ISNUMBER(FIND("Q16",Q30)))), "✓", ""),"")</f>
        <v/>
      </c>
      <c r="R17" s="48" t="str">
        <f>IFERROR(IF(AND(P27=P30,ISNUMBER(FIND("R16",Q30))), "✓", ""),"")</f>
        <v/>
      </c>
      <c r="S17" s="48" t="str">
        <f>IFERROR(IF(AND(P27=P30,ISNUMBER(FIND("S16",Q30))), "✓", ""),"")</f>
        <v/>
      </c>
      <c r="T17" s="48" t="str">
        <f>IFERROR(IF(AND(P27=P30,ISNUMBER(FIND("T16",Q30))), "✓", ""),"")</f>
        <v/>
      </c>
      <c r="U17" s="48" t="str">
        <f>IFERROR(IF(AND(P27=P30,ISNUMBER(FIND("U16",Q30))), "✓", ""),"")</f>
        <v/>
      </c>
      <c r="V17" s="49" t="str">
        <f>IFERROR(IF(AND(P27=P30,ISNUMBER(FIND("V16",Q30))), "✓", ""),"")</f>
        <v/>
      </c>
      <c r="W17" s="70" t="str">
        <f>IFERROR(IF(OR(Q27=R33,Q27=R34,Q27=R35,AND(P27=P30,ISNUMBER(FIND("W16",Q30)))), "✓", ""),"")</f>
        <v/>
      </c>
      <c r="X17" s="47" t="str">
        <f>IFERROR(IF(OR(Q27=R33,Q27=R35, AND(P27=P30,ISNUMBER(FIND("X16",Q30)))), "✓", ""),"")</f>
        <v/>
      </c>
      <c r="Y17" s="48" t="str">
        <f>IFERROR(IF(AND(P27=P30,ISNUMBER(FIND("Y16",Q30))), "✓", ""),"")</f>
        <v/>
      </c>
      <c r="Z17" s="48" t="str">
        <f>IFERROR(IF(AND(P27=P30,ISNUMBER(FIND("Z16",Q30))), "✓", ""),"")</f>
        <v/>
      </c>
      <c r="AA17" s="48" t="str">
        <f>IFERROR(IF(AND(P27=P30,ISNUMBER(FIND("AA16",Q30))), "✓", ""),"")</f>
        <v/>
      </c>
      <c r="AB17" s="48" t="str">
        <f>IFERROR(IF(AND(P27=P30,ISNUMBER(FIND("AB16",Q30))), "✓", ""),"")</f>
        <v>✓</v>
      </c>
      <c r="AC17" s="72" t="str">
        <f>IFERROR(IF(AND(P27=P30,ISNUMBER(FIND("AC16",Q30))), "✓", ""),"")</f>
        <v/>
      </c>
      <c r="AF17" s="45"/>
      <c r="AG17" s="44"/>
    </row>
    <row r="18" spans="1:33" s="42" customFormat="1" ht="18.75" x14ac:dyDescent="0.35">
      <c r="A18" s="17" t="s">
        <v>81</v>
      </c>
      <c r="B18" s="210">
        <f>IFERROR(B27,"")</f>
        <v>0.12239583333333333</v>
      </c>
      <c r="C18" s="211"/>
      <c r="D18" s="211"/>
      <c r="E18" s="211"/>
      <c r="F18" s="211"/>
      <c r="G18" s="211"/>
      <c r="H18" s="211"/>
      <c r="I18" s="211"/>
      <c r="J18" s="211"/>
      <c r="K18" s="211"/>
      <c r="L18" s="211"/>
      <c r="M18" s="211"/>
      <c r="N18" s="211"/>
      <c r="O18" s="212"/>
      <c r="P18" s="213">
        <f>IFERROR(P27,"")</f>
        <v>0.50344208458766926</v>
      </c>
      <c r="Q18" s="211"/>
      <c r="R18" s="211"/>
      <c r="S18" s="211"/>
      <c r="T18" s="211"/>
      <c r="U18" s="211"/>
      <c r="V18" s="211"/>
      <c r="W18" s="211"/>
      <c r="X18" s="211"/>
      <c r="Y18" s="211"/>
      <c r="Z18" s="211"/>
      <c r="AA18" s="211"/>
      <c r="AB18" s="211"/>
      <c r="AC18" s="212"/>
      <c r="AF18" s="45"/>
      <c r="AG18" s="44"/>
    </row>
    <row r="19" spans="1:33" s="42" customFormat="1" ht="18.75" x14ac:dyDescent="0.35">
      <c r="A19" s="17" t="s">
        <v>82</v>
      </c>
      <c r="B19" s="214">
        <f>B18+P18</f>
        <v>0.62583791792100263</v>
      </c>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6"/>
      <c r="AF19" s="45"/>
      <c r="AG19" s="44"/>
    </row>
    <row r="20" spans="1:33" s="42" customFormat="1" ht="15" x14ac:dyDescent="0.2">
      <c r="A20" s="17" t="s">
        <v>63</v>
      </c>
      <c r="B20" s="217">
        <f>IFERROR(COUNTIF(B17:O17,"✓")+IF(OR(C27=D32,C27=D33), -1, 0),"")</f>
        <v>1</v>
      </c>
      <c r="C20" s="218"/>
      <c r="D20" s="218"/>
      <c r="E20" s="218"/>
      <c r="F20" s="218"/>
      <c r="G20" s="218"/>
      <c r="H20" s="218"/>
      <c r="I20" s="218"/>
      <c r="J20" s="218"/>
      <c r="K20" s="218"/>
      <c r="L20" s="218"/>
      <c r="M20" s="218"/>
      <c r="N20" s="218"/>
      <c r="O20" s="219"/>
      <c r="P20" s="217">
        <f>IFERROR(COUNTIF(P17:AC17,"✓")+IF(OR(Q27=R32,Q27=R33), -1, 0),"")</f>
        <v>2</v>
      </c>
      <c r="Q20" s="218"/>
      <c r="R20" s="218"/>
      <c r="S20" s="218"/>
      <c r="T20" s="218"/>
      <c r="U20" s="218"/>
      <c r="V20" s="218"/>
      <c r="W20" s="218"/>
      <c r="X20" s="218"/>
      <c r="Y20" s="218"/>
      <c r="Z20" s="218"/>
      <c r="AA20" s="218"/>
      <c r="AB20" s="218"/>
      <c r="AC20" s="219"/>
      <c r="AF20" s="45"/>
      <c r="AG20" s="44"/>
    </row>
    <row r="21" spans="1:33" s="42" customFormat="1" ht="15.75" thickBot="1" x14ac:dyDescent="0.25">
      <c r="A21" s="17" t="s">
        <v>83</v>
      </c>
      <c r="B21" s="220">
        <f>(B20+P20)*4</f>
        <v>12</v>
      </c>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2"/>
      <c r="AF21" s="45"/>
      <c r="AG21" s="44"/>
    </row>
    <row r="22" spans="1:33" s="42" customFormat="1" ht="16.5" thickBot="1" x14ac:dyDescent="0.3">
      <c r="A22" s="137" t="s">
        <v>64</v>
      </c>
      <c r="B22" s="223">
        <v>120</v>
      </c>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5"/>
      <c r="AF22" s="45"/>
      <c r="AG22" s="44"/>
    </row>
    <row r="23" spans="1:33" s="42" customFormat="1" ht="24" thickBot="1" x14ac:dyDescent="0.4">
      <c r="A23" s="73" t="s">
        <v>12</v>
      </c>
      <c r="B23" s="226">
        <f>IFERROR((B18+P18)*(B22/(B22-(4*(B20+P20)))), "Input Data")</f>
        <v>0.69537546435666964</v>
      </c>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8"/>
      <c r="AF23" s="45"/>
      <c r="AG23" s="44"/>
    </row>
    <row r="24" spans="1:33" s="42" customFormat="1" ht="15" x14ac:dyDescent="0.2">
      <c r="A24" s="73"/>
      <c r="AF24" s="45"/>
      <c r="AG24" s="44"/>
    </row>
    <row r="25" spans="1:33" s="42" customFormat="1" ht="15" x14ac:dyDescent="0.2">
      <c r="A25" s="73"/>
      <c r="AF25" s="45"/>
      <c r="AG25" s="44"/>
    </row>
    <row r="26" spans="1:33" s="42" customFormat="1" ht="15.75" outlineLevel="1" x14ac:dyDescent="0.25">
      <c r="A26" s="229" t="s">
        <v>96</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F26" s="45"/>
      <c r="AG26" s="44"/>
    </row>
    <row r="27" spans="1:33" s="42" customFormat="1" ht="15" outlineLevel="1" x14ac:dyDescent="0.2">
      <c r="A27" s="73"/>
      <c r="B27" s="74">
        <f>MAX(B30:B35)</f>
        <v>0.12239583333333333</v>
      </c>
      <c r="C27" s="75">
        <f>INDEX(D30:D35, MATCH(B27,B30:B35,0))</f>
        <v>3</v>
      </c>
      <c r="E27" s="76" t="str">
        <f>IF(B8="✓", "B16", "")</f>
        <v/>
      </c>
      <c r="F27" s="76" t="str">
        <f>IF(C8="✓", "C16", "")</f>
        <v/>
      </c>
      <c r="G27" s="77" t="str">
        <f>IF(SUM(D16:G16)=0, "", CONCATENATE(CHOOSE(_xlfn.XMATCH(MAX(D16:G16),D16:G16,0), "D", "E", "F", "G"),16))</f>
        <v>E16</v>
      </c>
      <c r="H27" s="78" t="str">
        <f>IF(H8="✓", "H16", "")</f>
        <v/>
      </c>
      <c r="I27" s="76" t="str">
        <f>IF(I8="✓", "I16","")</f>
        <v/>
      </c>
      <c r="J27" s="76" t="str">
        <f>IF(J8="✓", "J16","")</f>
        <v/>
      </c>
      <c r="K27" s="77" t="str">
        <f>IF(SUM(K16:N16)=0, "", CONCATENATE(CHOOSE(_xlfn.XMATCH(MAX(K16:N16),K16:N16,0), "K", "L", "M", "N"),16))</f>
        <v>K16</v>
      </c>
      <c r="L27" s="76" t="str">
        <f>IF(O8="✓", "O16", "")</f>
        <v/>
      </c>
      <c r="P27" s="74">
        <f>MAX(P30:P35)</f>
        <v>0.50344208458766926</v>
      </c>
      <c r="Q27" s="75">
        <f>INDEX(R30:R35, MATCH(P27,P30:P35,0))</f>
        <v>3</v>
      </c>
      <c r="S27" s="76" t="str">
        <f>IF(P8="✓", "P16", "")</f>
        <v>P16</v>
      </c>
      <c r="T27" s="76" t="str">
        <f>IF(Q8="✓", "Q16", "")</f>
        <v>Q16</v>
      </c>
      <c r="U27" s="77" t="str">
        <f>IF(SUM(R16:U16)=0, "", CONCATENATE(CHOOSE(_xlfn.XMATCH(MAX(R16:U16),R16:U16,0), "R", "S", "T", "U"),16))</f>
        <v>U16</v>
      </c>
      <c r="V27" s="78" t="str">
        <f>IF(V8="✓", "V16", "")</f>
        <v>V16</v>
      </c>
      <c r="W27" s="76" t="str">
        <f>IF(W8="✓", "W16","")</f>
        <v>W16</v>
      </c>
      <c r="X27" s="76" t="str">
        <f>IF(X8="✓", "X16","")</f>
        <v>X16</v>
      </c>
      <c r="Y27" s="77" t="str">
        <f>IF(SUM(Y16:AB16)=0, "", CONCATENATE(CHOOSE(_xlfn.XMATCH(MAX(Y16:AB16),Y16:AB16,0), "Y", "Z", "AA", "AB"),16))</f>
        <v>AB16</v>
      </c>
      <c r="Z27" s="76" t="str">
        <f>IF(AC8="✓", "AC16", "")</f>
        <v>AC16</v>
      </c>
      <c r="AF27" s="45"/>
      <c r="AG27" s="44"/>
    </row>
    <row r="28" spans="1:33" s="83" customFormat="1" ht="24.95" customHeight="1" outlineLevel="1" x14ac:dyDescent="0.2">
      <c r="A28" s="73"/>
      <c r="B28" s="79"/>
      <c r="C28" s="27"/>
      <c r="D28" s="27"/>
      <c r="E28" s="80"/>
      <c r="F28" s="80"/>
      <c r="G28" s="81"/>
      <c r="H28" s="82"/>
      <c r="I28" s="80"/>
      <c r="J28" s="80"/>
      <c r="K28" s="81"/>
      <c r="L28" s="82"/>
      <c r="N28" s="42"/>
      <c r="O28" s="42"/>
      <c r="P28" s="79"/>
      <c r="Q28" s="27"/>
      <c r="R28" s="27"/>
      <c r="S28" s="80"/>
      <c r="T28" s="80"/>
      <c r="U28" s="81"/>
      <c r="V28" s="82"/>
      <c r="W28" s="80"/>
      <c r="X28" s="80"/>
      <c r="Y28" s="81"/>
      <c r="Z28" s="82"/>
      <c r="AF28" s="84"/>
      <c r="AG28" s="85"/>
    </row>
    <row r="29" spans="1:33" s="83" customFormat="1" ht="24.95" hidden="1" customHeight="1" outlineLevel="2" x14ac:dyDescent="0.2">
      <c r="A29" s="86"/>
      <c r="B29" s="79"/>
      <c r="C29" s="27"/>
      <c r="D29" s="27"/>
      <c r="E29" s="65">
        <f>B16</f>
        <v>0</v>
      </c>
      <c r="F29" s="65">
        <f>C16</f>
        <v>0</v>
      </c>
      <c r="G29" s="87">
        <f>MAX(D16:G16)</f>
        <v>4.6184738955823292E-2</v>
      </c>
      <c r="H29" s="88">
        <f>H16</f>
        <v>0</v>
      </c>
      <c r="I29" s="65">
        <f>I16</f>
        <v>0</v>
      </c>
      <c r="J29" s="65">
        <f>J16</f>
        <v>0</v>
      </c>
      <c r="K29" s="87">
        <f>MAX(K16:N16)</f>
        <v>0.12239583333333333</v>
      </c>
      <c r="L29" s="88">
        <f>O16</f>
        <v>0</v>
      </c>
      <c r="N29" s="42"/>
      <c r="O29" s="42"/>
      <c r="P29" s="79"/>
      <c r="Q29" s="27"/>
      <c r="R29" s="27"/>
      <c r="S29" s="65">
        <f>P16</f>
        <v>5.9665871121718375E-3</v>
      </c>
      <c r="T29" s="65">
        <f>Q16</f>
        <v>0.2441860465116279</v>
      </c>
      <c r="U29" s="87">
        <f>MAX(R16:U16)</f>
        <v>0.42381942381942384</v>
      </c>
      <c r="V29" s="88">
        <f>V16</f>
        <v>4.7270306258322237E-2</v>
      </c>
      <c r="W29" s="65">
        <f>W16</f>
        <v>8.9498806682577568E-3</v>
      </c>
      <c r="X29" s="65">
        <f>X16</f>
        <v>0.2831858407079646</v>
      </c>
      <c r="Y29" s="87">
        <f>MAX(Y16:AB16)</f>
        <v>0.49747549747549746</v>
      </c>
      <c r="Z29" s="88">
        <f>AC16</f>
        <v>5.8588548601864181E-2</v>
      </c>
      <c r="AF29" s="84"/>
      <c r="AG29" s="85"/>
    </row>
    <row r="30" spans="1:33" s="83" customFormat="1" ht="24.95" customHeight="1" outlineLevel="1" collapsed="1" x14ac:dyDescent="0.2">
      <c r="A30" s="136" t="s">
        <v>84</v>
      </c>
      <c r="B30" s="89">
        <f>MAX(E30:L30)</f>
        <v>0.12239583333333333</v>
      </c>
      <c r="C30" s="90" t="str" cm="1">
        <f t="array" ref="C30">INDEX(E31:L31,D30)</f>
        <v>+K16</v>
      </c>
      <c r="D30" s="91">
        <f>MATCH(B30,E30:L30,0)</f>
        <v>3</v>
      </c>
      <c r="E30" s="92">
        <f>E29+I29</f>
        <v>0</v>
      </c>
      <c r="F30" s="93">
        <f>E29+J29</f>
        <v>0</v>
      </c>
      <c r="G30" s="93">
        <f>E29+K29</f>
        <v>0.12239583333333333</v>
      </c>
      <c r="H30" s="93" t="str">
        <f>IF(ISODD(AC10), Z29+G29, "")</f>
        <v/>
      </c>
      <c r="I30" s="173">
        <f>I29+F29</f>
        <v>0</v>
      </c>
      <c r="J30" s="173">
        <f>I29+G29</f>
        <v>4.6184738955823292E-2</v>
      </c>
      <c r="K30" s="174" t="str">
        <f>IF(ISODD(V10), V29+K29, "")</f>
        <v/>
      </c>
      <c r="L30" s="175">
        <f>IF(B10=H10, MAX(B16,H16), IF(I10=O10, MAX(I16,O16), 0))</f>
        <v>0</v>
      </c>
      <c r="O30" s="42"/>
      <c r="P30" s="89">
        <f>MAX(S30:Z30)</f>
        <v>0.50344208458766926</v>
      </c>
      <c r="Q30" s="90" t="str" cm="1">
        <f t="array" ref="Q30">INDEX(S31:Z31,R30)</f>
        <v>P16+AB16</v>
      </c>
      <c r="R30" s="91">
        <f>MATCH(P30,S30:Z30,0)</f>
        <v>3</v>
      </c>
      <c r="S30" s="92">
        <f>S29+W29</f>
        <v>1.4916467780429595E-2</v>
      </c>
      <c r="T30" s="93">
        <f>S29+X29</f>
        <v>0.28915242782013645</v>
      </c>
      <c r="U30" s="93">
        <f>S29+Y29</f>
        <v>0.50344208458766926</v>
      </c>
      <c r="V30" s="93" t="str">
        <f>IF(ISODD(H10), H29+U29, "")</f>
        <v/>
      </c>
      <c r="W30" s="173">
        <f>W29+T29</f>
        <v>0.25313592717988564</v>
      </c>
      <c r="X30" s="173">
        <f>W29+U29</f>
        <v>0.43276930448768158</v>
      </c>
      <c r="Y30" s="174" t="str">
        <f>IF(ISODD(O10), L29+Y29, "")</f>
        <v/>
      </c>
      <c r="Z30" s="175">
        <f>IF(P10=V10, MAX(P16,V16), IF(W10=AC10, MAX(W16,AC16), 0))</f>
        <v>0</v>
      </c>
      <c r="AF30" s="84"/>
      <c r="AG30" s="85"/>
    </row>
    <row r="31" spans="1:33" s="83" customFormat="1" ht="24.95" hidden="1" customHeight="1" outlineLevel="2" x14ac:dyDescent="0.2">
      <c r="A31" s="94"/>
      <c r="B31" s="95"/>
      <c r="C31" s="96" t="s">
        <v>65</v>
      </c>
      <c r="D31" s="97"/>
      <c r="E31" s="98" t="str">
        <f>CONCATENATE(E27,"+",I27)</f>
        <v>+</v>
      </c>
      <c r="F31" s="99" t="str">
        <f>CONCATENATE(E27,"+",J27)</f>
        <v>+</v>
      </c>
      <c r="G31" s="99" t="str">
        <f>CONCATENATE(E27,"+",K27)</f>
        <v>+K16</v>
      </c>
      <c r="H31" s="93" t="str">
        <f>IF(H30="", "SB", CONCATENATE(Z27,"+",G27))</f>
        <v>SB</v>
      </c>
      <c r="I31" s="100" t="str">
        <f>CONCATENATE(I27,"+",F27)</f>
        <v>+</v>
      </c>
      <c r="J31" s="100" t="str">
        <f>CONCATENATE(I27,"+",G27)</f>
        <v>+E16</v>
      </c>
      <c r="K31" s="100" t="str">
        <f>IF(K30="", "NB", CONCATENATE(V27,"+",K27))</f>
        <v>NB</v>
      </c>
      <c r="L31" s="176" t="str">
        <f>IF(L30=0,"n/a",IF(B10=H10,IF(B16&gt;=H16,"B16","H16"),
IF(I10=O10,IF(I16&gt;=O16,"B16","HC16"),
"-")))</f>
        <v>n/a</v>
      </c>
      <c r="O31" s="42"/>
      <c r="P31" s="95"/>
      <c r="Q31" s="101" t="s">
        <v>65</v>
      </c>
      <c r="R31" s="97"/>
      <c r="S31" s="98" t="str">
        <f>CONCATENATE(S27,"+",W27)</f>
        <v>P16+W16</v>
      </c>
      <c r="T31" s="99" t="str">
        <f>CONCATENATE(S27,"+",X27)</f>
        <v>P16+X16</v>
      </c>
      <c r="U31" s="99" t="str">
        <f>CONCATENATE(S27,"+",Y27)</f>
        <v>P16+AB16</v>
      </c>
      <c r="V31" s="93" t="str">
        <f>IF(V30="", "EB", CONCATENATE(H27,"+",U27))</f>
        <v>EB</v>
      </c>
      <c r="W31" s="100" t="str">
        <f>CONCATENATE(W27,"+",T27)</f>
        <v>W16+Q16</v>
      </c>
      <c r="X31" s="100" t="str">
        <f>CONCATENATE(W27,"+",U27)</f>
        <v>W16+U16</v>
      </c>
      <c r="Y31" s="100" t="str">
        <f>IF(Y30="", "WB", CONCATENATE(L27,"+",Y27))</f>
        <v>WB</v>
      </c>
      <c r="Z31" s="176" t="str">
        <f>IF(Z30=0,"n/a",IF(P10=V10,IF(P16&gt;=V16,"P16","V16"),
IF(W10=AC10,IF(W16&gt;=AC16,"W16","AC16"),
"-")))</f>
        <v>n/a</v>
      </c>
      <c r="AF31" s="84"/>
      <c r="AG31" s="85"/>
    </row>
    <row r="32" spans="1:33" s="105" customFormat="1" ht="24.95" customHeight="1" outlineLevel="1" collapsed="1" x14ac:dyDescent="0.2">
      <c r="A32" s="230" t="s">
        <v>66</v>
      </c>
      <c r="B32" s="102">
        <f>IF(C32="n/a", 0, B16+C16)</f>
        <v>0</v>
      </c>
      <c r="C32" s="103" t="str">
        <f>IF(OR(AND(B9="Lead", I9="Lead"), AND(B9="Lag", I9="Lag")), "✓", "n/a")</f>
        <v>✓</v>
      </c>
      <c r="D32" s="104">
        <f>COUNTA(E31:L31)+1</f>
        <v>9</v>
      </c>
      <c r="E32" s="80"/>
      <c r="F32" s="80"/>
      <c r="G32" s="81"/>
      <c r="H32" s="82"/>
      <c r="I32" s="80"/>
      <c r="J32" s="80"/>
      <c r="K32" s="81"/>
      <c r="L32" s="82"/>
      <c r="N32" s="42"/>
      <c r="O32" s="42"/>
      <c r="P32" s="102">
        <f>IF(Q32="n/a", 0, P16+Q16)</f>
        <v>0</v>
      </c>
      <c r="Q32" s="103" t="str">
        <f>IF(OR(AND(P9="Lead", W9="Lead"), AND(P9="Lag", W9="Lag")), "✓", "n/a")</f>
        <v>n/a</v>
      </c>
      <c r="R32" s="104">
        <f>COUNTA(S31:Z31)+1</f>
        <v>9</v>
      </c>
      <c r="S32" s="80"/>
      <c r="T32" s="80"/>
      <c r="U32" s="81"/>
      <c r="V32" s="82"/>
      <c r="W32" s="80"/>
      <c r="X32" s="80"/>
      <c r="Y32" s="81"/>
      <c r="Z32" s="82"/>
      <c r="AB32" s="83"/>
      <c r="AC32" s="83"/>
      <c r="AD32" s="83"/>
      <c r="AE32" s="83"/>
      <c r="AF32" s="106"/>
      <c r="AG32" s="107"/>
    </row>
    <row r="33" spans="1:33" s="105" customFormat="1" ht="24.95" customHeight="1" outlineLevel="1" x14ac:dyDescent="0.2">
      <c r="A33" s="231"/>
      <c r="B33" s="108">
        <f>IF(C33="n/a", 0, I16+J16)</f>
        <v>0</v>
      </c>
      <c r="C33" s="103" t="str">
        <f>IF(OR(AND(B9="Lead", I9="Lead"), AND(B9="Lag", I9="Lag")), "✓", "n/a")</f>
        <v>✓</v>
      </c>
      <c r="D33" s="109">
        <f>D32+1</f>
        <v>10</v>
      </c>
      <c r="E33" s="80"/>
      <c r="F33" s="80"/>
      <c r="G33" s="81"/>
      <c r="H33" s="82"/>
      <c r="I33" s="80"/>
      <c r="J33" s="80"/>
      <c r="K33" s="81"/>
      <c r="L33" s="82"/>
      <c r="N33" s="42"/>
      <c r="O33" s="42"/>
      <c r="P33" s="102">
        <f>IF(Q33="n/a", 0, W16+X16)</f>
        <v>0</v>
      </c>
      <c r="Q33" s="103" t="str">
        <f>IF(OR(AND(P9="Lead", W9="Lead"), AND(P9="Lag", W9="Lag")), "✓", "n/a")</f>
        <v>n/a</v>
      </c>
      <c r="R33" s="109">
        <f>R32+1</f>
        <v>10</v>
      </c>
      <c r="S33" s="80"/>
      <c r="T33" s="80"/>
      <c r="U33" s="81"/>
      <c r="V33" s="82"/>
      <c r="W33" s="80"/>
      <c r="X33" s="80"/>
      <c r="Y33" s="81"/>
      <c r="Z33" s="82"/>
      <c r="AB33" s="83"/>
      <c r="AC33" s="83"/>
      <c r="AD33" s="83"/>
      <c r="AE33" s="83"/>
      <c r="AF33" s="106"/>
      <c r="AG33" s="107"/>
    </row>
    <row r="34" spans="1:33" s="83" customFormat="1" ht="24.95" customHeight="1" outlineLevel="1" x14ac:dyDescent="0.2">
      <c r="A34" s="208" t="s">
        <v>67</v>
      </c>
      <c r="B34" s="110">
        <f>IF(C34="n/a", 0, B16+I16+C16)</f>
        <v>0</v>
      </c>
      <c r="C34" s="71" t="str">
        <f>IF(OR(AND(B9="Lead",I9="Lag"), AND(B9="Lag", I9="Lead")), "✓", "n/a")</f>
        <v>n/a</v>
      </c>
      <c r="D34" s="104">
        <f t="shared" ref="D34:D35" si="7">D33+1</f>
        <v>11</v>
      </c>
      <c r="E34" s="80"/>
      <c r="F34" s="80"/>
      <c r="G34" s="81"/>
      <c r="H34" s="82"/>
      <c r="I34" s="80"/>
      <c r="J34" s="80"/>
      <c r="K34" s="81"/>
      <c r="L34" s="82"/>
      <c r="N34" s="42"/>
      <c r="O34" s="42"/>
      <c r="P34" s="111">
        <f>IF(Q34="n/a", 0, P16+W16+Q16)</f>
        <v>0.2591025142920575</v>
      </c>
      <c r="Q34" s="71" t="str">
        <f>IF(OR(AND(P9="Lead",W9="Lag"), AND(P9="Lag", W9="Lead")), "✓", "n/a")</f>
        <v>✓</v>
      </c>
      <c r="R34" s="104">
        <f t="shared" ref="R34:R35" si="8">R33+1</f>
        <v>11</v>
      </c>
      <c r="S34" s="80"/>
      <c r="T34" s="80"/>
      <c r="U34" s="81"/>
      <c r="V34" s="82"/>
      <c r="W34" s="80"/>
      <c r="X34" s="80"/>
      <c r="Y34" s="81"/>
      <c r="Z34" s="82"/>
      <c r="AF34" s="84"/>
      <c r="AG34" s="85"/>
    </row>
    <row r="35" spans="1:33" s="83" customFormat="1" ht="24.95" customHeight="1" outlineLevel="1" x14ac:dyDescent="0.2">
      <c r="A35" s="209"/>
      <c r="B35" s="108">
        <f>IF(C35="n/a", 0, B16+I16+J16)</f>
        <v>0</v>
      </c>
      <c r="C35" s="103" t="str">
        <f>IF(OR(AND(B9="Lead",I9="Lag"), AND(B9="Lag", I9="Lead")), "✓", "n/a")</f>
        <v>n/a</v>
      </c>
      <c r="D35" s="109">
        <f t="shared" si="7"/>
        <v>12</v>
      </c>
      <c r="E35" s="80"/>
      <c r="F35" s="80"/>
      <c r="G35" s="81"/>
      <c r="H35" s="82"/>
      <c r="I35" s="80"/>
      <c r="J35" s="80"/>
      <c r="K35" s="81"/>
      <c r="L35" s="82"/>
      <c r="N35" s="42"/>
      <c r="O35" s="42"/>
      <c r="P35" s="112">
        <f>IF(Q35="n/a", 0, P16+W16+X16)</f>
        <v>0.2981023084883942</v>
      </c>
      <c r="Q35" s="103" t="str">
        <f>IF(OR(AND(P9="Lead",W9="Lag"), AND(P9="Lag", W9="Lead")), "✓", "n/a")</f>
        <v>✓</v>
      </c>
      <c r="R35" s="109">
        <f t="shared" si="8"/>
        <v>12</v>
      </c>
      <c r="S35" s="80"/>
      <c r="T35" s="80"/>
      <c r="U35" s="81"/>
      <c r="V35" s="82"/>
      <c r="W35" s="80"/>
      <c r="X35" s="80"/>
      <c r="Y35" s="81"/>
      <c r="Z35" s="82"/>
      <c r="AF35" s="84"/>
      <c r="AG35" s="85"/>
    </row>
    <row r="36" spans="1:33" s="105" customFormat="1" ht="15" customHeight="1" x14ac:dyDescent="0.2">
      <c r="A36" s="113"/>
      <c r="B36" s="114"/>
      <c r="C36" s="115"/>
      <c r="D36" s="27"/>
      <c r="E36" s="83"/>
      <c r="F36" s="83"/>
      <c r="G36" s="83"/>
      <c r="I36" s="83"/>
      <c r="K36" s="83"/>
      <c r="L36" s="83"/>
      <c r="N36" s="42"/>
      <c r="O36" s="42"/>
      <c r="P36" s="114"/>
      <c r="Q36" s="115"/>
      <c r="R36" s="27"/>
      <c r="S36" s="83"/>
      <c r="T36" s="83"/>
      <c r="U36" s="83"/>
      <c r="V36" s="83"/>
      <c r="W36" s="83"/>
      <c r="X36" s="83"/>
      <c r="AF36" s="106"/>
      <c r="AG36" s="107"/>
    </row>
    <row r="37" spans="1:33" hidden="1" x14ac:dyDescent="0.2">
      <c r="N37" s="140"/>
      <c r="O37" s="140"/>
      <c r="P37" s="177" t="s">
        <v>107</v>
      </c>
      <c r="Q37" s="177" t="s">
        <v>108</v>
      </c>
      <c r="R37" s="177" t="s">
        <v>109</v>
      </c>
      <c r="S37" s="177" t="s">
        <v>110</v>
      </c>
      <c r="T37" s="178" t="s">
        <v>100</v>
      </c>
      <c r="U37" s="178" t="s">
        <v>101</v>
      </c>
      <c r="V37" s="178" t="s">
        <v>102</v>
      </c>
      <c r="W37" s="178" t="s">
        <v>103</v>
      </c>
    </row>
    <row r="38" spans="1:33" ht="15" hidden="1" customHeight="1" x14ac:dyDescent="0.2">
      <c r="N38" s="140" t="s">
        <v>69</v>
      </c>
      <c r="O38" s="140" t="s">
        <v>68</v>
      </c>
      <c r="P38" s="177"/>
      <c r="Q38" s="177"/>
      <c r="R38" s="177"/>
      <c r="S38" s="177"/>
      <c r="T38" s="178"/>
      <c r="U38" s="178"/>
      <c r="V38" s="178"/>
      <c r="W38" s="178"/>
    </row>
    <row r="39" spans="1:33" ht="15" hidden="1" customHeight="1" x14ac:dyDescent="0.2">
      <c r="N39" s="140" t="s">
        <v>56</v>
      </c>
      <c r="O39" s="141" t="s">
        <v>59</v>
      </c>
      <c r="P39" s="177">
        <v>1</v>
      </c>
      <c r="Q39" s="177">
        <v>5</v>
      </c>
      <c r="R39" s="177">
        <v>7</v>
      </c>
      <c r="S39" s="177">
        <v>3</v>
      </c>
      <c r="T39" s="178">
        <v>6</v>
      </c>
      <c r="U39" s="178">
        <v>2</v>
      </c>
      <c r="V39" s="178">
        <v>4</v>
      </c>
      <c r="W39" s="178">
        <v>8</v>
      </c>
    </row>
    <row r="40" spans="1:33" ht="15" hidden="1" customHeight="1" x14ac:dyDescent="0.2">
      <c r="N40" s="140" t="s">
        <v>55</v>
      </c>
      <c r="O40" s="140"/>
      <c r="P40" s="177">
        <v>6</v>
      </c>
      <c r="Q40" s="177">
        <v>2</v>
      </c>
      <c r="R40" s="177">
        <v>4</v>
      </c>
      <c r="S40" s="177">
        <v>8</v>
      </c>
      <c r="T40" s="178">
        <v>7</v>
      </c>
      <c r="U40" s="178">
        <v>3</v>
      </c>
      <c r="V40" s="178">
        <v>5</v>
      </c>
      <c r="W40" s="178">
        <v>1</v>
      </c>
    </row>
    <row r="41" spans="1:33" ht="15" customHeight="1" x14ac:dyDescent="0.2"/>
  </sheetData>
  <sheetProtection sheet="1" formatCells="0" formatColumns="0" formatRows="0"/>
  <mergeCells count="50">
    <mergeCell ref="A34:A35"/>
    <mergeCell ref="W14:X14"/>
    <mergeCell ref="Y14:AC14"/>
    <mergeCell ref="B18:O18"/>
    <mergeCell ref="P18:AC18"/>
    <mergeCell ref="B19:AC19"/>
    <mergeCell ref="B20:O20"/>
    <mergeCell ref="P20:AC20"/>
    <mergeCell ref="B21:AC21"/>
    <mergeCell ref="B22:AC22"/>
    <mergeCell ref="B23:AC23"/>
    <mergeCell ref="A26:AD26"/>
    <mergeCell ref="A32:A33"/>
    <mergeCell ref="B14:C14"/>
    <mergeCell ref="D14:H14"/>
    <mergeCell ref="I14:J14"/>
    <mergeCell ref="K14:O14"/>
    <mergeCell ref="P14:Q14"/>
    <mergeCell ref="K7:M7"/>
    <mergeCell ref="R7:T7"/>
    <mergeCell ref="R14:V14"/>
    <mergeCell ref="Y7:AA7"/>
    <mergeCell ref="B11:C11"/>
    <mergeCell ref="I11:J11"/>
    <mergeCell ref="P11:Q11"/>
    <mergeCell ref="W11:X11"/>
    <mergeCell ref="B9:H9"/>
    <mergeCell ref="I9:O9"/>
    <mergeCell ref="P9:V9"/>
    <mergeCell ref="W9:AC9"/>
    <mergeCell ref="D7:F7"/>
    <mergeCell ref="B4:H4"/>
    <mergeCell ref="I4:O4"/>
    <mergeCell ref="P4:V4"/>
    <mergeCell ref="W4:AC4"/>
    <mergeCell ref="B6:C6"/>
    <mergeCell ref="D6:G6"/>
    <mergeCell ref="I6:J6"/>
    <mergeCell ref="K6:N6"/>
    <mergeCell ref="P6:Q6"/>
    <mergeCell ref="R6:U6"/>
    <mergeCell ref="W6:X6"/>
    <mergeCell ref="Y6:AB6"/>
    <mergeCell ref="B1:O1"/>
    <mergeCell ref="P1:R1"/>
    <mergeCell ref="S1:AC1"/>
    <mergeCell ref="AF1:AG1"/>
    <mergeCell ref="B2:O2"/>
    <mergeCell ref="P2:R2"/>
    <mergeCell ref="S2:AC2"/>
  </mergeCells>
  <conditionalFormatting sqref="A9">
    <cfRule type="expression" dxfId="106" priority="14">
      <formula>OR($B$8="✓", $I$8="✓", $P$8="✓", $W$8="✓")</formula>
    </cfRule>
  </conditionalFormatting>
  <conditionalFormatting sqref="B10 H10:I10 O10:P10 V10:W10 AC10">
    <cfRule type="expression" dxfId="105" priority="4">
      <formula>AND(B$8="✓", ISBLANK(B10))</formula>
    </cfRule>
  </conditionalFormatting>
  <conditionalFormatting sqref="B12:C12">
    <cfRule type="expression" dxfId="104" priority="8">
      <formula>AND($B$8="✓", $C$8="✓", ISBLANK(B12))</formula>
    </cfRule>
  </conditionalFormatting>
  <conditionalFormatting sqref="B1:O2">
    <cfRule type="containsBlanks" dxfId="103" priority="1">
      <formula>LEN(TRIM(B1))=0</formula>
    </cfRule>
  </conditionalFormatting>
  <conditionalFormatting sqref="B12:AC12">
    <cfRule type="expression" dxfId="102" priority="12">
      <formula>AND(B$8="✓",ISBLANK(B12))</formula>
    </cfRule>
  </conditionalFormatting>
  <conditionalFormatting sqref="B13:AC13">
    <cfRule type="cellIs" dxfId="101" priority="6" operator="equal">
      <formula>0</formula>
    </cfRule>
  </conditionalFormatting>
  <conditionalFormatting sqref="B15:AC15 B11 D11:I11 K11:P11 R11:W11 Y11:AC11">
    <cfRule type="expression" dxfId="100" priority="5">
      <formula>AND(B$8="✓",ISBLANK(B11))</formula>
    </cfRule>
  </conditionalFormatting>
  <conditionalFormatting sqref="B15:AC15">
    <cfRule type="cellIs" dxfId="99" priority="2" operator="greaterThan">
      <formula>3000</formula>
    </cfRule>
    <cfRule type="cellIs" dxfId="98" priority="3" operator="lessThan">
      <formula>B$13</formula>
    </cfRule>
  </conditionalFormatting>
  <conditionalFormatting sqref="B16:AC16">
    <cfRule type="cellIs" dxfId="97" priority="7" operator="equal">
      <formula>0</formula>
    </cfRule>
  </conditionalFormatting>
  <conditionalFormatting sqref="I12:J12">
    <cfRule type="expression" dxfId="96" priority="11">
      <formula>AND($I$8="✓", $J$8="✓", ISBLANK(I12))</formula>
    </cfRule>
  </conditionalFormatting>
  <conditionalFormatting sqref="P12:Q12">
    <cfRule type="expression" dxfId="95" priority="10">
      <formula>AND($P$8="✓", $Q$8="✓", ISBLANK(P12))</formula>
    </cfRule>
  </conditionalFormatting>
  <conditionalFormatting sqref="S1:AC2 B8:AC8 B9 I9 P9 W9 B22">
    <cfRule type="containsBlanks" dxfId="94" priority="13">
      <formula>LEN(TRIM(B1))=0</formula>
    </cfRule>
  </conditionalFormatting>
  <conditionalFormatting sqref="W12:X12">
    <cfRule type="expression" dxfId="93" priority="9">
      <formula>AND($W$8="✓", $X$8="✓", ISBLANK(W12))</formula>
    </cfRule>
  </conditionalFormatting>
  <dataValidations count="10">
    <dataValidation type="list" showInputMessage="1" showErrorMessage="1" sqref="B8:AC8" xr:uid="{88A82BCA-02F2-47C5-93D1-23CC2C0B3B06}">
      <formula1>$O$37:$O$39</formula1>
    </dataValidation>
    <dataValidation type="list" showInputMessage="1" showErrorMessage="1" sqref="B9:AC9" xr:uid="{F63A8472-5111-48CA-8D30-42911F37E58A}">
      <formula1>$N$37:$N$40</formula1>
    </dataValidation>
    <dataValidation type="list" showInputMessage="1" showErrorMessage="1" sqref="H10" xr:uid="{DE53499F-1DF6-4E3D-BDFC-918EB2F3BA99}">
      <formula1>$T$38:$T$40</formula1>
    </dataValidation>
    <dataValidation type="list" showInputMessage="1" showErrorMessage="1" sqref="O10" xr:uid="{FB6FB844-A27B-4064-BA83-0250E96526C2}">
      <formula1>$U$38:$U$40</formula1>
    </dataValidation>
    <dataValidation type="list" showInputMessage="1" showErrorMessage="1" sqref="V10" xr:uid="{70BDEEE5-C5F6-47A8-AB89-25ACBFF0FCEB}">
      <formula1>$V$38:$V$40</formula1>
    </dataValidation>
    <dataValidation type="list" showInputMessage="1" showErrorMessage="1" sqref="AC10" xr:uid="{B60765C4-0C70-451F-B833-6F8319DF7259}">
      <formula1>$W$38:$W$40</formula1>
    </dataValidation>
    <dataValidation type="list" showInputMessage="1" showErrorMessage="1" sqref="B10" xr:uid="{5DD733FA-037E-4AE1-B3EE-57A010DB05C8}">
      <formula1>$P$38:$P$40</formula1>
    </dataValidation>
    <dataValidation type="list" showInputMessage="1" showErrorMessage="1" sqref="I10" xr:uid="{0E0B2309-8758-4347-9DB0-9EF1E4921BD2}">
      <formula1>$Q$38:$Q$40</formula1>
    </dataValidation>
    <dataValidation type="list" showInputMessage="1" showErrorMessage="1" sqref="P10" xr:uid="{21CA404D-580E-4A04-BE4B-79C5A95BD328}">
      <formula1>$R$38:$R$40</formula1>
    </dataValidation>
    <dataValidation type="list" showInputMessage="1" showErrorMessage="1" sqref="W10" xr:uid="{026D061F-69CF-4B22-B02E-17D290387DD7}">
      <formula1>$S$38:$S$40</formula1>
    </dataValidation>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33A50-9119-4225-8647-984DD6A6467E}">
  <sheetPr>
    <tabColor theme="1" tint="0.249977111117893"/>
  </sheetPr>
  <dimension ref="A1:AG41"/>
  <sheetViews>
    <sheetView zoomScale="98" zoomScaleNormal="98" workbookViewId="0">
      <pane xSplit="1" ySplit="9" topLeftCell="B10" activePane="bottomRight" state="frozen"/>
      <selection activeCell="A24" sqref="A24"/>
      <selection pane="topRight" activeCell="A24" sqref="A24"/>
      <selection pane="bottomLeft" activeCell="A24" sqref="A24"/>
      <selection pane="bottomRight" activeCell="Y6" sqref="Y6:AB6"/>
    </sheetView>
  </sheetViews>
  <sheetFormatPr defaultColWidth="4.7109375" defaultRowHeight="14.25" outlineLevelRow="2" outlineLevelCol="2" x14ac:dyDescent="0.2"/>
  <cols>
    <col min="1" max="1" width="29.28515625" style="17" bestFit="1" customWidth="1"/>
    <col min="2" max="29" width="5" style="14" customWidth="1"/>
    <col min="30" max="31" width="4.7109375" style="14"/>
    <col min="32" max="32" width="100.7109375" style="15" customWidth="1" outlineLevel="2"/>
    <col min="33" max="33" width="100.7109375" style="16" customWidth="1" outlineLevel="1"/>
    <col min="34" max="16384" width="4.7109375" style="14"/>
  </cols>
  <sheetData>
    <row r="1" spans="1:33" ht="15" x14ac:dyDescent="0.25">
      <c r="A1" s="13" t="s">
        <v>42</v>
      </c>
      <c r="B1" s="181" t="s">
        <v>113</v>
      </c>
      <c r="C1" s="181"/>
      <c r="D1" s="181"/>
      <c r="E1" s="181"/>
      <c r="F1" s="181"/>
      <c r="G1" s="181"/>
      <c r="H1" s="181"/>
      <c r="I1" s="181"/>
      <c r="J1" s="181"/>
      <c r="K1" s="181"/>
      <c r="L1" s="181"/>
      <c r="M1" s="181"/>
      <c r="N1" s="181"/>
      <c r="O1" s="181"/>
      <c r="P1" s="182" t="s">
        <v>43</v>
      </c>
      <c r="Q1" s="182"/>
      <c r="R1" s="182"/>
      <c r="S1" s="181" t="s">
        <v>112</v>
      </c>
      <c r="T1" s="181"/>
      <c r="U1" s="181"/>
      <c r="V1" s="181"/>
      <c r="W1" s="181"/>
      <c r="X1" s="181"/>
      <c r="Y1" s="181"/>
      <c r="Z1" s="181"/>
      <c r="AA1" s="181"/>
      <c r="AB1" s="181"/>
      <c r="AC1" s="181"/>
      <c r="AF1" s="183" t="s">
        <v>70</v>
      </c>
      <c r="AG1" s="183"/>
    </row>
    <row r="2" spans="1:33" ht="15" x14ac:dyDescent="0.25">
      <c r="A2" s="13" t="s">
        <v>44</v>
      </c>
      <c r="B2" s="181" t="s">
        <v>114</v>
      </c>
      <c r="C2" s="181"/>
      <c r="D2" s="181"/>
      <c r="E2" s="181"/>
      <c r="F2" s="181"/>
      <c r="G2" s="181"/>
      <c r="H2" s="181"/>
      <c r="I2" s="181"/>
      <c r="J2" s="181"/>
      <c r="K2" s="181"/>
      <c r="L2" s="181"/>
      <c r="M2" s="181"/>
      <c r="N2" s="181"/>
      <c r="O2" s="181"/>
      <c r="P2" s="182" t="s">
        <v>45</v>
      </c>
      <c r="Q2" s="182"/>
      <c r="R2" s="182"/>
      <c r="S2" s="184"/>
      <c r="T2" s="181"/>
      <c r="U2" s="181"/>
      <c r="V2" s="181"/>
      <c r="W2" s="181"/>
      <c r="X2" s="181"/>
      <c r="Y2" s="181"/>
      <c r="Z2" s="181"/>
      <c r="AA2" s="181"/>
      <c r="AB2" s="181"/>
      <c r="AC2" s="181"/>
      <c r="AG2" s="16" t="s">
        <v>124</v>
      </c>
    </row>
    <row r="3" spans="1:33" ht="15" thickBot="1" x14ac:dyDescent="0.25"/>
    <row r="4" spans="1:33" ht="15" x14ac:dyDescent="0.25">
      <c r="A4" s="17" t="str">
        <f>IF(SUM(B16:AC16)=0, "Intersection Type:  TBD", IF(OR(SUM(B16:H16)=0, SUM(I16:O16)=0, SUM(P16:V16)=0, SUM(W16:AC16)=0), "Intersection Type:  3-Leg", "Intersection Type:  4-Leg"))</f>
        <v>Intersection Type:  4-Leg</v>
      </c>
      <c r="B4" s="185" t="s">
        <v>46</v>
      </c>
      <c r="C4" s="186"/>
      <c r="D4" s="186"/>
      <c r="E4" s="186"/>
      <c r="F4" s="186"/>
      <c r="G4" s="186"/>
      <c r="H4" s="187"/>
      <c r="I4" s="188" t="s">
        <v>47</v>
      </c>
      <c r="J4" s="186"/>
      <c r="K4" s="186"/>
      <c r="L4" s="186"/>
      <c r="M4" s="186"/>
      <c r="N4" s="186"/>
      <c r="O4" s="187"/>
      <c r="P4" s="185" t="s">
        <v>48</v>
      </c>
      <c r="Q4" s="186"/>
      <c r="R4" s="186"/>
      <c r="S4" s="186"/>
      <c r="T4" s="186"/>
      <c r="U4" s="186"/>
      <c r="V4" s="187"/>
      <c r="W4" s="188" t="s">
        <v>49</v>
      </c>
      <c r="X4" s="186"/>
      <c r="Y4" s="186"/>
      <c r="Z4" s="186"/>
      <c r="AA4" s="186"/>
      <c r="AB4" s="186"/>
      <c r="AC4" s="187"/>
    </row>
    <row r="5" spans="1:33" s="23" customFormat="1" ht="25.5" x14ac:dyDescent="0.25">
      <c r="A5" s="18"/>
      <c r="B5" s="19">
        <v>1</v>
      </c>
      <c r="C5" s="20">
        <v>6</v>
      </c>
      <c r="D5" s="20">
        <v>6</v>
      </c>
      <c r="E5" s="20">
        <v>6</v>
      </c>
      <c r="F5" s="20">
        <v>6</v>
      </c>
      <c r="G5" s="20">
        <v>6</v>
      </c>
      <c r="H5" s="21">
        <v>6</v>
      </c>
      <c r="I5" s="22">
        <v>5</v>
      </c>
      <c r="J5" s="20">
        <v>2</v>
      </c>
      <c r="K5" s="20">
        <v>2</v>
      </c>
      <c r="L5" s="20">
        <v>2</v>
      </c>
      <c r="M5" s="20">
        <v>2</v>
      </c>
      <c r="N5" s="20">
        <v>2</v>
      </c>
      <c r="O5" s="21">
        <v>2</v>
      </c>
      <c r="P5" s="19">
        <v>7</v>
      </c>
      <c r="Q5" s="20">
        <v>4</v>
      </c>
      <c r="R5" s="20">
        <v>4</v>
      </c>
      <c r="S5" s="20">
        <v>4</v>
      </c>
      <c r="T5" s="20">
        <v>4</v>
      </c>
      <c r="U5" s="20">
        <v>4</v>
      </c>
      <c r="V5" s="21">
        <v>4</v>
      </c>
      <c r="W5" s="22">
        <v>3</v>
      </c>
      <c r="X5" s="20">
        <v>8</v>
      </c>
      <c r="Y5" s="20">
        <v>8</v>
      </c>
      <c r="Z5" s="20">
        <v>8</v>
      </c>
      <c r="AA5" s="20">
        <v>8</v>
      </c>
      <c r="AB5" s="20">
        <v>8</v>
      </c>
      <c r="AC5" s="21">
        <v>8</v>
      </c>
      <c r="AF5" s="24"/>
      <c r="AG5" s="25"/>
    </row>
    <row r="6" spans="1:33" s="27" customFormat="1" ht="15" customHeight="1" x14ac:dyDescent="0.25">
      <c r="A6" s="26"/>
      <c r="B6" s="189" t="s">
        <v>50</v>
      </c>
      <c r="C6" s="190"/>
      <c r="D6" s="191" t="s">
        <v>6</v>
      </c>
      <c r="E6" s="192"/>
      <c r="F6" s="192"/>
      <c r="G6" s="193"/>
      <c r="H6" s="138" t="s">
        <v>7</v>
      </c>
      <c r="I6" s="194" t="s">
        <v>50</v>
      </c>
      <c r="J6" s="190"/>
      <c r="K6" s="191" t="s">
        <v>6</v>
      </c>
      <c r="L6" s="192"/>
      <c r="M6" s="192"/>
      <c r="N6" s="193"/>
      <c r="O6" s="138" t="s">
        <v>7</v>
      </c>
      <c r="P6" s="189" t="s">
        <v>50</v>
      </c>
      <c r="Q6" s="190"/>
      <c r="R6" s="191" t="s">
        <v>6</v>
      </c>
      <c r="S6" s="192"/>
      <c r="T6" s="192"/>
      <c r="U6" s="193"/>
      <c r="V6" s="138" t="s">
        <v>7</v>
      </c>
      <c r="W6" s="194" t="s">
        <v>50</v>
      </c>
      <c r="X6" s="190"/>
      <c r="Y6" s="191" t="s">
        <v>6</v>
      </c>
      <c r="Z6" s="192"/>
      <c r="AA6" s="192"/>
      <c r="AB6" s="193"/>
      <c r="AC6" s="139" t="s">
        <v>7</v>
      </c>
      <c r="AF6" s="28"/>
      <c r="AG6" s="29"/>
    </row>
    <row r="7" spans="1:33" s="35" customFormat="1" ht="22.5" x14ac:dyDescent="0.2">
      <c r="A7" s="30"/>
      <c r="B7" s="31" t="s">
        <v>51</v>
      </c>
      <c r="C7" s="142" t="s">
        <v>89</v>
      </c>
      <c r="D7" s="195" t="s">
        <v>93</v>
      </c>
      <c r="E7" s="196"/>
      <c r="F7" s="197"/>
      <c r="G7" s="32" t="s">
        <v>52</v>
      </c>
      <c r="H7" s="33" t="s">
        <v>51</v>
      </c>
      <c r="I7" s="34" t="s">
        <v>51</v>
      </c>
      <c r="J7" s="142" t="s">
        <v>89</v>
      </c>
      <c r="K7" s="195" t="s">
        <v>93</v>
      </c>
      <c r="L7" s="196"/>
      <c r="M7" s="197"/>
      <c r="N7" s="32" t="s">
        <v>52</v>
      </c>
      <c r="O7" s="33" t="s">
        <v>51</v>
      </c>
      <c r="P7" s="31" t="s">
        <v>51</v>
      </c>
      <c r="Q7" s="142" t="s">
        <v>89</v>
      </c>
      <c r="R7" s="195" t="s">
        <v>93</v>
      </c>
      <c r="S7" s="196"/>
      <c r="T7" s="197"/>
      <c r="U7" s="32" t="s">
        <v>52</v>
      </c>
      <c r="V7" s="33" t="s">
        <v>51</v>
      </c>
      <c r="W7" s="34" t="s">
        <v>51</v>
      </c>
      <c r="X7" s="142" t="s">
        <v>89</v>
      </c>
      <c r="Y7" s="195" t="s">
        <v>93</v>
      </c>
      <c r="Z7" s="196"/>
      <c r="AA7" s="197"/>
      <c r="AB7" s="32" t="s">
        <v>52</v>
      </c>
      <c r="AC7" s="33" t="s">
        <v>51</v>
      </c>
      <c r="AF7" s="36"/>
      <c r="AG7" s="37"/>
    </row>
    <row r="8" spans="1:33" s="42" customFormat="1" ht="15.75" x14ac:dyDescent="0.25">
      <c r="A8" s="13" t="s">
        <v>85</v>
      </c>
      <c r="B8" s="38" t="s">
        <v>68</v>
      </c>
      <c r="C8" s="39" t="s">
        <v>59</v>
      </c>
      <c r="D8" s="40" t="s">
        <v>59</v>
      </c>
      <c r="E8" s="40" t="s">
        <v>59</v>
      </c>
      <c r="F8" s="40" t="s">
        <v>68</v>
      </c>
      <c r="G8" s="40" t="s">
        <v>59</v>
      </c>
      <c r="H8" s="41" t="s">
        <v>59</v>
      </c>
      <c r="I8" s="38" t="s">
        <v>68</v>
      </c>
      <c r="J8" s="39" t="s">
        <v>59</v>
      </c>
      <c r="K8" s="40" t="s">
        <v>68</v>
      </c>
      <c r="L8" s="40" t="s">
        <v>59</v>
      </c>
      <c r="M8" s="40" t="s">
        <v>59</v>
      </c>
      <c r="N8" s="40" t="s">
        <v>59</v>
      </c>
      <c r="O8" s="41" t="s">
        <v>68</v>
      </c>
      <c r="P8" s="38" t="s">
        <v>68</v>
      </c>
      <c r="Q8" s="39" t="s">
        <v>59</v>
      </c>
      <c r="R8" s="40" t="s">
        <v>59</v>
      </c>
      <c r="S8" s="40" t="s">
        <v>59</v>
      </c>
      <c r="T8" s="40" t="s">
        <v>59</v>
      </c>
      <c r="U8" s="40" t="s">
        <v>68</v>
      </c>
      <c r="V8" s="41" t="s">
        <v>68</v>
      </c>
      <c r="W8" s="38" t="s">
        <v>68</v>
      </c>
      <c r="X8" s="39" t="s">
        <v>59</v>
      </c>
      <c r="Y8" s="40" t="s">
        <v>59</v>
      </c>
      <c r="Z8" s="40" t="s">
        <v>59</v>
      </c>
      <c r="AA8" s="40" t="s">
        <v>68</v>
      </c>
      <c r="AB8" s="40" t="s">
        <v>68</v>
      </c>
      <c r="AC8" s="41" t="s">
        <v>59</v>
      </c>
      <c r="AF8" s="43"/>
      <c r="AG8" s="44"/>
    </row>
    <row r="9" spans="1:33" s="42" customFormat="1" ht="15" x14ac:dyDescent="0.2">
      <c r="A9" s="17" t="s">
        <v>54</v>
      </c>
      <c r="B9" s="200" t="s">
        <v>56</v>
      </c>
      <c r="C9" s="201"/>
      <c r="D9" s="201"/>
      <c r="E9" s="201"/>
      <c r="F9" s="201"/>
      <c r="G9" s="201"/>
      <c r="H9" s="202"/>
      <c r="I9" s="200" t="s">
        <v>56</v>
      </c>
      <c r="J9" s="201"/>
      <c r="K9" s="201"/>
      <c r="L9" s="201"/>
      <c r="M9" s="201"/>
      <c r="N9" s="201"/>
      <c r="O9" s="202"/>
      <c r="P9" s="200" t="s">
        <v>56</v>
      </c>
      <c r="Q9" s="201"/>
      <c r="R9" s="201"/>
      <c r="S9" s="201"/>
      <c r="T9" s="201"/>
      <c r="U9" s="201"/>
      <c r="V9" s="202"/>
      <c r="W9" s="200" t="s">
        <v>56</v>
      </c>
      <c r="X9" s="201"/>
      <c r="Y9" s="201"/>
      <c r="Z9" s="201"/>
      <c r="AA9" s="201"/>
      <c r="AB9" s="201"/>
      <c r="AC9" s="202"/>
      <c r="AF9" s="45"/>
      <c r="AG9" s="44"/>
    </row>
    <row r="10" spans="1:33" s="42" customFormat="1" ht="15" x14ac:dyDescent="0.2">
      <c r="A10" s="17" t="s">
        <v>57</v>
      </c>
      <c r="B10" s="50">
        <v>1</v>
      </c>
      <c r="C10" s="47" t="str">
        <f t="shared" ref="C10:AB10" si="0">IF(C8="✓", C5, "")</f>
        <v/>
      </c>
      <c r="D10" s="48" t="str">
        <f t="shared" si="0"/>
        <v/>
      </c>
      <c r="E10" s="48" t="str">
        <f t="shared" si="0"/>
        <v/>
      </c>
      <c r="F10" s="48">
        <f t="shared" si="0"/>
        <v>6</v>
      </c>
      <c r="G10" s="48" t="str">
        <f t="shared" si="0"/>
        <v/>
      </c>
      <c r="H10" s="171"/>
      <c r="I10" s="50">
        <v>5</v>
      </c>
      <c r="J10" s="47" t="str">
        <f t="shared" si="0"/>
        <v/>
      </c>
      <c r="K10" s="48">
        <f t="shared" si="0"/>
        <v>2</v>
      </c>
      <c r="L10" s="48" t="str">
        <f t="shared" si="0"/>
        <v/>
      </c>
      <c r="M10" s="48" t="str">
        <f t="shared" si="0"/>
        <v/>
      </c>
      <c r="N10" s="48" t="str">
        <f t="shared" si="0"/>
        <v/>
      </c>
      <c r="O10" s="171">
        <v>2</v>
      </c>
      <c r="P10" s="50">
        <v>7</v>
      </c>
      <c r="Q10" s="47" t="str">
        <f t="shared" si="0"/>
        <v/>
      </c>
      <c r="R10" s="48" t="str">
        <f t="shared" si="0"/>
        <v/>
      </c>
      <c r="S10" s="48" t="str">
        <f t="shared" si="0"/>
        <v/>
      </c>
      <c r="T10" s="48" t="str">
        <f t="shared" si="0"/>
        <v/>
      </c>
      <c r="U10" s="48">
        <f t="shared" si="0"/>
        <v>4</v>
      </c>
      <c r="V10" s="171">
        <v>4</v>
      </c>
      <c r="W10" s="50">
        <v>3</v>
      </c>
      <c r="X10" s="47" t="str">
        <f t="shared" si="0"/>
        <v/>
      </c>
      <c r="Y10" s="48" t="str">
        <f t="shared" si="0"/>
        <v/>
      </c>
      <c r="Z10" s="48" t="str">
        <f t="shared" si="0"/>
        <v/>
      </c>
      <c r="AA10" s="48">
        <f t="shared" si="0"/>
        <v>8</v>
      </c>
      <c r="AB10" s="48">
        <f t="shared" si="0"/>
        <v>8</v>
      </c>
      <c r="AC10" s="171"/>
      <c r="AF10" s="45"/>
      <c r="AG10" s="44"/>
    </row>
    <row r="11" spans="1:33" s="42" customFormat="1" ht="15.75" x14ac:dyDescent="0.25">
      <c r="A11" s="13" t="s">
        <v>87</v>
      </c>
      <c r="B11" s="198">
        <v>28</v>
      </c>
      <c r="C11" s="199"/>
      <c r="D11" s="40"/>
      <c r="E11" s="40"/>
      <c r="F11" s="40">
        <v>137</v>
      </c>
      <c r="G11" s="40"/>
      <c r="H11" s="41"/>
      <c r="I11" s="198">
        <v>71</v>
      </c>
      <c r="J11" s="199"/>
      <c r="K11" s="40">
        <v>88</v>
      </c>
      <c r="L11" s="40"/>
      <c r="M11" s="40"/>
      <c r="N11" s="40"/>
      <c r="O11" s="51">
        <v>56</v>
      </c>
      <c r="P11" s="198">
        <v>40</v>
      </c>
      <c r="Q11" s="199"/>
      <c r="R11" s="40"/>
      <c r="S11" s="40"/>
      <c r="T11" s="40"/>
      <c r="U11" s="40">
        <v>1421</v>
      </c>
      <c r="V11" s="51">
        <v>134</v>
      </c>
      <c r="W11" s="198">
        <v>9</v>
      </c>
      <c r="X11" s="199"/>
      <c r="Y11" s="40"/>
      <c r="Z11" s="40"/>
      <c r="AA11" s="40">
        <v>940</v>
      </c>
      <c r="AB11" s="40">
        <v>895</v>
      </c>
      <c r="AC11" s="51"/>
      <c r="AF11" s="45"/>
      <c r="AG11" s="44"/>
    </row>
    <row r="12" spans="1:33" s="42" customFormat="1" ht="15.75" x14ac:dyDescent="0.25">
      <c r="A12" s="13" t="s">
        <v>58</v>
      </c>
      <c r="B12" s="50">
        <v>9</v>
      </c>
      <c r="C12" s="39"/>
      <c r="D12" s="52"/>
      <c r="E12" s="52"/>
      <c r="F12" s="52">
        <v>39</v>
      </c>
      <c r="G12" s="52"/>
      <c r="H12" s="53"/>
      <c r="I12" s="50">
        <v>8</v>
      </c>
      <c r="J12" s="39"/>
      <c r="K12" s="52">
        <v>38</v>
      </c>
      <c r="L12" s="52"/>
      <c r="M12" s="52"/>
      <c r="N12" s="52"/>
      <c r="O12" s="53">
        <v>30</v>
      </c>
      <c r="P12" s="50">
        <v>8</v>
      </c>
      <c r="Q12" s="39"/>
      <c r="R12" s="52"/>
      <c r="S12" s="52"/>
      <c r="T12" s="52"/>
      <c r="U12" s="52">
        <v>65</v>
      </c>
      <c r="V12" s="53">
        <v>65</v>
      </c>
      <c r="W12" s="50">
        <v>8</v>
      </c>
      <c r="X12" s="39"/>
      <c r="Y12" s="52"/>
      <c r="Z12" s="52"/>
      <c r="AA12" s="52">
        <v>65</v>
      </c>
      <c r="AB12" s="52">
        <v>65</v>
      </c>
      <c r="AC12" s="53"/>
      <c r="AF12" s="45"/>
      <c r="AG12" s="44"/>
    </row>
    <row r="13" spans="1:33" s="42" customFormat="1" ht="15" x14ac:dyDescent="0.2">
      <c r="A13" s="17" t="s">
        <v>88</v>
      </c>
      <c r="B13" s="54">
        <f>IFERROR(IF(B8&lt;&gt;"✓", "", IF(AND(AND(B8="✓", C8="✓"), AND(B11&lt;&gt;"", B12&lt;&gt;"")), ROUND(B11*(B12/(B12+C12)),0), B11)),"")</f>
        <v>28</v>
      </c>
      <c r="C13" s="55" t="str">
        <f>IFERROR(IF(C8&lt;&gt;"✓", "", IF(AND(AND(B8="✓", C8="✓"), AND(B11&lt;&gt;"", C12&lt;&gt;"")), B11-B13, B11)),"")</f>
        <v/>
      </c>
      <c r="D13" s="56" t="str">
        <f>IFERROR(IF(D8&lt;&gt;"✓", "", D11),"")</f>
        <v/>
      </c>
      <c r="E13" s="56" t="str">
        <f t="shared" ref="E13:H13" si="1">IFERROR(IF(E8&lt;&gt;"✓", "", E11),"")</f>
        <v/>
      </c>
      <c r="F13" s="56">
        <f t="shared" si="1"/>
        <v>137</v>
      </c>
      <c r="G13" s="56" t="str">
        <f t="shared" si="1"/>
        <v/>
      </c>
      <c r="H13" s="57" t="str">
        <f t="shared" si="1"/>
        <v/>
      </c>
      <c r="I13" s="54">
        <f>IFERROR(IF(I8&lt;&gt;"✓", "", IF(AND(AND(I8="✓", J8="✓"), AND(I11&lt;&gt;"", I12&lt;&gt;"")), ROUND(I11*(I12/(I12+J12)),0), I11)),"")</f>
        <v>71</v>
      </c>
      <c r="J13" s="55" t="str">
        <f>IFERROR(IF(J8&lt;&gt;"✓", "", IF(AND(AND(I8="✓", J8="✓"), AND(I11&lt;&gt;"", J12&lt;&gt;"")), I11-I13, I11)),"")</f>
        <v/>
      </c>
      <c r="K13" s="56">
        <f>IFERROR(IF(K8&lt;&gt;"✓", "", K11),"")</f>
        <v>88</v>
      </c>
      <c r="L13" s="56" t="str">
        <f t="shared" ref="L13:O13" si="2">IFERROR(IF(L8&lt;&gt;"✓", "", L11),"")</f>
        <v/>
      </c>
      <c r="M13" s="56" t="str">
        <f t="shared" si="2"/>
        <v/>
      </c>
      <c r="N13" s="56" t="str">
        <f t="shared" si="2"/>
        <v/>
      </c>
      <c r="O13" s="57">
        <f t="shared" si="2"/>
        <v>56</v>
      </c>
      <c r="P13" s="54">
        <f>IFERROR(IF(P8&lt;&gt;"✓", "", IF(AND(AND(P8="✓", Q8="✓"), AND(P11&lt;&gt;"", P12&lt;&gt;"")), ROUND(P11*(P12/(P12+Q12)),0), P11)),"")</f>
        <v>40</v>
      </c>
      <c r="Q13" s="55" t="str">
        <f>IFERROR(IF(Q8&lt;&gt;"✓", "", IF(AND(AND(P8="✓", Q8="✓"), AND(P11&lt;&gt;"", Q12&lt;&gt;"")), P11-P13, P11)),"")</f>
        <v/>
      </c>
      <c r="R13" s="56" t="str">
        <f>IFERROR(IF(R8&lt;&gt;"✓", "", R11),"")</f>
        <v/>
      </c>
      <c r="S13" s="56" t="str">
        <f t="shared" ref="S13:V13" si="3">IFERROR(IF(S8&lt;&gt;"✓", "", S11),"")</f>
        <v/>
      </c>
      <c r="T13" s="56" t="str">
        <f t="shared" si="3"/>
        <v/>
      </c>
      <c r="U13" s="56">
        <f t="shared" si="3"/>
        <v>1421</v>
      </c>
      <c r="V13" s="57">
        <f t="shared" si="3"/>
        <v>134</v>
      </c>
      <c r="W13" s="54">
        <f>IFERROR(IF(W8&lt;&gt;"✓", "", IF(AND(AND(W8="✓", X8="✓"), AND(W11&lt;&gt;"", W12&lt;&gt;"")), ROUND(W11*(W12/(W12+X12)),0), W11)),"")</f>
        <v>9</v>
      </c>
      <c r="X13" s="55" t="str">
        <f>IFERROR(IF(X8&lt;&gt;"✓", "", IF(AND(AND(W8="✓", X8="✓"), AND(W11&lt;&gt;"", X12&lt;&gt;"")), W11-W13, W11)),"")</f>
        <v/>
      </c>
      <c r="Y13" s="56" t="str">
        <f>IFERROR(IF(Y8&lt;&gt;"✓", "", Y11),"")</f>
        <v/>
      </c>
      <c r="Z13" s="56" t="str">
        <f t="shared" ref="Z13:AC13" si="4">IFERROR(IF(Z8&lt;&gt;"✓", "", Z11),"")</f>
        <v/>
      </c>
      <c r="AA13" s="56">
        <f t="shared" si="4"/>
        <v>940</v>
      </c>
      <c r="AB13" s="56">
        <f t="shared" si="4"/>
        <v>895</v>
      </c>
      <c r="AC13" s="57" t="str">
        <f t="shared" si="4"/>
        <v/>
      </c>
      <c r="AD13" s="172"/>
      <c r="AF13" s="45"/>
      <c r="AG13" s="44"/>
    </row>
    <row r="14" spans="1:33" s="42" customFormat="1" ht="15" x14ac:dyDescent="0.2">
      <c r="A14" s="17" t="s">
        <v>60</v>
      </c>
      <c r="B14" s="206" t="str">
        <f>IF(AND(B10="",C10=""),"-", IF(AND(B10&lt;&gt;"",C10&lt;&gt;""),"HCM 2000","Std Source"))</f>
        <v>Std Source</v>
      </c>
      <c r="C14" s="207"/>
      <c r="D14" s="203" t="str">
        <f>IF(AND(D10="", E10="", G10="", F10="", H10=""), "-", "Standard Source")</f>
        <v>Standard Source</v>
      </c>
      <c r="E14" s="204"/>
      <c r="F14" s="204"/>
      <c r="G14" s="204"/>
      <c r="H14" s="205"/>
      <c r="I14" s="206" t="str">
        <f>IF(AND(I10="",J10=""),"-", IF(AND(I10&lt;&gt;"",J10&lt;&gt;""),"HCM 2000","Std Source"))</f>
        <v>Std Source</v>
      </c>
      <c r="J14" s="207"/>
      <c r="K14" s="203" t="str">
        <f>IF(AND(K10="", L10="", N10="", M10="", O10=""), "-", "Standard Source")</f>
        <v>Standard Source</v>
      </c>
      <c r="L14" s="204"/>
      <c r="M14" s="204"/>
      <c r="N14" s="204"/>
      <c r="O14" s="205"/>
      <c r="P14" s="206" t="str">
        <f>IF(AND(P10="",Q10=""),"-", IF(AND(P10&lt;&gt;"",Q10&lt;&gt;""),"HCM 2000","Std Source"))</f>
        <v>Std Source</v>
      </c>
      <c r="Q14" s="207"/>
      <c r="R14" s="203" t="str">
        <f>IF(AND(R10="", S10="", U10="", T10="", V10=""), "-", "Standard Source")</f>
        <v>Standard Source</v>
      </c>
      <c r="S14" s="204"/>
      <c r="T14" s="204"/>
      <c r="U14" s="204"/>
      <c r="V14" s="205"/>
      <c r="W14" s="206" t="str">
        <f>IF(AND(W10="",X10=""),"-", IF(AND(W10&lt;&gt;"",X10&lt;&gt;""),"HCM 2000","Std Source"))</f>
        <v>Std Source</v>
      </c>
      <c r="X14" s="207"/>
      <c r="Y14" s="203" t="str">
        <f>IF(AND(Y10="", Z10="", AB10="", AA10="", AC10=""), "-", "Standard Source")</f>
        <v>Standard Source</v>
      </c>
      <c r="Z14" s="204"/>
      <c r="AA14" s="204"/>
      <c r="AB14" s="204"/>
      <c r="AC14" s="205"/>
      <c r="AF14" s="45"/>
      <c r="AG14" s="44"/>
    </row>
    <row r="15" spans="1:33" s="42" customFormat="1" ht="15.75" x14ac:dyDescent="0.25">
      <c r="A15" s="13" t="s">
        <v>86</v>
      </c>
      <c r="B15" s="58">
        <v>1688</v>
      </c>
      <c r="C15" s="59"/>
      <c r="D15" s="60"/>
      <c r="E15" s="60"/>
      <c r="F15" s="60">
        <v>1541</v>
      </c>
      <c r="G15" s="60"/>
      <c r="H15" s="61"/>
      <c r="I15" s="62">
        <v>1688</v>
      </c>
      <c r="J15" s="59"/>
      <c r="K15" s="60">
        <v>1590</v>
      </c>
      <c r="L15" s="60"/>
      <c r="M15" s="60"/>
      <c r="N15" s="60"/>
      <c r="O15" s="63">
        <v>1052</v>
      </c>
      <c r="P15" s="62">
        <v>1688</v>
      </c>
      <c r="Q15" s="59"/>
      <c r="R15" s="60"/>
      <c r="S15" s="60"/>
      <c r="T15" s="60"/>
      <c r="U15" s="60">
        <v>3366</v>
      </c>
      <c r="V15" s="63">
        <v>1502</v>
      </c>
      <c r="W15" s="62">
        <v>1688</v>
      </c>
      <c r="X15" s="59"/>
      <c r="Y15" s="60"/>
      <c r="Z15" s="60"/>
      <c r="AA15" s="60">
        <v>1753</v>
      </c>
      <c r="AB15" s="60">
        <v>1683</v>
      </c>
      <c r="AC15" s="63"/>
      <c r="AF15" s="45"/>
      <c r="AG15" s="44"/>
    </row>
    <row r="16" spans="1:33" s="42" customFormat="1" ht="15" x14ac:dyDescent="0.2">
      <c r="A16" s="17" t="s">
        <v>61</v>
      </c>
      <c r="B16" s="64">
        <f>IFERROR(IF(ISBLANK(B15), 0, B13/B15),0)</f>
        <v>1.6587677725118485E-2</v>
      </c>
      <c r="C16" s="65">
        <f>IFERROR(IF(ISBLANK(C15), 0, C13/C15),0)</f>
        <v>0</v>
      </c>
      <c r="D16" s="66">
        <f>IFERROR(IF(ISBLANK(D15), 0, D13/D15),0)</f>
        <v>0</v>
      </c>
      <c r="E16" s="66">
        <f t="shared" ref="E16:H16" si="5">IFERROR(IF(ISBLANK(E15), 0, E13/E15),0)</f>
        <v>0</v>
      </c>
      <c r="F16" s="66">
        <f>IFERROR(IF(ISBLANK(F15), 0, F13/F15),0)</f>
        <v>8.890330953926022E-2</v>
      </c>
      <c r="G16" s="66">
        <f>IFERROR(IF(ISBLANK(G15), 0, G13/G15),0)</f>
        <v>0</v>
      </c>
      <c r="H16" s="67">
        <f t="shared" si="5"/>
        <v>0</v>
      </c>
      <c r="I16" s="68">
        <f>IFERROR(IF(ISBLANK(I15), 0, I13/I15),0)</f>
        <v>4.206161137440758E-2</v>
      </c>
      <c r="J16" s="65">
        <f>IFERROR(IF(ISBLANK(J15), 0, J13/J15),0)</f>
        <v>0</v>
      </c>
      <c r="K16" s="66">
        <f>IFERROR(IF(ISBLANK(K15), 0, K13/K15),0)</f>
        <v>5.5345911949685536E-2</v>
      </c>
      <c r="L16" s="66">
        <f t="shared" ref="L16:AC16" si="6">IFERROR(IF(ISBLANK(L15), 0, L13/L15),0)</f>
        <v>0</v>
      </c>
      <c r="M16" s="66">
        <f>IFERROR(IF(ISBLANK(M15), 0, M13/M15),0)</f>
        <v>0</v>
      </c>
      <c r="N16" s="66">
        <f>IFERROR(IF(ISBLANK(N15), 0, N13/N15),0)</f>
        <v>0</v>
      </c>
      <c r="O16" s="69">
        <f>IFERROR(IF(ISBLANK(O15), 0, O13/O15),0)</f>
        <v>5.3231939163498096E-2</v>
      </c>
      <c r="P16" s="68">
        <f t="shared" si="6"/>
        <v>2.3696682464454975E-2</v>
      </c>
      <c r="Q16" s="65">
        <f t="shared" si="6"/>
        <v>0</v>
      </c>
      <c r="R16" s="66">
        <f t="shared" si="6"/>
        <v>0</v>
      </c>
      <c r="S16" s="66">
        <f t="shared" si="6"/>
        <v>0</v>
      </c>
      <c r="T16" s="66">
        <f>IFERROR(IF(ISBLANK(T15), 0, T13/T15),0)</f>
        <v>0</v>
      </c>
      <c r="U16" s="66">
        <f>IFERROR(IF(ISBLANK(U15), 0, U13/U15),0)</f>
        <v>0.42216280451574567</v>
      </c>
      <c r="V16" s="69">
        <f t="shared" si="6"/>
        <v>8.9214380825565917E-2</v>
      </c>
      <c r="W16" s="68">
        <f t="shared" si="6"/>
        <v>5.3317535545023701E-3</v>
      </c>
      <c r="X16" s="65">
        <f t="shared" si="6"/>
        <v>0</v>
      </c>
      <c r="Y16" s="66">
        <f t="shared" si="6"/>
        <v>0</v>
      </c>
      <c r="Z16" s="66">
        <f t="shared" si="6"/>
        <v>0</v>
      </c>
      <c r="AA16" s="66">
        <f>IFERROR(IF(ISBLANK(AA15), 0, AA13/AA15),0)</f>
        <v>0.53622361665715912</v>
      </c>
      <c r="AB16" s="66">
        <f>IFERROR(IF(ISBLANK(AB15), 0, AB13/AB15),0)</f>
        <v>0.53178847296494358</v>
      </c>
      <c r="AC16" s="69">
        <f t="shared" si="6"/>
        <v>0</v>
      </c>
      <c r="AF16" s="45"/>
      <c r="AG16" s="44"/>
    </row>
    <row r="17" spans="1:33" s="42" customFormat="1" ht="15" x14ac:dyDescent="0.2">
      <c r="A17" s="17" t="s">
        <v>62</v>
      </c>
      <c r="B17" s="46" t="str">
        <f>IFERROR(IF(OR(C27=D32,C27=D34,C27=D35,AND(B27=B30,ISNUMBER(FIND("B16",C30)))), "✓", ""),"")</f>
        <v/>
      </c>
      <c r="C17" s="47" t="str">
        <f>IFERROR(IF(OR(C27=D32,C27=D34,AND(B27=B30,ISNUMBER(FIND("C16",C30)))), "✓", ""),"")</f>
        <v/>
      </c>
      <c r="D17" s="48" t="str">
        <f>IFERROR(IF(AND(B27=B30,ISNUMBER(FIND("D16",C30))), "✓", ""),"")</f>
        <v/>
      </c>
      <c r="E17" s="48" t="str">
        <f>IFERROR(IF(AND(B27=B30,ISNUMBER(FIND("E16",C30))), "✓", ""),"")</f>
        <v/>
      </c>
      <c r="F17" s="48" t="str">
        <f>IFERROR(IF(AND(B27=B30,ISNUMBER(FIND("F16",C30))), "✓", ""),"")</f>
        <v>✓</v>
      </c>
      <c r="G17" s="48" t="str">
        <f>IFERROR(IF(AND(B27=B30,ISNUMBER(FIND("G16",C30))), "✓", ""),"")</f>
        <v/>
      </c>
      <c r="H17" s="49" t="str">
        <f>IFERROR(IF(AND(B27=B30,ISNUMBER(FIND("H16",C30))), "✓", ""),"")</f>
        <v/>
      </c>
      <c r="I17" s="70" t="str">
        <f>IFERROR(IF(OR(C27=D33,C27=D34,C27=D35,AND(B27=B30,ISNUMBER(FIND("I16",C30)))), "✓", ""),"")</f>
        <v>✓</v>
      </c>
      <c r="J17" s="47" t="str">
        <f>IFERROR(IF(OR(C27=D33,C27=D35,AND(B27=B30,ISNUMBER(FIND("J16",C30)))), "✓", ""),"")</f>
        <v/>
      </c>
      <c r="K17" s="48" t="str">
        <f>IFERROR(IF(AND(B27=B30,ISNUMBER(FIND("K16",C30))), "✓", ""),"")</f>
        <v/>
      </c>
      <c r="L17" s="48" t="str">
        <f>IFERROR(IF(AND(B27=B30,ISNUMBER(FIND("L16",C30))), "✓", ""),"")</f>
        <v/>
      </c>
      <c r="M17" s="48" t="str">
        <f>IFERROR(IF(AND(B27=B30,ISNUMBER(FIND("M16",C30))), "✓", ""),"")</f>
        <v/>
      </c>
      <c r="N17" s="48" t="str">
        <f>IFERROR(IF(AND(B27=B30,ISNUMBER(FIND("N16",C30))), "✓", ""),"")</f>
        <v/>
      </c>
      <c r="O17" s="72" t="str">
        <f>IFERROR(IF(AND(B27=B30,ISNUMBER(FIND("O16",C30))), "✓", ""),"")</f>
        <v/>
      </c>
      <c r="P17" s="46" t="str">
        <f>IFERROR(IF(OR(Q27=R32,Q27=R34,Q27=R35,AND(P27=P30,ISNUMBER(FIND("P16",Q30)))), "✓", ""),"")</f>
        <v>✓</v>
      </c>
      <c r="Q17" s="47" t="str">
        <f>IFERROR(IF(OR(Q27=R32,Q27=R34, AND(P27=P30,ISNUMBER(FIND("Q16",Q30)))), "✓", ""),"")</f>
        <v/>
      </c>
      <c r="R17" s="48" t="str">
        <f>IFERROR(IF(AND(P27=P30,ISNUMBER(FIND("R16",Q30))), "✓", ""),"")</f>
        <v/>
      </c>
      <c r="S17" s="48" t="str">
        <f>IFERROR(IF(AND(P27=P30,ISNUMBER(FIND("S16",Q30))), "✓", ""),"")</f>
        <v/>
      </c>
      <c r="T17" s="48" t="str">
        <f>IFERROR(IF(AND(P27=P30,ISNUMBER(FIND("T16",Q30))), "✓", ""),"")</f>
        <v/>
      </c>
      <c r="U17" s="48" t="str">
        <f>IFERROR(IF(AND(P27=P30,ISNUMBER(FIND("U16",Q30))), "✓", ""),"")</f>
        <v/>
      </c>
      <c r="V17" s="49" t="str">
        <f>IFERROR(IF(AND(P27=P30,ISNUMBER(FIND("V16",Q30))), "✓", ""),"")</f>
        <v/>
      </c>
      <c r="W17" s="70" t="str">
        <f>IFERROR(IF(OR(Q27=R33,Q27=R34,Q27=R35,AND(P27=P30,ISNUMBER(FIND("W16",Q30)))), "✓", ""),"")</f>
        <v/>
      </c>
      <c r="X17" s="47" t="str">
        <f>IFERROR(IF(OR(Q27=R33,Q27=R35, AND(P27=P30,ISNUMBER(FIND("X16",Q30)))), "✓", ""),"")</f>
        <v/>
      </c>
      <c r="Y17" s="48" t="str">
        <f>IFERROR(IF(AND(P27=P30,ISNUMBER(FIND("Y16",Q30))), "✓", ""),"")</f>
        <v/>
      </c>
      <c r="Z17" s="48" t="str">
        <f>IFERROR(IF(AND(P27=P30,ISNUMBER(FIND("Z16",Q30))), "✓", ""),"")</f>
        <v/>
      </c>
      <c r="AA17" s="48" t="str">
        <f>IFERROR(IF(AND(P27=P30,ISNUMBER(FIND("AA16",Q30))), "✓", ""),"")</f>
        <v>✓</v>
      </c>
      <c r="AB17" s="48" t="str">
        <f>IFERROR(IF(AND(P27=P30,ISNUMBER(FIND("AB16",Q30))), "✓", ""),"")</f>
        <v/>
      </c>
      <c r="AC17" s="72" t="str">
        <f>IFERROR(IF(AND(P27=P30,ISNUMBER(FIND("AC16",Q30))), "✓", ""),"")</f>
        <v/>
      </c>
      <c r="AF17" s="45"/>
      <c r="AG17" s="44"/>
    </row>
    <row r="18" spans="1:33" s="42" customFormat="1" ht="18.75" x14ac:dyDescent="0.35">
      <c r="A18" s="17" t="s">
        <v>81</v>
      </c>
      <c r="B18" s="210">
        <f>IFERROR(B27,"")</f>
        <v>0.13096492091366779</v>
      </c>
      <c r="C18" s="211"/>
      <c r="D18" s="211"/>
      <c r="E18" s="211"/>
      <c r="F18" s="211"/>
      <c r="G18" s="211"/>
      <c r="H18" s="211"/>
      <c r="I18" s="211"/>
      <c r="J18" s="211"/>
      <c r="K18" s="211"/>
      <c r="L18" s="211"/>
      <c r="M18" s="211"/>
      <c r="N18" s="211"/>
      <c r="O18" s="212"/>
      <c r="P18" s="213">
        <f>IFERROR(P27,"")</f>
        <v>0.55992029912161412</v>
      </c>
      <c r="Q18" s="211"/>
      <c r="R18" s="211"/>
      <c r="S18" s="211"/>
      <c r="T18" s="211"/>
      <c r="U18" s="211"/>
      <c r="V18" s="211"/>
      <c r="W18" s="211"/>
      <c r="X18" s="211"/>
      <c r="Y18" s="211"/>
      <c r="Z18" s="211"/>
      <c r="AA18" s="211"/>
      <c r="AB18" s="211"/>
      <c r="AC18" s="212"/>
      <c r="AF18" s="45"/>
      <c r="AG18" s="44"/>
    </row>
    <row r="19" spans="1:33" s="42" customFormat="1" ht="18.75" x14ac:dyDescent="0.35">
      <c r="A19" s="17" t="s">
        <v>82</v>
      </c>
      <c r="B19" s="214">
        <f>B18+P18</f>
        <v>0.69088522003528197</v>
      </c>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6"/>
      <c r="AF19" s="45"/>
      <c r="AG19" s="44"/>
    </row>
    <row r="20" spans="1:33" s="42" customFormat="1" ht="15" x14ac:dyDescent="0.2">
      <c r="A20" s="17" t="s">
        <v>63</v>
      </c>
      <c r="B20" s="217">
        <f>IFERROR(COUNTIF(B17:O17,"✓")+IF(OR(C27=D32,C27=D33), -1, 0),"")</f>
        <v>2</v>
      </c>
      <c r="C20" s="218"/>
      <c r="D20" s="218"/>
      <c r="E20" s="218"/>
      <c r="F20" s="218"/>
      <c r="G20" s="218"/>
      <c r="H20" s="218"/>
      <c r="I20" s="218"/>
      <c r="J20" s="218"/>
      <c r="K20" s="218"/>
      <c r="L20" s="218"/>
      <c r="M20" s="218"/>
      <c r="N20" s="218"/>
      <c r="O20" s="219"/>
      <c r="P20" s="217">
        <f>IFERROR(COUNTIF(P17:AC17,"✓")+IF(OR(Q27=R32,Q27=R33), -1, 0),"")</f>
        <v>2</v>
      </c>
      <c r="Q20" s="218"/>
      <c r="R20" s="218"/>
      <c r="S20" s="218"/>
      <c r="T20" s="218"/>
      <c r="U20" s="218"/>
      <c r="V20" s="218"/>
      <c r="W20" s="218"/>
      <c r="X20" s="218"/>
      <c r="Y20" s="218"/>
      <c r="Z20" s="218"/>
      <c r="AA20" s="218"/>
      <c r="AB20" s="218"/>
      <c r="AC20" s="219"/>
      <c r="AF20" s="45"/>
      <c r="AG20" s="44"/>
    </row>
    <row r="21" spans="1:33" s="42" customFormat="1" ht="15.75" thickBot="1" x14ac:dyDescent="0.25">
      <c r="A21" s="17" t="s">
        <v>83</v>
      </c>
      <c r="B21" s="220">
        <f>(B20+P20)*4</f>
        <v>16</v>
      </c>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2"/>
      <c r="AF21" s="45"/>
      <c r="AG21" s="44"/>
    </row>
    <row r="22" spans="1:33" s="42" customFormat="1" ht="16.5" thickBot="1" x14ac:dyDescent="0.3">
      <c r="A22" s="137" t="s">
        <v>64</v>
      </c>
      <c r="B22" s="223">
        <v>120</v>
      </c>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5"/>
      <c r="AF22" s="45"/>
      <c r="AG22" s="44"/>
    </row>
    <row r="23" spans="1:33" s="42" customFormat="1" ht="24" thickBot="1" x14ac:dyDescent="0.4">
      <c r="A23" s="73" t="s">
        <v>12</v>
      </c>
      <c r="B23" s="226">
        <f>IFERROR((B18+P18)*(B22/(B22-(4*(B20+P20)))), "Input Data")</f>
        <v>0.79717525388686372</v>
      </c>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8"/>
      <c r="AF23" s="45"/>
      <c r="AG23" s="44"/>
    </row>
    <row r="24" spans="1:33" s="42" customFormat="1" ht="15" x14ac:dyDescent="0.2">
      <c r="A24" s="73"/>
      <c r="AF24" s="45"/>
      <c r="AG24" s="44"/>
    </row>
    <row r="25" spans="1:33" s="42" customFormat="1" ht="15" x14ac:dyDescent="0.2">
      <c r="A25" s="73"/>
      <c r="AF25" s="45"/>
      <c r="AG25" s="44"/>
    </row>
    <row r="26" spans="1:33" s="42" customFormat="1" ht="15.75" outlineLevel="1" x14ac:dyDescent="0.25">
      <c r="A26" s="229" t="s">
        <v>96</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F26" s="45"/>
      <c r="AG26" s="44"/>
    </row>
    <row r="27" spans="1:33" s="42" customFormat="1" ht="15" outlineLevel="1" x14ac:dyDescent="0.2">
      <c r="A27" s="73"/>
      <c r="B27" s="74">
        <f>MAX(B30:B35)</f>
        <v>0.13096492091366779</v>
      </c>
      <c r="C27" s="75">
        <f>INDEX(D30:D35, MATCH(B27,B30:B35,0))</f>
        <v>6</v>
      </c>
      <c r="E27" s="76" t="str">
        <f>IF(B8="✓", "B16", "")</f>
        <v>B16</v>
      </c>
      <c r="F27" s="76" t="str">
        <f>IF(C8="✓", "C16", "")</f>
        <v/>
      </c>
      <c r="G27" s="77" t="str">
        <f>IF(SUM(D16:G16)=0, "", CONCATENATE(CHOOSE(_xlfn.XMATCH(MAX(D16:G16),D16:G16,0), "D", "E", "F", "G"),16))</f>
        <v>F16</v>
      </c>
      <c r="H27" s="78" t="str">
        <f>IF(H8="✓", "H16", "")</f>
        <v/>
      </c>
      <c r="I27" s="76" t="str">
        <f>IF(I8="✓", "I16","")</f>
        <v>I16</v>
      </c>
      <c r="J27" s="76" t="str">
        <f>IF(J8="✓", "J16","")</f>
        <v/>
      </c>
      <c r="K27" s="77" t="str">
        <f>IF(SUM(K16:N16)=0, "", CONCATENATE(CHOOSE(_xlfn.XMATCH(MAX(K16:N16),K16:N16,0), "K", "L", "M", "N"),16))</f>
        <v>K16</v>
      </c>
      <c r="L27" s="76" t="str">
        <f>IF(O8="✓", "O16", "")</f>
        <v>O16</v>
      </c>
      <c r="P27" s="74">
        <f>MAX(P30:P35)</f>
        <v>0.55992029912161412</v>
      </c>
      <c r="Q27" s="75">
        <f>INDEX(R30:R35, MATCH(P27,P30:P35,0))</f>
        <v>3</v>
      </c>
      <c r="S27" s="76" t="str">
        <f>IF(P8="✓", "P16", "")</f>
        <v>P16</v>
      </c>
      <c r="T27" s="76" t="str">
        <f>IF(Q8="✓", "Q16", "")</f>
        <v/>
      </c>
      <c r="U27" s="77" t="str">
        <f>IF(SUM(R16:U16)=0, "", CONCATENATE(CHOOSE(_xlfn.XMATCH(MAX(R16:U16),R16:U16,0), "R", "S", "T", "U"),16))</f>
        <v>U16</v>
      </c>
      <c r="V27" s="78" t="str">
        <f>IF(V8="✓", "V16", "")</f>
        <v>V16</v>
      </c>
      <c r="W27" s="76" t="str">
        <f>IF(W8="✓", "W16","")</f>
        <v>W16</v>
      </c>
      <c r="X27" s="76" t="str">
        <f>IF(X8="✓", "X16","")</f>
        <v/>
      </c>
      <c r="Y27" s="77" t="str">
        <f>IF(SUM(Y16:AB16)=0, "", CONCATENATE(CHOOSE(_xlfn.XMATCH(MAX(Y16:AB16),Y16:AB16,0), "Y", "Z", "AA", "AB"),16))</f>
        <v>AA16</v>
      </c>
      <c r="Z27" s="76" t="str">
        <f>IF(AC8="✓", "AC16", "")</f>
        <v/>
      </c>
      <c r="AF27" s="45"/>
      <c r="AG27" s="44"/>
    </row>
    <row r="28" spans="1:33" s="83" customFormat="1" ht="24.95" customHeight="1" outlineLevel="1" x14ac:dyDescent="0.2">
      <c r="A28" s="73"/>
      <c r="B28" s="79"/>
      <c r="C28" s="27"/>
      <c r="D28" s="27"/>
      <c r="E28" s="80"/>
      <c r="F28" s="80"/>
      <c r="G28" s="81"/>
      <c r="H28" s="82"/>
      <c r="I28" s="80"/>
      <c r="J28" s="80"/>
      <c r="K28" s="81"/>
      <c r="L28" s="82"/>
      <c r="N28" s="42"/>
      <c r="O28" s="42"/>
      <c r="P28" s="79"/>
      <c r="Q28" s="27"/>
      <c r="R28" s="27"/>
      <c r="S28" s="80"/>
      <c r="T28" s="80"/>
      <c r="U28" s="81"/>
      <c r="V28" s="82"/>
      <c r="W28" s="80"/>
      <c r="X28" s="80"/>
      <c r="Y28" s="81"/>
      <c r="Z28" s="82"/>
      <c r="AF28" s="84"/>
      <c r="AG28" s="85"/>
    </row>
    <row r="29" spans="1:33" s="83" customFormat="1" ht="24.95" hidden="1" customHeight="1" outlineLevel="2" x14ac:dyDescent="0.2">
      <c r="A29" s="86"/>
      <c r="B29" s="79"/>
      <c r="C29" s="27"/>
      <c r="D29" s="27"/>
      <c r="E29" s="65">
        <f>B16</f>
        <v>1.6587677725118485E-2</v>
      </c>
      <c r="F29" s="65">
        <f>C16</f>
        <v>0</v>
      </c>
      <c r="G29" s="87">
        <f>MAX(D16:G16)</f>
        <v>8.890330953926022E-2</v>
      </c>
      <c r="H29" s="88">
        <f>H16</f>
        <v>0</v>
      </c>
      <c r="I29" s="65">
        <f>I16</f>
        <v>4.206161137440758E-2</v>
      </c>
      <c r="J29" s="65">
        <f>J16</f>
        <v>0</v>
      </c>
      <c r="K29" s="87">
        <f>MAX(K16:N16)</f>
        <v>5.5345911949685536E-2</v>
      </c>
      <c r="L29" s="88">
        <f>O16</f>
        <v>5.3231939163498096E-2</v>
      </c>
      <c r="N29" s="42"/>
      <c r="O29" s="42"/>
      <c r="P29" s="79"/>
      <c r="Q29" s="27"/>
      <c r="R29" s="27"/>
      <c r="S29" s="65">
        <f>P16</f>
        <v>2.3696682464454975E-2</v>
      </c>
      <c r="T29" s="65">
        <f>Q16</f>
        <v>0</v>
      </c>
      <c r="U29" s="87">
        <f>MAX(R16:U16)</f>
        <v>0.42216280451574567</v>
      </c>
      <c r="V29" s="88">
        <f>V16</f>
        <v>8.9214380825565917E-2</v>
      </c>
      <c r="W29" s="65">
        <f>W16</f>
        <v>5.3317535545023701E-3</v>
      </c>
      <c r="X29" s="65">
        <f>X16</f>
        <v>0</v>
      </c>
      <c r="Y29" s="87">
        <f>MAX(Y16:AB16)</f>
        <v>0.53622361665715912</v>
      </c>
      <c r="Z29" s="88">
        <f>AC16</f>
        <v>0</v>
      </c>
      <c r="AF29" s="84"/>
      <c r="AG29" s="85"/>
    </row>
    <row r="30" spans="1:33" s="83" customFormat="1" ht="24.95" customHeight="1" outlineLevel="1" collapsed="1" x14ac:dyDescent="0.2">
      <c r="A30" s="136" t="s">
        <v>84</v>
      </c>
      <c r="B30" s="89">
        <f>MAX(E30:L30)</f>
        <v>0.13096492091366779</v>
      </c>
      <c r="C30" s="90" t="str" cm="1">
        <f t="array" ref="C30">INDEX(E31:L31,D30)</f>
        <v>I16+F16</v>
      </c>
      <c r="D30" s="91">
        <f>MATCH(B30,E30:L30,0)</f>
        <v>6</v>
      </c>
      <c r="E30" s="92">
        <f>E29+I29</f>
        <v>5.8649289099526061E-2</v>
      </c>
      <c r="F30" s="93">
        <f>E29+J29</f>
        <v>1.6587677725118485E-2</v>
      </c>
      <c r="G30" s="93">
        <f>E29+K29</f>
        <v>7.1933589674804024E-2</v>
      </c>
      <c r="H30" s="93" t="str">
        <f>IF(ISODD(AC10), Z29+G29, "")</f>
        <v/>
      </c>
      <c r="I30" s="173">
        <f>I29+F29</f>
        <v>4.206161137440758E-2</v>
      </c>
      <c r="J30" s="173">
        <f>I29+G29</f>
        <v>0.13096492091366779</v>
      </c>
      <c r="K30" s="174" t="str">
        <f>IF(ISODD(V10), V29+K29, "")</f>
        <v/>
      </c>
      <c r="L30" s="175">
        <f>IF(B10=H10, MAX(B16,H16), IF(I10=O10, MAX(I16,O16), 0))</f>
        <v>0</v>
      </c>
      <c r="O30" s="42"/>
      <c r="P30" s="89">
        <f>MAX(S30:Z30)</f>
        <v>0.55992029912161412</v>
      </c>
      <c r="Q30" s="90" t="str" cm="1">
        <f t="array" ref="Q30">INDEX(S31:Z31,R30)</f>
        <v>P16+AA16</v>
      </c>
      <c r="R30" s="91">
        <f>MATCH(P30,S30:Z30,0)</f>
        <v>3</v>
      </c>
      <c r="S30" s="92">
        <f>S29+W29</f>
        <v>2.9028436018957344E-2</v>
      </c>
      <c r="T30" s="93">
        <f>S29+X29</f>
        <v>2.3696682464454975E-2</v>
      </c>
      <c r="U30" s="93">
        <f>S29+Y29</f>
        <v>0.55992029912161412</v>
      </c>
      <c r="V30" s="93" t="str">
        <f>IF(ISODD(H10), H29+U29, "")</f>
        <v/>
      </c>
      <c r="W30" s="173">
        <f>W29+T29</f>
        <v>5.3317535545023701E-3</v>
      </c>
      <c r="X30" s="173">
        <f>W29+U29</f>
        <v>0.42749455807024805</v>
      </c>
      <c r="Y30" s="174" t="str">
        <f>IF(ISODD(O10), L29+Y29, "")</f>
        <v/>
      </c>
      <c r="Z30" s="175">
        <f>IF(P10=V10, MAX(P16,V16), IF(W10=AC10, MAX(W16,AC16), 0))</f>
        <v>0</v>
      </c>
      <c r="AF30" s="84"/>
      <c r="AG30" s="85"/>
    </row>
    <row r="31" spans="1:33" s="83" customFormat="1" ht="24.95" hidden="1" customHeight="1" outlineLevel="2" x14ac:dyDescent="0.2">
      <c r="A31" s="94"/>
      <c r="B31" s="95"/>
      <c r="C31" s="96" t="s">
        <v>65</v>
      </c>
      <c r="D31" s="97"/>
      <c r="E31" s="98" t="str">
        <f>CONCATENATE(E27,"+",I27)</f>
        <v>B16+I16</v>
      </c>
      <c r="F31" s="99" t="str">
        <f>CONCATENATE(E27,"+",J27)</f>
        <v>B16+</v>
      </c>
      <c r="G31" s="99" t="str">
        <f>CONCATENATE(E27,"+",K27)</f>
        <v>B16+K16</v>
      </c>
      <c r="H31" s="93" t="str">
        <f>IF(H30="", "SB", CONCATENATE(Z27,"+",G27))</f>
        <v>SB</v>
      </c>
      <c r="I31" s="100" t="str">
        <f>CONCATENATE(I27,"+",F27)</f>
        <v>I16+</v>
      </c>
      <c r="J31" s="100" t="str">
        <f>CONCATENATE(I27,"+",G27)</f>
        <v>I16+F16</v>
      </c>
      <c r="K31" s="100" t="str">
        <f>IF(K30="", "NB", CONCATENATE(V27,"+",K27))</f>
        <v>NB</v>
      </c>
      <c r="L31" s="176" t="str">
        <f>IF(L30=0,"n/a",IF(B10=H10,IF(B16&gt;=H16,"B16","H16"),
IF(I10=O10,IF(I16&gt;=O16,"B16","HC16"),
"-")))</f>
        <v>n/a</v>
      </c>
      <c r="O31" s="42"/>
      <c r="P31" s="95"/>
      <c r="Q31" s="101" t="s">
        <v>65</v>
      </c>
      <c r="R31" s="97"/>
      <c r="S31" s="98" t="str">
        <f>CONCATENATE(S27,"+",W27)</f>
        <v>P16+W16</v>
      </c>
      <c r="T31" s="99" t="str">
        <f>CONCATENATE(S27,"+",X27)</f>
        <v>P16+</v>
      </c>
      <c r="U31" s="99" t="str">
        <f>CONCATENATE(S27,"+",Y27)</f>
        <v>P16+AA16</v>
      </c>
      <c r="V31" s="93" t="str">
        <f>IF(V30="", "EB", CONCATENATE(H27,"+",U27))</f>
        <v>EB</v>
      </c>
      <c r="W31" s="100" t="str">
        <f>CONCATENATE(W27,"+",T27)</f>
        <v>W16+</v>
      </c>
      <c r="X31" s="100" t="str">
        <f>CONCATENATE(W27,"+",U27)</f>
        <v>W16+U16</v>
      </c>
      <c r="Y31" s="100" t="str">
        <f>IF(Y30="", "WB", CONCATENATE(L27,"+",Y27))</f>
        <v>WB</v>
      </c>
      <c r="Z31" s="176" t="str">
        <f>IF(Z30=0,"n/a",IF(P10=V10,IF(P16&gt;=V16,"P16","V16"),
IF(W10=AC10,IF(W16&gt;=AC16,"W16","AC16"),
"-")))</f>
        <v>n/a</v>
      </c>
      <c r="AF31" s="84"/>
      <c r="AG31" s="85"/>
    </row>
    <row r="32" spans="1:33" s="105" customFormat="1" ht="24.95" customHeight="1" outlineLevel="1" collapsed="1" x14ac:dyDescent="0.2">
      <c r="A32" s="230" t="s">
        <v>66</v>
      </c>
      <c r="B32" s="102">
        <f>IF(C32="n/a", 0, B16+C16)</f>
        <v>1.6587677725118485E-2</v>
      </c>
      <c r="C32" s="103" t="str">
        <f>IF(OR(AND(B9="Lead", I9="Lead"), AND(B9="Lag", I9="Lag")), "✓", "n/a")</f>
        <v>✓</v>
      </c>
      <c r="D32" s="104">
        <f>COUNTA(E31:L31)+1</f>
        <v>9</v>
      </c>
      <c r="E32" s="80"/>
      <c r="F32" s="80"/>
      <c r="G32" s="81"/>
      <c r="H32" s="82"/>
      <c r="I32" s="80"/>
      <c r="J32" s="80"/>
      <c r="K32" s="81"/>
      <c r="L32" s="82"/>
      <c r="N32" s="42"/>
      <c r="O32" s="42"/>
      <c r="P32" s="102">
        <f>IF(Q32="n/a", 0, P16+Q16)</f>
        <v>2.3696682464454975E-2</v>
      </c>
      <c r="Q32" s="103" t="str">
        <f>IF(OR(AND(P9="Lead", W9="Lead"), AND(P9="Lag", W9="Lag")), "✓", "n/a")</f>
        <v>✓</v>
      </c>
      <c r="R32" s="104">
        <f>COUNTA(S31:Z31)+1</f>
        <v>9</v>
      </c>
      <c r="S32" s="80"/>
      <c r="T32" s="80"/>
      <c r="U32" s="81"/>
      <c r="V32" s="82"/>
      <c r="W32" s="80"/>
      <c r="X32" s="80"/>
      <c r="Y32" s="81"/>
      <c r="Z32" s="82"/>
      <c r="AB32" s="83"/>
      <c r="AC32" s="83"/>
      <c r="AD32" s="83"/>
      <c r="AE32" s="83"/>
      <c r="AF32" s="106"/>
      <c r="AG32" s="107"/>
    </row>
    <row r="33" spans="1:33" s="105" customFormat="1" ht="24.95" customHeight="1" outlineLevel="1" x14ac:dyDescent="0.2">
      <c r="A33" s="231"/>
      <c r="B33" s="108">
        <f>IF(C33="n/a", 0, I16+J16)</f>
        <v>4.206161137440758E-2</v>
      </c>
      <c r="C33" s="103" t="str">
        <f>IF(OR(AND(B9="Lead", I9="Lead"), AND(B9="Lag", I9="Lag")), "✓", "n/a")</f>
        <v>✓</v>
      </c>
      <c r="D33" s="109">
        <f>D32+1</f>
        <v>10</v>
      </c>
      <c r="E33" s="80"/>
      <c r="F33" s="80"/>
      <c r="G33" s="81"/>
      <c r="H33" s="82"/>
      <c r="I33" s="80"/>
      <c r="J33" s="80"/>
      <c r="K33" s="81"/>
      <c r="L33" s="82"/>
      <c r="N33" s="42"/>
      <c r="O33" s="42"/>
      <c r="P33" s="102">
        <f>IF(Q33="n/a", 0, W16+X16)</f>
        <v>5.3317535545023701E-3</v>
      </c>
      <c r="Q33" s="103" t="str">
        <f>IF(OR(AND(P9="Lead", W9="Lead"), AND(P9="Lag", W9="Lag")), "✓", "n/a")</f>
        <v>✓</v>
      </c>
      <c r="R33" s="109">
        <f>R32+1</f>
        <v>10</v>
      </c>
      <c r="S33" s="80"/>
      <c r="T33" s="80"/>
      <c r="U33" s="81"/>
      <c r="V33" s="82"/>
      <c r="W33" s="80"/>
      <c r="X33" s="80"/>
      <c r="Y33" s="81"/>
      <c r="Z33" s="82"/>
      <c r="AB33" s="83"/>
      <c r="AC33" s="83"/>
      <c r="AD33" s="83"/>
      <c r="AE33" s="83"/>
      <c r="AF33" s="106"/>
      <c r="AG33" s="107"/>
    </row>
    <row r="34" spans="1:33" s="83" customFormat="1" ht="24.95" customHeight="1" outlineLevel="1" x14ac:dyDescent="0.2">
      <c r="A34" s="208" t="s">
        <v>67</v>
      </c>
      <c r="B34" s="110">
        <f>IF(C34="n/a", 0, B16+I16+C16)</f>
        <v>0</v>
      </c>
      <c r="C34" s="71" t="str">
        <f>IF(OR(AND(B9="Lead",I9="Lag"), AND(B9="Lag", I9="Lead")), "✓", "n/a")</f>
        <v>n/a</v>
      </c>
      <c r="D34" s="104">
        <f t="shared" ref="D34:D35" si="7">D33+1</f>
        <v>11</v>
      </c>
      <c r="E34" s="80"/>
      <c r="F34" s="80"/>
      <c r="G34" s="81"/>
      <c r="H34" s="82"/>
      <c r="I34" s="80"/>
      <c r="J34" s="80"/>
      <c r="K34" s="81"/>
      <c r="L34" s="82"/>
      <c r="N34" s="42"/>
      <c r="O34" s="42"/>
      <c r="P34" s="111">
        <f>IF(Q34="n/a", 0, P16+W16+Q16)</f>
        <v>0</v>
      </c>
      <c r="Q34" s="71" t="str">
        <f>IF(OR(AND(P9="Lead",W9="Lag"), AND(P9="Lag", W9="Lead")), "✓", "n/a")</f>
        <v>n/a</v>
      </c>
      <c r="R34" s="104">
        <f t="shared" ref="R34:R35" si="8">R33+1</f>
        <v>11</v>
      </c>
      <c r="S34" s="80"/>
      <c r="T34" s="80"/>
      <c r="U34" s="81"/>
      <c r="V34" s="82"/>
      <c r="W34" s="80"/>
      <c r="X34" s="80"/>
      <c r="Y34" s="81"/>
      <c r="Z34" s="82"/>
      <c r="AF34" s="84"/>
      <c r="AG34" s="85"/>
    </row>
    <row r="35" spans="1:33" s="83" customFormat="1" ht="24.95" customHeight="1" outlineLevel="1" x14ac:dyDescent="0.2">
      <c r="A35" s="209"/>
      <c r="B35" s="108">
        <f>IF(C35="n/a", 0, B16+I16+J16)</f>
        <v>0</v>
      </c>
      <c r="C35" s="103" t="str">
        <f>IF(OR(AND(B9="Lead",I9="Lag"), AND(B9="Lag", I9="Lead")), "✓", "n/a")</f>
        <v>n/a</v>
      </c>
      <c r="D35" s="109">
        <f t="shared" si="7"/>
        <v>12</v>
      </c>
      <c r="E35" s="80"/>
      <c r="F35" s="80"/>
      <c r="G35" s="81"/>
      <c r="H35" s="82"/>
      <c r="I35" s="80"/>
      <c r="J35" s="80"/>
      <c r="K35" s="81"/>
      <c r="L35" s="82"/>
      <c r="N35" s="42"/>
      <c r="O35" s="42"/>
      <c r="P35" s="112">
        <f>IF(Q35="n/a", 0, P16+W16+X16)</f>
        <v>0</v>
      </c>
      <c r="Q35" s="103" t="str">
        <f>IF(OR(AND(P9="Lead",W9="Lag"), AND(P9="Lag", W9="Lead")), "✓", "n/a")</f>
        <v>n/a</v>
      </c>
      <c r="R35" s="109">
        <f t="shared" si="8"/>
        <v>12</v>
      </c>
      <c r="S35" s="80"/>
      <c r="T35" s="80"/>
      <c r="U35" s="81"/>
      <c r="V35" s="82"/>
      <c r="W35" s="80"/>
      <c r="X35" s="80"/>
      <c r="Y35" s="81"/>
      <c r="Z35" s="82"/>
      <c r="AF35" s="84"/>
      <c r="AG35" s="85"/>
    </row>
    <row r="36" spans="1:33" s="105" customFormat="1" ht="15" customHeight="1" x14ac:dyDescent="0.2">
      <c r="A36" s="113"/>
      <c r="B36" s="114"/>
      <c r="C36" s="115"/>
      <c r="D36" s="27"/>
      <c r="E36" s="83"/>
      <c r="F36" s="83"/>
      <c r="G36" s="83"/>
      <c r="I36" s="83"/>
      <c r="K36" s="83"/>
      <c r="L36" s="83"/>
      <c r="N36" s="42"/>
      <c r="O36" s="42"/>
      <c r="P36" s="114"/>
      <c r="Q36" s="115"/>
      <c r="R36" s="27"/>
      <c r="S36" s="83"/>
      <c r="T36" s="83"/>
      <c r="U36" s="83"/>
      <c r="V36" s="83"/>
      <c r="W36" s="83"/>
      <c r="X36" s="83"/>
      <c r="AF36" s="106"/>
      <c r="AG36" s="107"/>
    </row>
    <row r="37" spans="1:33" hidden="1" x14ac:dyDescent="0.2">
      <c r="N37" s="140"/>
      <c r="O37" s="140"/>
      <c r="P37" s="177" t="s">
        <v>107</v>
      </c>
      <c r="Q37" s="177" t="s">
        <v>108</v>
      </c>
      <c r="R37" s="177" t="s">
        <v>109</v>
      </c>
      <c r="S37" s="177" t="s">
        <v>110</v>
      </c>
      <c r="T37" s="178" t="s">
        <v>100</v>
      </c>
      <c r="U37" s="178" t="s">
        <v>101</v>
      </c>
      <c r="V37" s="178" t="s">
        <v>102</v>
      </c>
      <c r="W37" s="178" t="s">
        <v>103</v>
      </c>
    </row>
    <row r="38" spans="1:33" ht="15" hidden="1" customHeight="1" x14ac:dyDescent="0.2">
      <c r="N38" s="140" t="s">
        <v>69</v>
      </c>
      <c r="O38" s="140" t="s">
        <v>68</v>
      </c>
      <c r="P38" s="177"/>
      <c r="Q38" s="177"/>
      <c r="R38" s="177"/>
      <c r="S38" s="177"/>
      <c r="T38" s="178"/>
      <c r="U38" s="178"/>
      <c r="V38" s="178"/>
      <c r="W38" s="178"/>
    </row>
    <row r="39" spans="1:33" ht="15" hidden="1" customHeight="1" x14ac:dyDescent="0.2">
      <c r="N39" s="140" t="s">
        <v>56</v>
      </c>
      <c r="O39" s="141" t="s">
        <v>59</v>
      </c>
      <c r="P39" s="177">
        <v>1</v>
      </c>
      <c r="Q39" s="177">
        <v>5</v>
      </c>
      <c r="R39" s="177">
        <v>7</v>
      </c>
      <c r="S39" s="177">
        <v>3</v>
      </c>
      <c r="T39" s="178">
        <v>6</v>
      </c>
      <c r="U39" s="178">
        <v>2</v>
      </c>
      <c r="V39" s="178">
        <v>4</v>
      </c>
      <c r="W39" s="178">
        <v>8</v>
      </c>
    </row>
    <row r="40" spans="1:33" ht="15" hidden="1" customHeight="1" x14ac:dyDescent="0.2">
      <c r="N40" s="140" t="s">
        <v>55</v>
      </c>
      <c r="O40" s="140"/>
      <c r="P40" s="177">
        <v>6</v>
      </c>
      <c r="Q40" s="177">
        <v>2</v>
      </c>
      <c r="R40" s="177">
        <v>4</v>
      </c>
      <c r="S40" s="177">
        <v>8</v>
      </c>
      <c r="T40" s="178">
        <v>7</v>
      </c>
      <c r="U40" s="178">
        <v>3</v>
      </c>
      <c r="V40" s="178">
        <v>5</v>
      </c>
      <c r="W40" s="178">
        <v>1</v>
      </c>
    </row>
    <row r="41" spans="1:33" ht="15" customHeight="1" x14ac:dyDescent="0.2"/>
  </sheetData>
  <sheetProtection sheet="1" formatCells="0" formatColumns="0" formatRows="0"/>
  <mergeCells count="50">
    <mergeCell ref="A34:A35"/>
    <mergeCell ref="W14:X14"/>
    <mergeCell ref="Y14:AC14"/>
    <mergeCell ref="B18:O18"/>
    <mergeCell ref="P18:AC18"/>
    <mergeCell ref="B19:AC19"/>
    <mergeCell ref="B20:O20"/>
    <mergeCell ref="P20:AC20"/>
    <mergeCell ref="B21:AC21"/>
    <mergeCell ref="B22:AC22"/>
    <mergeCell ref="B23:AC23"/>
    <mergeCell ref="A26:AD26"/>
    <mergeCell ref="A32:A33"/>
    <mergeCell ref="B14:C14"/>
    <mergeCell ref="D14:H14"/>
    <mergeCell ref="I14:J14"/>
    <mergeCell ref="K14:O14"/>
    <mergeCell ref="P14:Q14"/>
    <mergeCell ref="K7:M7"/>
    <mergeCell ref="R7:T7"/>
    <mergeCell ref="R14:V14"/>
    <mergeCell ref="Y7:AA7"/>
    <mergeCell ref="B11:C11"/>
    <mergeCell ref="I11:J11"/>
    <mergeCell ref="P11:Q11"/>
    <mergeCell ref="W11:X11"/>
    <mergeCell ref="B9:H9"/>
    <mergeCell ref="I9:O9"/>
    <mergeCell ref="P9:V9"/>
    <mergeCell ref="W9:AC9"/>
    <mergeCell ref="D7:F7"/>
    <mergeCell ref="B4:H4"/>
    <mergeCell ref="I4:O4"/>
    <mergeCell ref="P4:V4"/>
    <mergeCell ref="W4:AC4"/>
    <mergeCell ref="B6:C6"/>
    <mergeCell ref="D6:G6"/>
    <mergeCell ref="I6:J6"/>
    <mergeCell ref="K6:N6"/>
    <mergeCell ref="P6:Q6"/>
    <mergeCell ref="R6:U6"/>
    <mergeCell ref="W6:X6"/>
    <mergeCell ref="Y6:AB6"/>
    <mergeCell ref="B1:O1"/>
    <mergeCell ref="P1:R1"/>
    <mergeCell ref="S1:AC1"/>
    <mergeCell ref="AF1:AG1"/>
    <mergeCell ref="B2:O2"/>
    <mergeCell ref="P2:R2"/>
    <mergeCell ref="S2:AC2"/>
  </mergeCells>
  <conditionalFormatting sqref="A9">
    <cfRule type="expression" dxfId="92" priority="13">
      <formula>OR($B$8="✓", $I$8="✓", $P$8="✓", $W$8="✓")</formula>
    </cfRule>
  </conditionalFormatting>
  <conditionalFormatting sqref="B10 H10:I10 O10:P10 V10:W10 AC10">
    <cfRule type="expression" dxfId="91" priority="3">
      <formula>AND(B$8="✓", ISBLANK(B10))</formula>
    </cfRule>
  </conditionalFormatting>
  <conditionalFormatting sqref="B12:C12">
    <cfRule type="expression" dxfId="90" priority="7">
      <formula>AND($B$8="✓", $C$8="✓", ISBLANK(B12))</formula>
    </cfRule>
  </conditionalFormatting>
  <conditionalFormatting sqref="B1:O2 S1:AC2 B8:AC8 B9 I9 P9 W9 B22">
    <cfRule type="containsBlanks" dxfId="89" priority="12">
      <formula>LEN(TRIM(B1))=0</formula>
    </cfRule>
  </conditionalFormatting>
  <conditionalFormatting sqref="B12:AC12">
    <cfRule type="expression" dxfId="88" priority="11">
      <formula>AND(B$8="✓",ISBLANK(B12))</formula>
    </cfRule>
  </conditionalFormatting>
  <conditionalFormatting sqref="B13:AC13">
    <cfRule type="cellIs" dxfId="87" priority="5" operator="equal">
      <formula>0</formula>
    </cfRule>
  </conditionalFormatting>
  <conditionalFormatting sqref="B15:AC15 B11 D11:I11 K11:P11 R11:W11 Y11:AC11">
    <cfRule type="expression" dxfId="86" priority="4">
      <formula>AND(B$8="✓",ISBLANK(B11))</formula>
    </cfRule>
  </conditionalFormatting>
  <conditionalFormatting sqref="B15:AC15">
    <cfRule type="cellIs" dxfId="85" priority="1" operator="greaterThan">
      <formula>3000</formula>
    </cfRule>
    <cfRule type="cellIs" dxfId="84" priority="2" operator="lessThan">
      <formula>B$13</formula>
    </cfRule>
  </conditionalFormatting>
  <conditionalFormatting sqref="B16:AC16">
    <cfRule type="cellIs" dxfId="83" priority="6" operator="equal">
      <formula>0</formula>
    </cfRule>
  </conditionalFormatting>
  <conditionalFormatting sqref="I12:J12">
    <cfRule type="expression" dxfId="82" priority="10">
      <formula>AND($I$8="✓", $J$8="✓", ISBLANK(I12))</formula>
    </cfRule>
  </conditionalFormatting>
  <conditionalFormatting sqref="P12:Q12">
    <cfRule type="expression" dxfId="81" priority="9">
      <formula>AND($P$8="✓", $Q$8="✓", ISBLANK(P12))</formula>
    </cfRule>
  </conditionalFormatting>
  <conditionalFormatting sqref="W12:X12">
    <cfRule type="expression" dxfId="80" priority="8">
      <formula>AND($W$8="✓", $X$8="✓", ISBLANK(W12))</formula>
    </cfRule>
  </conditionalFormatting>
  <dataValidations count="10">
    <dataValidation type="list" showInputMessage="1" showErrorMessage="1" sqref="B8:AC8" xr:uid="{0100AE2D-CC3A-457A-A0DC-3DA30E7B8FAA}">
      <formula1>$O$37:$O$39</formula1>
    </dataValidation>
    <dataValidation type="list" showInputMessage="1" showErrorMessage="1" sqref="B9:AC9" xr:uid="{BDC7D6A7-F775-49C6-A94D-C1A865DA91A5}">
      <formula1>$N$37:$N$40</formula1>
    </dataValidation>
    <dataValidation type="list" showInputMessage="1" showErrorMessage="1" sqref="H10" xr:uid="{C3E4EFA2-9240-47E9-AA22-9FF7BDA638D5}">
      <formula1>$T$38:$T$40</formula1>
    </dataValidation>
    <dataValidation type="list" showInputMessage="1" showErrorMessage="1" sqref="O10" xr:uid="{3F2CA871-43BA-4220-8036-54ACF1416885}">
      <formula1>$U$38:$U$40</formula1>
    </dataValidation>
    <dataValidation type="list" showInputMessage="1" showErrorMessage="1" sqref="V10" xr:uid="{EF8C87FA-428E-4D34-A8CB-A6BEF9039C50}">
      <formula1>$V$38:$V$40</formula1>
    </dataValidation>
    <dataValidation type="list" showInputMessage="1" showErrorMessage="1" sqref="AC10" xr:uid="{FAC5BCB9-5BA8-40B5-B0DF-71D0191EA4A8}">
      <formula1>$W$38:$W$40</formula1>
    </dataValidation>
    <dataValidation type="list" showInputMessage="1" showErrorMessage="1" sqref="B10" xr:uid="{D4F2E822-36CB-40D8-83D8-E11B65E11056}">
      <formula1>$P$38:$P$40</formula1>
    </dataValidation>
    <dataValidation type="list" showInputMessage="1" showErrorMessage="1" sqref="I10" xr:uid="{2383F42E-0EF9-42BC-A8A9-42290BF63E7D}">
      <formula1>$Q$38:$Q$40</formula1>
    </dataValidation>
    <dataValidation type="list" showInputMessage="1" showErrorMessage="1" sqref="P10" xr:uid="{721A9D0D-F615-43D2-BBB4-606EE989895B}">
      <formula1>$R$38:$R$40</formula1>
    </dataValidation>
    <dataValidation type="list" showInputMessage="1" showErrorMessage="1" sqref="W10" xr:uid="{25555F2A-DA03-4C8A-8084-30A5169638EF}">
      <formula1>$S$38:$S$40</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12BE3-99BD-4075-AE98-B4C087F4B16A}">
  <sheetPr>
    <tabColor theme="1" tint="0.249977111117893"/>
  </sheetPr>
  <dimension ref="A1:AG41"/>
  <sheetViews>
    <sheetView zoomScale="98" zoomScaleNormal="98" workbookViewId="0">
      <pane xSplit="1" ySplit="9" topLeftCell="B20" activePane="bottomRight" state="frozen"/>
      <selection activeCell="A24" sqref="A24"/>
      <selection pane="topRight" activeCell="A24" sqref="A24"/>
      <selection pane="bottomLeft" activeCell="A24" sqref="A24"/>
      <selection pane="bottomRight" activeCell="Y6" sqref="Y6:AB6"/>
    </sheetView>
  </sheetViews>
  <sheetFormatPr defaultColWidth="4.7109375" defaultRowHeight="14.25" outlineLevelRow="2" outlineLevelCol="2" x14ac:dyDescent="0.2"/>
  <cols>
    <col min="1" max="1" width="29.28515625" style="17" bestFit="1" customWidth="1"/>
    <col min="2" max="29" width="5" style="14" customWidth="1"/>
    <col min="30" max="31" width="4.7109375" style="14"/>
    <col min="32" max="32" width="100.7109375" style="15" customWidth="1" outlineLevel="2"/>
    <col min="33" max="33" width="100.7109375" style="16" customWidth="1" outlineLevel="1"/>
    <col min="34" max="16384" width="4.7109375" style="14"/>
  </cols>
  <sheetData>
    <row r="1" spans="1:33" ht="15" x14ac:dyDescent="0.25">
      <c r="A1" s="13" t="s">
        <v>42</v>
      </c>
      <c r="B1" s="181" t="s">
        <v>115</v>
      </c>
      <c r="C1" s="181"/>
      <c r="D1" s="181"/>
      <c r="E1" s="181"/>
      <c r="F1" s="181"/>
      <c r="G1" s="181"/>
      <c r="H1" s="181"/>
      <c r="I1" s="181"/>
      <c r="J1" s="181"/>
      <c r="K1" s="181"/>
      <c r="L1" s="181"/>
      <c r="M1" s="181"/>
      <c r="N1" s="181"/>
      <c r="O1" s="181"/>
      <c r="P1" s="182" t="s">
        <v>43</v>
      </c>
      <c r="Q1" s="182"/>
      <c r="R1" s="182"/>
      <c r="S1" s="181" t="s">
        <v>112</v>
      </c>
      <c r="T1" s="181"/>
      <c r="U1" s="181"/>
      <c r="V1" s="181"/>
      <c r="W1" s="181"/>
      <c r="X1" s="181"/>
      <c r="Y1" s="181"/>
      <c r="Z1" s="181"/>
      <c r="AA1" s="181"/>
      <c r="AB1" s="181"/>
      <c r="AC1" s="181"/>
      <c r="AF1" s="183" t="s">
        <v>70</v>
      </c>
      <c r="AG1" s="183"/>
    </row>
    <row r="2" spans="1:33" ht="15" x14ac:dyDescent="0.25">
      <c r="A2" s="13" t="s">
        <v>44</v>
      </c>
      <c r="B2" s="181" t="s">
        <v>111</v>
      </c>
      <c r="C2" s="181"/>
      <c r="D2" s="181"/>
      <c r="E2" s="181"/>
      <c r="F2" s="181"/>
      <c r="G2" s="181"/>
      <c r="H2" s="181"/>
      <c r="I2" s="181"/>
      <c r="J2" s="181"/>
      <c r="K2" s="181"/>
      <c r="L2" s="181"/>
      <c r="M2" s="181"/>
      <c r="N2" s="181"/>
      <c r="O2" s="181"/>
      <c r="P2" s="182" t="s">
        <v>45</v>
      </c>
      <c r="Q2" s="182"/>
      <c r="R2" s="182"/>
      <c r="S2" s="184"/>
      <c r="T2" s="181"/>
      <c r="U2" s="181"/>
      <c r="V2" s="181"/>
      <c r="W2" s="181"/>
      <c r="X2" s="181"/>
      <c r="Y2" s="181"/>
      <c r="Z2" s="181"/>
      <c r="AA2" s="181"/>
      <c r="AB2" s="181"/>
      <c r="AC2" s="181"/>
      <c r="AG2" s="16" t="s">
        <v>116</v>
      </c>
    </row>
    <row r="3" spans="1:33" ht="15" thickBot="1" x14ac:dyDescent="0.25"/>
    <row r="4" spans="1:33" ht="15" x14ac:dyDescent="0.25">
      <c r="A4" s="17" t="str">
        <f>IF(SUM(B16:AC16)=0, "Intersection Type:  TBD", IF(OR(SUM(B16:H16)=0, SUM(I16:O16)=0, SUM(P16:V16)=0, SUM(W16:AC16)=0), "Intersection Type:  3-Leg", "Intersection Type:  4-Leg"))</f>
        <v>Intersection Type:  3-Leg</v>
      </c>
      <c r="B4" s="185" t="s">
        <v>46</v>
      </c>
      <c r="C4" s="186"/>
      <c r="D4" s="186"/>
      <c r="E4" s="186"/>
      <c r="F4" s="186"/>
      <c r="G4" s="186"/>
      <c r="H4" s="187"/>
      <c r="I4" s="188" t="s">
        <v>47</v>
      </c>
      <c r="J4" s="186"/>
      <c r="K4" s="186"/>
      <c r="L4" s="186"/>
      <c r="M4" s="186"/>
      <c r="N4" s="186"/>
      <c r="O4" s="187"/>
      <c r="P4" s="185" t="s">
        <v>48</v>
      </c>
      <c r="Q4" s="186"/>
      <c r="R4" s="186"/>
      <c r="S4" s="186"/>
      <c r="T4" s="186"/>
      <c r="U4" s="186"/>
      <c r="V4" s="187"/>
      <c r="W4" s="188" t="s">
        <v>49</v>
      </c>
      <c r="X4" s="186"/>
      <c r="Y4" s="186"/>
      <c r="Z4" s="186"/>
      <c r="AA4" s="186"/>
      <c r="AB4" s="186"/>
      <c r="AC4" s="187"/>
    </row>
    <row r="5" spans="1:33" s="23" customFormat="1" ht="25.5" x14ac:dyDescent="0.25">
      <c r="A5" s="18"/>
      <c r="B5" s="19">
        <v>1</v>
      </c>
      <c r="C5" s="20">
        <v>6</v>
      </c>
      <c r="D5" s="20">
        <v>6</v>
      </c>
      <c r="E5" s="20">
        <v>6</v>
      </c>
      <c r="F5" s="20">
        <v>6</v>
      </c>
      <c r="G5" s="20">
        <v>6</v>
      </c>
      <c r="H5" s="21">
        <v>6</v>
      </c>
      <c r="I5" s="22">
        <v>5</v>
      </c>
      <c r="J5" s="20">
        <v>2</v>
      </c>
      <c r="K5" s="20">
        <v>2</v>
      </c>
      <c r="L5" s="20">
        <v>2</v>
      </c>
      <c r="M5" s="20">
        <v>2</v>
      </c>
      <c r="N5" s="20">
        <v>2</v>
      </c>
      <c r="O5" s="21">
        <v>2</v>
      </c>
      <c r="P5" s="19">
        <v>7</v>
      </c>
      <c r="Q5" s="20">
        <v>4</v>
      </c>
      <c r="R5" s="20">
        <v>4</v>
      </c>
      <c r="S5" s="20">
        <v>4</v>
      </c>
      <c r="T5" s="20">
        <v>4</v>
      </c>
      <c r="U5" s="20">
        <v>4</v>
      </c>
      <c r="V5" s="21">
        <v>4</v>
      </c>
      <c r="W5" s="22">
        <v>3</v>
      </c>
      <c r="X5" s="20">
        <v>8</v>
      </c>
      <c r="Y5" s="20">
        <v>8</v>
      </c>
      <c r="Z5" s="20">
        <v>8</v>
      </c>
      <c r="AA5" s="20">
        <v>8</v>
      </c>
      <c r="AB5" s="20">
        <v>8</v>
      </c>
      <c r="AC5" s="21">
        <v>8</v>
      </c>
      <c r="AF5" s="24"/>
      <c r="AG5" s="25"/>
    </row>
    <row r="6" spans="1:33" s="27" customFormat="1" ht="15" customHeight="1" x14ac:dyDescent="0.25">
      <c r="A6" s="26"/>
      <c r="B6" s="189" t="s">
        <v>50</v>
      </c>
      <c r="C6" s="190"/>
      <c r="D6" s="191" t="s">
        <v>6</v>
      </c>
      <c r="E6" s="192"/>
      <c r="F6" s="192"/>
      <c r="G6" s="193"/>
      <c r="H6" s="138" t="s">
        <v>7</v>
      </c>
      <c r="I6" s="194" t="s">
        <v>50</v>
      </c>
      <c r="J6" s="190"/>
      <c r="K6" s="191" t="s">
        <v>6</v>
      </c>
      <c r="L6" s="192"/>
      <c r="M6" s="192"/>
      <c r="N6" s="193"/>
      <c r="O6" s="138" t="s">
        <v>7</v>
      </c>
      <c r="P6" s="189" t="s">
        <v>50</v>
      </c>
      <c r="Q6" s="190"/>
      <c r="R6" s="191" t="s">
        <v>6</v>
      </c>
      <c r="S6" s="192"/>
      <c r="T6" s="192"/>
      <c r="U6" s="193"/>
      <c r="V6" s="138" t="s">
        <v>7</v>
      </c>
      <c r="W6" s="194" t="s">
        <v>50</v>
      </c>
      <c r="X6" s="190"/>
      <c r="Y6" s="191" t="s">
        <v>6</v>
      </c>
      <c r="Z6" s="192"/>
      <c r="AA6" s="192"/>
      <c r="AB6" s="193"/>
      <c r="AC6" s="139" t="s">
        <v>7</v>
      </c>
      <c r="AF6" s="28"/>
      <c r="AG6" s="29"/>
    </row>
    <row r="7" spans="1:33" s="35" customFormat="1" ht="22.5" x14ac:dyDescent="0.2">
      <c r="A7" s="30"/>
      <c r="B7" s="31" t="s">
        <v>51</v>
      </c>
      <c r="C7" s="142" t="s">
        <v>89</v>
      </c>
      <c r="D7" s="195" t="s">
        <v>93</v>
      </c>
      <c r="E7" s="196"/>
      <c r="F7" s="197"/>
      <c r="G7" s="32" t="s">
        <v>52</v>
      </c>
      <c r="H7" s="33" t="s">
        <v>51</v>
      </c>
      <c r="I7" s="34" t="s">
        <v>51</v>
      </c>
      <c r="J7" s="142" t="s">
        <v>89</v>
      </c>
      <c r="K7" s="195" t="s">
        <v>93</v>
      </c>
      <c r="L7" s="196"/>
      <c r="M7" s="197"/>
      <c r="N7" s="32" t="s">
        <v>52</v>
      </c>
      <c r="O7" s="33" t="s">
        <v>51</v>
      </c>
      <c r="P7" s="31" t="s">
        <v>51</v>
      </c>
      <c r="Q7" s="142" t="s">
        <v>89</v>
      </c>
      <c r="R7" s="195" t="s">
        <v>93</v>
      </c>
      <c r="S7" s="196"/>
      <c r="T7" s="197"/>
      <c r="U7" s="32" t="s">
        <v>52</v>
      </c>
      <c r="V7" s="33" t="s">
        <v>51</v>
      </c>
      <c r="W7" s="34" t="s">
        <v>51</v>
      </c>
      <c r="X7" s="142" t="s">
        <v>89</v>
      </c>
      <c r="Y7" s="195" t="s">
        <v>93</v>
      </c>
      <c r="Z7" s="196"/>
      <c r="AA7" s="197"/>
      <c r="AB7" s="32" t="s">
        <v>52</v>
      </c>
      <c r="AC7" s="33" t="s">
        <v>51</v>
      </c>
      <c r="AF7" s="36"/>
      <c r="AG7" s="37"/>
    </row>
    <row r="8" spans="1:33" s="42" customFormat="1" ht="15.75" x14ac:dyDescent="0.25">
      <c r="A8" s="13" t="s">
        <v>85</v>
      </c>
      <c r="B8" s="38" t="s">
        <v>68</v>
      </c>
      <c r="C8" s="39" t="s">
        <v>68</v>
      </c>
      <c r="D8" s="40" t="s">
        <v>59</v>
      </c>
      <c r="E8" s="40" t="s">
        <v>59</v>
      </c>
      <c r="F8" s="40" t="s">
        <v>59</v>
      </c>
      <c r="G8" s="40" t="s">
        <v>68</v>
      </c>
      <c r="H8" s="41" t="s">
        <v>59</v>
      </c>
      <c r="I8" s="38" t="s">
        <v>68</v>
      </c>
      <c r="J8" s="39" t="s">
        <v>59</v>
      </c>
      <c r="K8" s="40" t="s">
        <v>59</v>
      </c>
      <c r="L8" s="40" t="s">
        <v>59</v>
      </c>
      <c r="M8" s="40" t="s">
        <v>68</v>
      </c>
      <c r="N8" s="40" t="s">
        <v>68</v>
      </c>
      <c r="O8" s="41" t="s">
        <v>59</v>
      </c>
      <c r="P8" s="38" t="s">
        <v>59</v>
      </c>
      <c r="Q8" s="39" t="s">
        <v>59</v>
      </c>
      <c r="R8" s="40" t="s">
        <v>59</v>
      </c>
      <c r="S8" s="40" t="s">
        <v>59</v>
      </c>
      <c r="T8" s="40" t="s">
        <v>59</v>
      </c>
      <c r="U8" s="40" t="s">
        <v>59</v>
      </c>
      <c r="V8" s="41" t="s">
        <v>59</v>
      </c>
      <c r="W8" s="38" t="s">
        <v>68</v>
      </c>
      <c r="X8" s="39" t="s">
        <v>59</v>
      </c>
      <c r="Y8" s="40" t="s">
        <v>59</v>
      </c>
      <c r="Z8" s="40" t="s">
        <v>59</v>
      </c>
      <c r="AA8" s="40" t="s">
        <v>59</v>
      </c>
      <c r="AB8" s="40" t="s">
        <v>59</v>
      </c>
      <c r="AC8" s="41" t="s">
        <v>68</v>
      </c>
      <c r="AF8" s="43"/>
      <c r="AG8" s="44"/>
    </row>
    <row r="9" spans="1:33" s="42" customFormat="1" ht="15" x14ac:dyDescent="0.2">
      <c r="A9" s="17" t="s">
        <v>54</v>
      </c>
      <c r="B9" s="200" t="s">
        <v>56</v>
      </c>
      <c r="C9" s="201"/>
      <c r="D9" s="201"/>
      <c r="E9" s="201"/>
      <c r="F9" s="201"/>
      <c r="G9" s="201"/>
      <c r="H9" s="202"/>
      <c r="I9" s="200" t="s">
        <v>56</v>
      </c>
      <c r="J9" s="201"/>
      <c r="K9" s="201"/>
      <c r="L9" s="201"/>
      <c r="M9" s="201"/>
      <c r="N9" s="201"/>
      <c r="O9" s="202"/>
      <c r="P9" s="200" t="s">
        <v>69</v>
      </c>
      <c r="Q9" s="201"/>
      <c r="R9" s="201"/>
      <c r="S9" s="201"/>
      <c r="T9" s="201"/>
      <c r="U9" s="201"/>
      <c r="V9" s="202"/>
      <c r="W9" s="200" t="s">
        <v>69</v>
      </c>
      <c r="X9" s="201"/>
      <c r="Y9" s="201"/>
      <c r="Z9" s="201"/>
      <c r="AA9" s="201"/>
      <c r="AB9" s="201"/>
      <c r="AC9" s="202"/>
      <c r="AF9" s="45"/>
      <c r="AG9" s="44"/>
    </row>
    <row r="10" spans="1:33" s="42" customFormat="1" ht="15" x14ac:dyDescent="0.2">
      <c r="A10" s="17" t="s">
        <v>57</v>
      </c>
      <c r="B10" s="50">
        <v>1</v>
      </c>
      <c r="C10" s="47">
        <f t="shared" ref="C10:AB10" si="0">IF(C8="✓", C5, "")</f>
        <v>6</v>
      </c>
      <c r="D10" s="48" t="str">
        <f t="shared" si="0"/>
        <v/>
      </c>
      <c r="E10" s="48" t="str">
        <f t="shared" si="0"/>
        <v/>
      </c>
      <c r="F10" s="48" t="str">
        <f t="shared" si="0"/>
        <v/>
      </c>
      <c r="G10" s="48">
        <f t="shared" si="0"/>
        <v>6</v>
      </c>
      <c r="H10" s="171"/>
      <c r="I10" s="50">
        <v>5</v>
      </c>
      <c r="J10" s="47" t="str">
        <f t="shared" si="0"/>
        <v/>
      </c>
      <c r="K10" s="48" t="str">
        <f t="shared" si="0"/>
        <v/>
      </c>
      <c r="L10" s="48" t="str">
        <f t="shared" si="0"/>
        <v/>
      </c>
      <c r="M10" s="48">
        <f t="shared" si="0"/>
        <v>2</v>
      </c>
      <c r="N10" s="48">
        <f t="shared" si="0"/>
        <v>2</v>
      </c>
      <c r="O10" s="171"/>
      <c r="P10" s="50"/>
      <c r="Q10" s="47" t="str">
        <f t="shared" si="0"/>
        <v/>
      </c>
      <c r="R10" s="48" t="str">
        <f t="shared" si="0"/>
        <v/>
      </c>
      <c r="S10" s="48" t="str">
        <f t="shared" si="0"/>
        <v/>
      </c>
      <c r="T10" s="48" t="str">
        <f t="shared" si="0"/>
        <v/>
      </c>
      <c r="U10" s="48" t="str">
        <f t="shared" si="0"/>
        <v/>
      </c>
      <c r="V10" s="171"/>
      <c r="W10" s="50">
        <v>8</v>
      </c>
      <c r="X10" s="47" t="str">
        <f t="shared" si="0"/>
        <v/>
      </c>
      <c r="Y10" s="48" t="str">
        <f t="shared" si="0"/>
        <v/>
      </c>
      <c r="Z10" s="48" t="str">
        <f t="shared" si="0"/>
        <v/>
      </c>
      <c r="AA10" s="48" t="str">
        <f t="shared" si="0"/>
        <v/>
      </c>
      <c r="AB10" s="48" t="str">
        <f t="shared" si="0"/>
        <v/>
      </c>
      <c r="AC10" s="171">
        <v>8</v>
      </c>
      <c r="AF10" s="45"/>
      <c r="AG10" s="44"/>
    </row>
    <row r="11" spans="1:33" s="42" customFormat="1" ht="15.75" x14ac:dyDescent="0.25">
      <c r="A11" s="13" t="s">
        <v>87</v>
      </c>
      <c r="B11" s="198">
        <v>15</v>
      </c>
      <c r="C11" s="199"/>
      <c r="D11" s="40"/>
      <c r="E11" s="40"/>
      <c r="F11" s="40"/>
      <c r="G11" s="40">
        <v>917</v>
      </c>
      <c r="H11" s="41"/>
      <c r="I11" s="198">
        <v>1</v>
      </c>
      <c r="J11" s="199"/>
      <c r="K11" s="40"/>
      <c r="L11" s="40"/>
      <c r="M11" s="40">
        <v>575</v>
      </c>
      <c r="N11" s="40">
        <v>553</v>
      </c>
      <c r="O11" s="51"/>
      <c r="P11" s="198"/>
      <c r="Q11" s="199"/>
      <c r="R11" s="40"/>
      <c r="S11" s="40"/>
      <c r="T11" s="40"/>
      <c r="U11" s="40"/>
      <c r="V11" s="51"/>
      <c r="W11" s="198">
        <v>30</v>
      </c>
      <c r="X11" s="199"/>
      <c r="Y11" s="40"/>
      <c r="Z11" s="40"/>
      <c r="AA11" s="40"/>
      <c r="AB11" s="40"/>
      <c r="AC11" s="51">
        <v>22</v>
      </c>
      <c r="AF11" s="45"/>
      <c r="AG11" s="44"/>
    </row>
    <row r="12" spans="1:33" s="42" customFormat="1" ht="15.75" x14ac:dyDescent="0.25">
      <c r="A12" s="13" t="s">
        <v>58</v>
      </c>
      <c r="B12" s="50">
        <v>12</v>
      </c>
      <c r="C12" s="39">
        <v>80</v>
      </c>
      <c r="D12" s="52"/>
      <c r="E12" s="52"/>
      <c r="F12" s="52"/>
      <c r="G12" s="52">
        <v>80</v>
      </c>
      <c r="H12" s="53"/>
      <c r="I12" s="50">
        <v>9</v>
      </c>
      <c r="J12" s="39"/>
      <c r="K12" s="52"/>
      <c r="L12" s="52"/>
      <c r="M12" s="52">
        <v>68</v>
      </c>
      <c r="N12" s="52">
        <v>68</v>
      </c>
      <c r="O12" s="53"/>
      <c r="P12" s="50"/>
      <c r="Q12" s="39"/>
      <c r="R12" s="52"/>
      <c r="S12" s="52"/>
      <c r="T12" s="52"/>
      <c r="U12" s="52"/>
      <c r="V12" s="53"/>
      <c r="W12" s="50">
        <v>13</v>
      </c>
      <c r="X12" s="39"/>
      <c r="Y12" s="52"/>
      <c r="Z12" s="52"/>
      <c r="AA12" s="52"/>
      <c r="AB12" s="52"/>
      <c r="AC12" s="53">
        <v>13</v>
      </c>
      <c r="AF12" s="45"/>
      <c r="AG12" s="44"/>
    </row>
    <row r="13" spans="1:33" s="42" customFormat="1" ht="15" x14ac:dyDescent="0.2">
      <c r="A13" s="17" t="s">
        <v>88</v>
      </c>
      <c r="B13" s="54">
        <f>IFERROR(IF(B8&lt;&gt;"✓", "", IF(AND(AND(B8="✓", C8="✓"), AND(B11&lt;&gt;"", B12&lt;&gt;"")), ROUND(B11*(B12/(B12+C12)),0), B11)),"")</f>
        <v>2</v>
      </c>
      <c r="C13" s="55">
        <f>IFERROR(IF(C8&lt;&gt;"✓", "", IF(AND(AND(B8="✓", C8="✓"), AND(B11&lt;&gt;"", C12&lt;&gt;"")), B11-B13, B11)),"")</f>
        <v>13</v>
      </c>
      <c r="D13" s="56" t="str">
        <f>IFERROR(IF(D8&lt;&gt;"✓", "", D11),"")</f>
        <v/>
      </c>
      <c r="E13" s="56" t="str">
        <f t="shared" ref="E13:H13" si="1">IFERROR(IF(E8&lt;&gt;"✓", "", E11),"")</f>
        <v/>
      </c>
      <c r="F13" s="56" t="str">
        <f t="shared" si="1"/>
        <v/>
      </c>
      <c r="G13" s="56">
        <f t="shared" si="1"/>
        <v>917</v>
      </c>
      <c r="H13" s="57" t="str">
        <f t="shared" si="1"/>
        <v/>
      </c>
      <c r="I13" s="54">
        <f>IFERROR(IF(I8&lt;&gt;"✓", "", IF(AND(AND(I8="✓", J8="✓"), AND(I11&lt;&gt;"", I12&lt;&gt;"")), ROUND(I11*(I12/(I12+J12)),0), I11)),"")</f>
        <v>1</v>
      </c>
      <c r="J13" s="55" t="str">
        <f>IFERROR(IF(J8&lt;&gt;"✓", "", IF(AND(AND(I8="✓", J8="✓"), AND(I11&lt;&gt;"", J12&lt;&gt;"")), I11-I13, I11)),"")</f>
        <v/>
      </c>
      <c r="K13" s="56" t="str">
        <f>IFERROR(IF(K8&lt;&gt;"✓", "", K11),"")</f>
        <v/>
      </c>
      <c r="L13" s="56" t="str">
        <f t="shared" ref="L13:O13" si="2">IFERROR(IF(L8&lt;&gt;"✓", "", L11),"")</f>
        <v/>
      </c>
      <c r="M13" s="56">
        <f t="shared" si="2"/>
        <v>575</v>
      </c>
      <c r="N13" s="56">
        <f t="shared" si="2"/>
        <v>553</v>
      </c>
      <c r="O13" s="57" t="str">
        <f t="shared" si="2"/>
        <v/>
      </c>
      <c r="P13" s="54" t="str">
        <f>IFERROR(IF(P8&lt;&gt;"✓", "", IF(AND(AND(P8="✓", Q8="✓"), AND(P11&lt;&gt;"", P12&lt;&gt;"")), ROUND(P11*(P12/(P12+Q12)),0), P11)),"")</f>
        <v/>
      </c>
      <c r="Q13" s="55" t="str">
        <f>IFERROR(IF(Q8&lt;&gt;"✓", "", IF(AND(AND(P8="✓", Q8="✓"), AND(P11&lt;&gt;"", Q12&lt;&gt;"")), P11-P13, P11)),"")</f>
        <v/>
      </c>
      <c r="R13" s="56" t="str">
        <f>IFERROR(IF(R8&lt;&gt;"✓", "", R11),"")</f>
        <v/>
      </c>
      <c r="S13" s="56" t="str">
        <f t="shared" ref="S13:V13" si="3">IFERROR(IF(S8&lt;&gt;"✓", "", S11),"")</f>
        <v/>
      </c>
      <c r="T13" s="56" t="str">
        <f t="shared" si="3"/>
        <v/>
      </c>
      <c r="U13" s="56" t="str">
        <f t="shared" si="3"/>
        <v/>
      </c>
      <c r="V13" s="57" t="str">
        <f t="shared" si="3"/>
        <v/>
      </c>
      <c r="W13" s="54">
        <f>IFERROR(IF(W8&lt;&gt;"✓", "", IF(AND(AND(W8="✓", X8="✓"), AND(W11&lt;&gt;"", W12&lt;&gt;"")), ROUND(W11*(W12/(W12+X12)),0), W11)),"")</f>
        <v>30</v>
      </c>
      <c r="X13" s="55" t="str">
        <f>IFERROR(IF(X8&lt;&gt;"✓", "", IF(AND(AND(W8="✓", X8="✓"), AND(W11&lt;&gt;"", X12&lt;&gt;"")), W11-W13, W11)),"")</f>
        <v/>
      </c>
      <c r="Y13" s="56" t="str">
        <f>IFERROR(IF(Y8&lt;&gt;"✓", "", Y11),"")</f>
        <v/>
      </c>
      <c r="Z13" s="56" t="str">
        <f t="shared" ref="Z13:AC13" si="4">IFERROR(IF(Z8&lt;&gt;"✓", "", Z11),"")</f>
        <v/>
      </c>
      <c r="AA13" s="56" t="str">
        <f t="shared" si="4"/>
        <v/>
      </c>
      <c r="AB13" s="56" t="str">
        <f t="shared" si="4"/>
        <v/>
      </c>
      <c r="AC13" s="57">
        <f t="shared" si="4"/>
        <v>22</v>
      </c>
      <c r="AD13" s="172"/>
      <c r="AF13" s="45"/>
      <c r="AG13" s="44"/>
    </row>
    <row r="14" spans="1:33" s="42" customFormat="1" ht="15" x14ac:dyDescent="0.2">
      <c r="A14" s="17" t="s">
        <v>60</v>
      </c>
      <c r="B14" s="206" t="str">
        <f>IF(AND(B10="",C10=""),"-", IF(AND(B10&lt;&gt;"",C10&lt;&gt;""),"HCM 2000","Std Source"))</f>
        <v>HCM 2000</v>
      </c>
      <c r="C14" s="207"/>
      <c r="D14" s="203" t="str">
        <f>IF(AND(D10="", E10="", G10="", F10="", H10=""), "-", "Standard Source")</f>
        <v>Standard Source</v>
      </c>
      <c r="E14" s="204"/>
      <c r="F14" s="204"/>
      <c r="G14" s="204"/>
      <c r="H14" s="205"/>
      <c r="I14" s="206" t="str">
        <f>IF(AND(I10="",J10=""),"-", IF(AND(I10&lt;&gt;"",J10&lt;&gt;""),"HCM 2000","Std Source"))</f>
        <v>Std Source</v>
      </c>
      <c r="J14" s="207"/>
      <c r="K14" s="203" t="str">
        <f>IF(AND(K10="", L10="", N10="", M10="", O10=""), "-", "Standard Source")</f>
        <v>Standard Source</v>
      </c>
      <c r="L14" s="204"/>
      <c r="M14" s="204"/>
      <c r="N14" s="204"/>
      <c r="O14" s="205"/>
      <c r="P14" s="206" t="str">
        <f>IF(AND(P10="",Q10=""),"-", IF(AND(P10&lt;&gt;"",Q10&lt;&gt;""),"HCM 2000","Std Source"))</f>
        <v>-</v>
      </c>
      <c r="Q14" s="207"/>
      <c r="R14" s="203" t="str">
        <f>IF(AND(R10="", S10="", U10="", T10="", V10=""), "-", "Standard Source")</f>
        <v>-</v>
      </c>
      <c r="S14" s="204"/>
      <c r="T14" s="204"/>
      <c r="U14" s="204"/>
      <c r="V14" s="205"/>
      <c r="W14" s="206" t="str">
        <f>IF(AND(W10="",X10=""),"-", IF(AND(W10&lt;&gt;"",X10&lt;&gt;""),"HCM 2000","Std Source"))</f>
        <v>Std Source</v>
      </c>
      <c r="X14" s="207"/>
      <c r="Y14" s="203" t="str">
        <f>IF(AND(Y10="", Z10="", AB10="", AA10="", AC10=""), "-", "Standard Source")</f>
        <v>Standard Source</v>
      </c>
      <c r="Z14" s="204"/>
      <c r="AA14" s="204"/>
      <c r="AB14" s="204"/>
      <c r="AC14" s="205"/>
      <c r="AF14" s="45"/>
      <c r="AG14" s="44"/>
    </row>
    <row r="15" spans="1:33" s="42" customFormat="1" ht="15.75" x14ac:dyDescent="0.25">
      <c r="A15" s="13" t="s">
        <v>86</v>
      </c>
      <c r="B15" s="58">
        <v>1553</v>
      </c>
      <c r="C15" s="59">
        <v>372</v>
      </c>
      <c r="D15" s="60"/>
      <c r="E15" s="60"/>
      <c r="F15" s="60"/>
      <c r="G15" s="60">
        <v>3386</v>
      </c>
      <c r="H15" s="61"/>
      <c r="I15" s="62">
        <v>1641</v>
      </c>
      <c r="J15" s="59"/>
      <c r="K15" s="60"/>
      <c r="L15" s="60"/>
      <c r="M15" s="60">
        <v>1718</v>
      </c>
      <c r="N15" s="60">
        <v>1650</v>
      </c>
      <c r="O15" s="63"/>
      <c r="P15" s="62"/>
      <c r="Q15" s="59"/>
      <c r="R15" s="60"/>
      <c r="S15" s="60"/>
      <c r="T15" s="60"/>
      <c r="U15" s="60"/>
      <c r="V15" s="63"/>
      <c r="W15" s="62">
        <v>1641</v>
      </c>
      <c r="X15" s="59"/>
      <c r="Y15" s="60"/>
      <c r="Z15" s="60"/>
      <c r="AA15" s="60"/>
      <c r="AB15" s="60"/>
      <c r="AC15" s="63">
        <v>1471</v>
      </c>
      <c r="AF15" s="45"/>
      <c r="AG15" s="44"/>
    </row>
    <row r="16" spans="1:33" s="42" customFormat="1" ht="15" x14ac:dyDescent="0.2">
      <c r="A16" s="17" t="s">
        <v>61</v>
      </c>
      <c r="B16" s="64">
        <f>IFERROR(IF(ISBLANK(B15), 0, B13/B15),0)</f>
        <v>1.28783000643915E-3</v>
      </c>
      <c r="C16" s="65">
        <f>IFERROR(IF(ISBLANK(C15), 0, C13/C15),0)</f>
        <v>3.4946236559139782E-2</v>
      </c>
      <c r="D16" s="66">
        <f>IFERROR(IF(ISBLANK(D15), 0, D13/D15),0)</f>
        <v>0</v>
      </c>
      <c r="E16" s="66">
        <f t="shared" ref="E16:H16" si="5">IFERROR(IF(ISBLANK(E15), 0, E13/E15),0)</f>
        <v>0</v>
      </c>
      <c r="F16" s="66">
        <f>IFERROR(IF(ISBLANK(F15), 0, F13/F15),0)</f>
        <v>0</v>
      </c>
      <c r="G16" s="66">
        <f>IFERROR(IF(ISBLANK(G15), 0, G13/G15),0)</f>
        <v>0.27082102776137035</v>
      </c>
      <c r="H16" s="67">
        <f t="shared" si="5"/>
        <v>0</v>
      </c>
      <c r="I16" s="68">
        <f>IFERROR(IF(ISBLANK(I15), 0, I13/I15),0)</f>
        <v>6.0938452163315055E-4</v>
      </c>
      <c r="J16" s="65">
        <f>IFERROR(IF(ISBLANK(J15), 0, J13/J15),0)</f>
        <v>0</v>
      </c>
      <c r="K16" s="66">
        <f>IFERROR(IF(ISBLANK(K15), 0, K13/K15),0)</f>
        <v>0</v>
      </c>
      <c r="L16" s="66">
        <f t="shared" ref="L16:AC16" si="6">IFERROR(IF(ISBLANK(L15), 0, L13/L15),0)</f>
        <v>0</v>
      </c>
      <c r="M16" s="66">
        <f>IFERROR(IF(ISBLANK(M15), 0, M13/M15),0)</f>
        <v>0.33469150174621654</v>
      </c>
      <c r="N16" s="66">
        <f>IFERROR(IF(ISBLANK(N15), 0, N13/N15),0)</f>
        <v>0.33515151515151514</v>
      </c>
      <c r="O16" s="69">
        <f>IFERROR(IF(ISBLANK(O15), 0, O13/O15),0)</f>
        <v>0</v>
      </c>
      <c r="P16" s="68">
        <f t="shared" si="6"/>
        <v>0</v>
      </c>
      <c r="Q16" s="65">
        <f t="shared" si="6"/>
        <v>0</v>
      </c>
      <c r="R16" s="66">
        <f t="shared" si="6"/>
        <v>0</v>
      </c>
      <c r="S16" s="66">
        <f t="shared" si="6"/>
        <v>0</v>
      </c>
      <c r="T16" s="66">
        <f>IFERROR(IF(ISBLANK(T15), 0, T13/T15),0)</f>
        <v>0</v>
      </c>
      <c r="U16" s="66">
        <f>IFERROR(IF(ISBLANK(U15), 0, U13/U15),0)</f>
        <v>0</v>
      </c>
      <c r="V16" s="69">
        <f t="shared" si="6"/>
        <v>0</v>
      </c>
      <c r="W16" s="68">
        <f t="shared" si="6"/>
        <v>1.8281535648994516E-2</v>
      </c>
      <c r="X16" s="65">
        <f t="shared" si="6"/>
        <v>0</v>
      </c>
      <c r="Y16" s="66">
        <f t="shared" si="6"/>
        <v>0</v>
      </c>
      <c r="Z16" s="66">
        <f t="shared" si="6"/>
        <v>0</v>
      </c>
      <c r="AA16" s="66">
        <f>IFERROR(IF(ISBLANK(AA15), 0, AA13/AA15),0)</f>
        <v>0</v>
      </c>
      <c r="AB16" s="66">
        <f>IFERROR(IF(ISBLANK(AB15), 0, AB13/AB15),0)</f>
        <v>0</v>
      </c>
      <c r="AC16" s="69">
        <f t="shared" si="6"/>
        <v>1.495581237253569E-2</v>
      </c>
      <c r="AF16" s="45"/>
      <c r="AG16" s="44"/>
    </row>
    <row r="17" spans="1:33" s="42" customFormat="1" ht="15" x14ac:dyDescent="0.2">
      <c r="A17" s="17" t="s">
        <v>62</v>
      </c>
      <c r="B17" s="46" t="str">
        <f>IFERROR(IF(OR(C27=D32,C27=D34,C27=D35,AND(B27=B30,ISNUMBER(FIND("B16",C30)))), "✓", ""),"")</f>
        <v>✓</v>
      </c>
      <c r="C17" s="47" t="str">
        <f>IFERROR(IF(OR(C27=D32,C27=D34,AND(B27=B30,ISNUMBER(FIND("C16",C30)))), "✓", ""),"")</f>
        <v/>
      </c>
      <c r="D17" s="48" t="str">
        <f>IFERROR(IF(AND(B27=B30,ISNUMBER(FIND("D16",C30))), "✓", ""),"")</f>
        <v/>
      </c>
      <c r="E17" s="48" t="str">
        <f>IFERROR(IF(AND(B27=B30,ISNUMBER(FIND("E16",C30))), "✓", ""),"")</f>
        <v/>
      </c>
      <c r="F17" s="48" t="str">
        <f>IFERROR(IF(AND(B27=B30,ISNUMBER(FIND("F16",C30))), "✓", ""),"")</f>
        <v/>
      </c>
      <c r="G17" s="48" t="str">
        <f>IFERROR(IF(AND(B27=B30,ISNUMBER(FIND("G16",C30))), "✓", ""),"")</f>
        <v/>
      </c>
      <c r="H17" s="49" t="str">
        <f>IFERROR(IF(AND(B27=B30,ISNUMBER(FIND("H16",C30))), "✓", ""),"")</f>
        <v/>
      </c>
      <c r="I17" s="70" t="str">
        <f>IFERROR(IF(OR(C27=D33,C27=D34,C27=D35,AND(B27=B30,ISNUMBER(FIND("I16",C30)))), "✓", ""),"")</f>
        <v/>
      </c>
      <c r="J17" s="47" t="str">
        <f>IFERROR(IF(OR(C27=D33,C27=D35,AND(B27=B30,ISNUMBER(FIND("J16",C30)))), "✓", ""),"")</f>
        <v/>
      </c>
      <c r="K17" s="48" t="str">
        <f>IFERROR(IF(AND(B27=B30,ISNUMBER(FIND("K16",C30))), "✓", ""),"")</f>
        <v/>
      </c>
      <c r="L17" s="48" t="str">
        <f>IFERROR(IF(AND(B27=B30,ISNUMBER(FIND("L16",C30))), "✓", ""),"")</f>
        <v/>
      </c>
      <c r="M17" s="48" t="str">
        <f>IFERROR(IF(AND(B27=B30,ISNUMBER(FIND("M16",C30))), "✓", ""),"")</f>
        <v/>
      </c>
      <c r="N17" s="48" t="str">
        <f>IFERROR(IF(AND(B27=B30,ISNUMBER(FIND("N16",C30))), "✓", ""),"")</f>
        <v>✓</v>
      </c>
      <c r="O17" s="72" t="str">
        <f>IFERROR(IF(AND(B27=B30,ISNUMBER(FIND("O16",C30))), "✓", ""),"")</f>
        <v/>
      </c>
      <c r="P17" s="46" t="str">
        <f>IFERROR(IF(OR(Q27=R32,Q27=R34,Q27=R35,AND(P27=P30,ISNUMBER(FIND("P16",Q30)))), "✓", ""),"")</f>
        <v/>
      </c>
      <c r="Q17" s="47" t="str">
        <f>IFERROR(IF(OR(Q27=R32,Q27=R34, AND(P27=P30,ISNUMBER(FIND("Q16",Q30)))), "✓", ""),"")</f>
        <v/>
      </c>
      <c r="R17" s="48" t="str">
        <f>IFERROR(IF(AND(P27=P30,ISNUMBER(FIND("R16",Q30))), "✓", ""),"")</f>
        <v/>
      </c>
      <c r="S17" s="48" t="str">
        <f>IFERROR(IF(AND(P27=P30,ISNUMBER(FIND("S16",Q30))), "✓", ""),"")</f>
        <v/>
      </c>
      <c r="T17" s="48" t="str">
        <f>IFERROR(IF(AND(P27=P30,ISNUMBER(FIND("T16",Q30))), "✓", ""),"")</f>
        <v/>
      </c>
      <c r="U17" s="48" t="str">
        <f>IFERROR(IF(AND(P27=P30,ISNUMBER(FIND("U16",Q30))), "✓", ""),"")</f>
        <v/>
      </c>
      <c r="V17" s="49" t="str">
        <f>IFERROR(IF(AND(P27=P30,ISNUMBER(FIND("V16",Q30))), "✓", ""),"")</f>
        <v/>
      </c>
      <c r="W17" s="70" t="str">
        <f>IFERROR(IF(OR(Q27=R33,Q27=R34,Q27=R35,AND(P27=P30,ISNUMBER(FIND("W16",Q30)))), "✓", ""),"")</f>
        <v>✓</v>
      </c>
      <c r="X17" s="47" t="str">
        <f>IFERROR(IF(OR(Q27=R33,Q27=R35, AND(P27=P30,ISNUMBER(FIND("X16",Q30)))), "✓", ""),"")</f>
        <v/>
      </c>
      <c r="Y17" s="48" t="str">
        <f>IFERROR(IF(AND(P27=P30,ISNUMBER(FIND("Y16",Q30))), "✓", ""),"")</f>
        <v/>
      </c>
      <c r="Z17" s="48" t="str">
        <f>IFERROR(IF(AND(P27=P30,ISNUMBER(FIND("Z16",Q30))), "✓", ""),"")</f>
        <v/>
      </c>
      <c r="AA17" s="48" t="str">
        <f>IFERROR(IF(AND(P27=P30,ISNUMBER(FIND("AA16",Q30))), "✓", ""),"")</f>
        <v/>
      </c>
      <c r="AB17" s="48" t="str">
        <f>IFERROR(IF(AND(P27=P30,ISNUMBER(FIND("AB16",Q30))), "✓", ""),"")</f>
        <v/>
      </c>
      <c r="AC17" s="72" t="str">
        <f>IFERROR(IF(AND(P27=P30,ISNUMBER(FIND("AC16",Q30))), "✓", ""),"")</f>
        <v/>
      </c>
      <c r="AF17" s="45"/>
      <c r="AG17" s="44"/>
    </row>
    <row r="18" spans="1:33" s="42" customFormat="1" ht="18.75" x14ac:dyDescent="0.35">
      <c r="A18" s="17" t="s">
        <v>81</v>
      </c>
      <c r="B18" s="210">
        <f>IFERROR(B27,"")</f>
        <v>0.33643934515795432</v>
      </c>
      <c r="C18" s="211"/>
      <c r="D18" s="211"/>
      <c r="E18" s="211"/>
      <c r="F18" s="211"/>
      <c r="G18" s="211"/>
      <c r="H18" s="211"/>
      <c r="I18" s="211"/>
      <c r="J18" s="211"/>
      <c r="K18" s="211"/>
      <c r="L18" s="211"/>
      <c r="M18" s="211"/>
      <c r="N18" s="211"/>
      <c r="O18" s="212"/>
      <c r="P18" s="213">
        <f>IFERROR(P27,"")</f>
        <v>1.8281535648994516E-2</v>
      </c>
      <c r="Q18" s="211"/>
      <c r="R18" s="211"/>
      <c r="S18" s="211"/>
      <c r="T18" s="211"/>
      <c r="U18" s="211"/>
      <c r="V18" s="211"/>
      <c r="W18" s="211"/>
      <c r="X18" s="211"/>
      <c r="Y18" s="211"/>
      <c r="Z18" s="211"/>
      <c r="AA18" s="211"/>
      <c r="AB18" s="211"/>
      <c r="AC18" s="212"/>
      <c r="AF18" s="45"/>
      <c r="AG18" s="44"/>
    </row>
    <row r="19" spans="1:33" s="42" customFormat="1" ht="18.75" x14ac:dyDescent="0.35">
      <c r="A19" s="17" t="s">
        <v>82</v>
      </c>
      <c r="B19" s="214">
        <f>B18+P18</f>
        <v>0.35472088080694886</v>
      </c>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6"/>
      <c r="AF19" s="45"/>
      <c r="AG19" s="44"/>
    </row>
    <row r="20" spans="1:33" s="42" customFormat="1" ht="15" x14ac:dyDescent="0.2">
      <c r="A20" s="17" t="s">
        <v>63</v>
      </c>
      <c r="B20" s="217">
        <f>IFERROR(COUNTIF(B17:O17,"✓")+IF(OR(C27=D32,C27=D33), -1, 0),"")</f>
        <v>2</v>
      </c>
      <c r="C20" s="218"/>
      <c r="D20" s="218"/>
      <c r="E20" s="218"/>
      <c r="F20" s="218"/>
      <c r="G20" s="218"/>
      <c r="H20" s="218"/>
      <c r="I20" s="218"/>
      <c r="J20" s="218"/>
      <c r="K20" s="218"/>
      <c r="L20" s="218"/>
      <c r="M20" s="218"/>
      <c r="N20" s="218"/>
      <c r="O20" s="219"/>
      <c r="P20" s="217">
        <f>IFERROR(COUNTIF(P17:AC17,"✓")+IF(OR(Q27=R32,Q27=R33), -1, 0),"")</f>
        <v>1</v>
      </c>
      <c r="Q20" s="218"/>
      <c r="R20" s="218"/>
      <c r="S20" s="218"/>
      <c r="T20" s="218"/>
      <c r="U20" s="218"/>
      <c r="V20" s="218"/>
      <c r="W20" s="218"/>
      <c r="X20" s="218"/>
      <c r="Y20" s="218"/>
      <c r="Z20" s="218"/>
      <c r="AA20" s="218"/>
      <c r="AB20" s="218"/>
      <c r="AC20" s="219"/>
      <c r="AF20" s="45"/>
      <c r="AG20" s="44"/>
    </row>
    <row r="21" spans="1:33" s="42" customFormat="1" ht="15.75" thickBot="1" x14ac:dyDescent="0.25">
      <c r="A21" s="17" t="s">
        <v>83</v>
      </c>
      <c r="B21" s="220">
        <f>(B20+P20)*4</f>
        <v>12</v>
      </c>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2"/>
      <c r="AF21" s="45"/>
      <c r="AG21" s="44"/>
    </row>
    <row r="22" spans="1:33" s="42" customFormat="1" ht="16.5" thickBot="1" x14ac:dyDescent="0.3">
      <c r="A22" s="137" t="s">
        <v>64</v>
      </c>
      <c r="B22" s="223">
        <v>129</v>
      </c>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5"/>
      <c r="AF22" s="45"/>
      <c r="AG22" s="44"/>
    </row>
    <row r="23" spans="1:33" s="42" customFormat="1" ht="24" thickBot="1" x14ac:dyDescent="0.4">
      <c r="A23" s="73" t="s">
        <v>12</v>
      </c>
      <c r="B23" s="226">
        <f>IFERROR((B18+P18)*(B22/(B22-(4*(B20+P20)))), "Input Data")</f>
        <v>0.39110250960766157</v>
      </c>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8"/>
      <c r="AF23" s="45"/>
      <c r="AG23" s="44"/>
    </row>
    <row r="24" spans="1:33" s="42" customFormat="1" ht="15" x14ac:dyDescent="0.2">
      <c r="A24" s="73"/>
      <c r="AF24" s="45"/>
      <c r="AG24" s="44"/>
    </row>
    <row r="25" spans="1:33" s="42" customFormat="1" ht="15" x14ac:dyDescent="0.2">
      <c r="A25" s="73"/>
      <c r="AF25" s="45"/>
      <c r="AG25" s="44"/>
    </row>
    <row r="26" spans="1:33" s="42" customFormat="1" ht="15.75" outlineLevel="1" x14ac:dyDescent="0.25">
      <c r="A26" s="229" t="s">
        <v>96</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F26" s="45"/>
      <c r="AG26" s="44"/>
    </row>
    <row r="27" spans="1:33" s="42" customFormat="1" ht="15" outlineLevel="1" x14ac:dyDescent="0.2">
      <c r="A27" s="73"/>
      <c r="B27" s="74">
        <f>MAX(B30:B35)</f>
        <v>0.33643934515795432</v>
      </c>
      <c r="C27" s="75">
        <f>INDEX(D30:D35, MATCH(B27,B30:B35,0))</f>
        <v>3</v>
      </c>
      <c r="E27" s="76" t="str">
        <f>IF(B8="✓", "B16", "")</f>
        <v>B16</v>
      </c>
      <c r="F27" s="76" t="str">
        <f>IF(C8="✓", "C16", "")</f>
        <v>C16</v>
      </c>
      <c r="G27" s="77" t="str">
        <f>IF(SUM(D16:G16)=0, "", CONCATENATE(CHOOSE(_xlfn.XMATCH(MAX(D16:G16),D16:G16,0), "D", "E", "F", "G"),16))</f>
        <v>G16</v>
      </c>
      <c r="H27" s="78" t="str">
        <f>IF(H8="✓", "H16", "")</f>
        <v/>
      </c>
      <c r="I27" s="76" t="str">
        <f>IF(I8="✓", "I16","")</f>
        <v>I16</v>
      </c>
      <c r="J27" s="76" t="str">
        <f>IF(J8="✓", "J16","")</f>
        <v/>
      </c>
      <c r="K27" s="77" t="str">
        <f>IF(SUM(K16:N16)=0, "", CONCATENATE(CHOOSE(_xlfn.XMATCH(MAX(K16:N16),K16:N16,0), "K", "L", "M", "N"),16))</f>
        <v>N16</v>
      </c>
      <c r="L27" s="76" t="str">
        <f>IF(O8="✓", "O16", "")</f>
        <v/>
      </c>
      <c r="P27" s="74">
        <f>MAX(P30:P35)</f>
        <v>1.8281535648994516E-2</v>
      </c>
      <c r="Q27" s="75">
        <f>INDEX(R30:R35, MATCH(P27,P30:P35,0))</f>
        <v>1</v>
      </c>
      <c r="S27" s="76" t="str">
        <f>IF(P8="✓", "P16", "")</f>
        <v/>
      </c>
      <c r="T27" s="76" t="str">
        <f>IF(Q8="✓", "Q16", "")</f>
        <v/>
      </c>
      <c r="U27" s="77" t="str">
        <f>IF(SUM(R16:U16)=0, "", CONCATENATE(CHOOSE(_xlfn.XMATCH(MAX(R16:U16),R16:U16,0), "R", "S", "T", "U"),16))</f>
        <v/>
      </c>
      <c r="V27" s="78" t="str">
        <f>IF(V8="✓", "V16", "")</f>
        <v/>
      </c>
      <c r="W27" s="76" t="str">
        <f>IF(W8="✓", "W16","")</f>
        <v>W16</v>
      </c>
      <c r="X27" s="76" t="str">
        <f>IF(X8="✓", "X16","")</f>
        <v/>
      </c>
      <c r="Y27" s="77" t="str">
        <f>IF(SUM(Y16:AB16)=0, "", CONCATENATE(CHOOSE(_xlfn.XMATCH(MAX(Y16:AB16),Y16:AB16,0), "Y", "Z", "AA", "AB"),16))</f>
        <v/>
      </c>
      <c r="Z27" s="76" t="str">
        <f>IF(AC8="✓", "AC16", "")</f>
        <v>AC16</v>
      </c>
      <c r="AF27" s="45"/>
      <c r="AG27" s="44"/>
    </row>
    <row r="28" spans="1:33" s="83" customFormat="1" ht="24.95" customHeight="1" outlineLevel="1" x14ac:dyDescent="0.2">
      <c r="A28" s="73"/>
      <c r="B28" s="79"/>
      <c r="C28" s="27"/>
      <c r="D28" s="27"/>
      <c r="E28" s="80"/>
      <c r="F28" s="80"/>
      <c r="G28" s="81"/>
      <c r="H28" s="82"/>
      <c r="I28" s="80"/>
      <c r="J28" s="80"/>
      <c r="K28" s="81"/>
      <c r="L28" s="82"/>
      <c r="N28" s="42"/>
      <c r="O28" s="42"/>
      <c r="P28" s="79"/>
      <c r="Q28" s="27"/>
      <c r="R28" s="27"/>
      <c r="S28" s="80"/>
      <c r="T28" s="80"/>
      <c r="U28" s="81"/>
      <c r="V28" s="82"/>
      <c r="W28" s="80"/>
      <c r="X28" s="80"/>
      <c r="Y28" s="81"/>
      <c r="Z28" s="82"/>
      <c r="AF28" s="84"/>
      <c r="AG28" s="85"/>
    </row>
    <row r="29" spans="1:33" s="83" customFormat="1" ht="24.95" hidden="1" customHeight="1" outlineLevel="2" x14ac:dyDescent="0.2">
      <c r="A29" s="86"/>
      <c r="B29" s="79"/>
      <c r="C29" s="27"/>
      <c r="D29" s="27"/>
      <c r="E29" s="65">
        <f>B16</f>
        <v>1.28783000643915E-3</v>
      </c>
      <c r="F29" s="65">
        <f>C16</f>
        <v>3.4946236559139782E-2</v>
      </c>
      <c r="G29" s="87">
        <f>MAX(D16:G16)</f>
        <v>0.27082102776137035</v>
      </c>
      <c r="H29" s="88">
        <f>H16</f>
        <v>0</v>
      </c>
      <c r="I29" s="65">
        <f>I16</f>
        <v>6.0938452163315055E-4</v>
      </c>
      <c r="J29" s="65">
        <f>J16</f>
        <v>0</v>
      </c>
      <c r="K29" s="87">
        <f>MAX(K16:N16)</f>
        <v>0.33515151515151514</v>
      </c>
      <c r="L29" s="88">
        <f>O16</f>
        <v>0</v>
      </c>
      <c r="N29" s="42"/>
      <c r="O29" s="42"/>
      <c r="P29" s="79"/>
      <c r="Q29" s="27"/>
      <c r="R29" s="27"/>
      <c r="S29" s="65">
        <f>P16</f>
        <v>0</v>
      </c>
      <c r="T29" s="65">
        <f>Q16</f>
        <v>0</v>
      </c>
      <c r="U29" s="87">
        <f>MAX(R16:U16)</f>
        <v>0</v>
      </c>
      <c r="V29" s="88">
        <f>V16</f>
        <v>0</v>
      </c>
      <c r="W29" s="65">
        <f>W16</f>
        <v>1.8281535648994516E-2</v>
      </c>
      <c r="X29" s="65">
        <f>X16</f>
        <v>0</v>
      </c>
      <c r="Y29" s="87">
        <f>MAX(Y16:AB16)</f>
        <v>0</v>
      </c>
      <c r="Z29" s="88">
        <f>AC16</f>
        <v>1.495581237253569E-2</v>
      </c>
      <c r="AF29" s="84"/>
      <c r="AG29" s="85"/>
    </row>
    <row r="30" spans="1:33" s="83" customFormat="1" ht="24.95" customHeight="1" outlineLevel="1" collapsed="1" x14ac:dyDescent="0.2">
      <c r="A30" s="136" t="s">
        <v>84</v>
      </c>
      <c r="B30" s="89">
        <f>MAX(E30:L30)</f>
        <v>0.33643934515795432</v>
      </c>
      <c r="C30" s="90" t="str" cm="1">
        <f t="array" ref="C30">INDEX(E31:L31,D30)</f>
        <v>B16+N16</v>
      </c>
      <c r="D30" s="91">
        <f>MATCH(B30,E30:L30,0)</f>
        <v>3</v>
      </c>
      <c r="E30" s="92">
        <f>E29+I29</f>
        <v>1.8972145280723007E-3</v>
      </c>
      <c r="F30" s="93">
        <f>E29+J29</f>
        <v>1.28783000643915E-3</v>
      </c>
      <c r="G30" s="93">
        <f>E29+K29</f>
        <v>0.33643934515795432</v>
      </c>
      <c r="H30" s="93" t="str">
        <f>IF(ISODD(AC10), Z29+G29, "")</f>
        <v/>
      </c>
      <c r="I30" s="173">
        <f>I29+F29</f>
        <v>3.5555621080772933E-2</v>
      </c>
      <c r="J30" s="173">
        <f>I29+G29</f>
        <v>0.27143041228300352</v>
      </c>
      <c r="K30" s="174" t="str">
        <f>IF(ISODD(V10), V29+K29, "")</f>
        <v/>
      </c>
      <c r="L30" s="175">
        <f>IF(B10=H10, MAX(B16,H16), IF(I10=O10, MAX(I16,O16), 0))</f>
        <v>0</v>
      </c>
      <c r="O30" s="42"/>
      <c r="P30" s="89">
        <f>MAX(S30:Z30)</f>
        <v>1.8281535648994516E-2</v>
      </c>
      <c r="Q30" s="90" t="str" cm="1">
        <f t="array" ref="Q30">INDEX(S31:Z31,R30)</f>
        <v>+W16</v>
      </c>
      <c r="R30" s="91">
        <f>MATCH(P30,S30:Z30,0)</f>
        <v>1</v>
      </c>
      <c r="S30" s="92">
        <f>S29+W29</f>
        <v>1.8281535648994516E-2</v>
      </c>
      <c r="T30" s="93">
        <f>S29+X29</f>
        <v>0</v>
      </c>
      <c r="U30" s="93">
        <f>S29+Y29</f>
        <v>0</v>
      </c>
      <c r="V30" s="93" t="str">
        <f>IF(ISODD(H10), H29+U29, "")</f>
        <v/>
      </c>
      <c r="W30" s="173">
        <f>W29+T29</f>
        <v>1.8281535648994516E-2</v>
      </c>
      <c r="X30" s="173">
        <f>W29+U29</f>
        <v>1.8281535648994516E-2</v>
      </c>
      <c r="Y30" s="174" t="str">
        <f>IF(ISODD(O10), L29+Y29, "")</f>
        <v/>
      </c>
      <c r="Z30" s="175">
        <f>IF(P10=V10, MAX(P16,V16), IF(W10=AC10, MAX(W16,AC16), 0))</f>
        <v>0</v>
      </c>
      <c r="AF30" s="84"/>
      <c r="AG30" s="85"/>
    </row>
    <row r="31" spans="1:33" s="83" customFormat="1" ht="24.95" hidden="1" customHeight="1" outlineLevel="2" x14ac:dyDescent="0.2">
      <c r="A31" s="94"/>
      <c r="B31" s="95"/>
      <c r="C31" s="96" t="s">
        <v>65</v>
      </c>
      <c r="D31" s="97"/>
      <c r="E31" s="98" t="str">
        <f>CONCATENATE(E27,"+",I27)</f>
        <v>B16+I16</v>
      </c>
      <c r="F31" s="99" t="str">
        <f>CONCATENATE(E27,"+",J27)</f>
        <v>B16+</v>
      </c>
      <c r="G31" s="99" t="str">
        <f>CONCATENATE(E27,"+",K27)</f>
        <v>B16+N16</v>
      </c>
      <c r="H31" s="93" t="str">
        <f>IF(H30="", "SB", CONCATENATE(Z27,"+",G27))</f>
        <v>SB</v>
      </c>
      <c r="I31" s="100" t="str">
        <f>CONCATENATE(I27,"+",F27)</f>
        <v>I16+C16</v>
      </c>
      <c r="J31" s="100" t="str">
        <f>CONCATENATE(I27,"+",G27)</f>
        <v>I16+G16</v>
      </c>
      <c r="K31" s="100" t="str">
        <f>IF(K30="", "NB", CONCATENATE(V27,"+",K27))</f>
        <v>NB</v>
      </c>
      <c r="L31" s="176" t="str">
        <f>IF(L30=0,"n/a",IF(B10=H10,IF(B16&gt;=H16,"B16","H16"),
IF(I10=O10,IF(I16&gt;=O16,"B16","HC16"),
"-")))</f>
        <v>n/a</v>
      </c>
      <c r="O31" s="42"/>
      <c r="P31" s="95"/>
      <c r="Q31" s="101" t="s">
        <v>65</v>
      </c>
      <c r="R31" s="97"/>
      <c r="S31" s="98" t="str">
        <f>CONCATENATE(S27,"+",W27)</f>
        <v>+W16</v>
      </c>
      <c r="T31" s="99" t="str">
        <f>CONCATENATE(S27,"+",X27)</f>
        <v>+</v>
      </c>
      <c r="U31" s="99" t="str">
        <f>CONCATENATE(S27,"+",Y27)</f>
        <v>+</v>
      </c>
      <c r="V31" s="93" t="str">
        <f>IF(V30="", "EB", CONCATENATE(H27,"+",U27))</f>
        <v>EB</v>
      </c>
      <c r="W31" s="100" t="str">
        <f>CONCATENATE(W27,"+",T27)</f>
        <v>W16+</v>
      </c>
      <c r="X31" s="100" t="str">
        <f>CONCATENATE(W27,"+",U27)</f>
        <v>W16+</v>
      </c>
      <c r="Y31" s="100" t="str">
        <f>IF(Y30="", "WB", CONCATENATE(L27,"+",Y27))</f>
        <v>WB</v>
      </c>
      <c r="Z31" s="176" t="str">
        <f>IF(Z30=0,"n/a",IF(P10=V10,IF(P16&gt;=V16,"P16","V16"),
IF(W10=AC10,IF(W16&gt;=AC16,"W16","AC16"),
"-")))</f>
        <v>n/a</v>
      </c>
      <c r="AF31" s="84"/>
      <c r="AG31" s="85"/>
    </row>
    <row r="32" spans="1:33" s="105" customFormat="1" ht="24.95" customHeight="1" outlineLevel="1" collapsed="1" x14ac:dyDescent="0.2">
      <c r="A32" s="230" t="s">
        <v>66</v>
      </c>
      <c r="B32" s="102">
        <f>IF(C32="n/a", 0, B16+C16)</f>
        <v>3.6234066565578933E-2</v>
      </c>
      <c r="C32" s="103" t="str">
        <f>IF(OR(AND(B9="Lead", I9="Lead"), AND(B9="Lag", I9="Lag")), "✓", "n/a")</f>
        <v>✓</v>
      </c>
      <c r="D32" s="104">
        <f>COUNTA(E31:L31)+1</f>
        <v>9</v>
      </c>
      <c r="E32" s="80"/>
      <c r="F32" s="80"/>
      <c r="G32" s="81"/>
      <c r="H32" s="82"/>
      <c r="I32" s="80"/>
      <c r="J32" s="80"/>
      <c r="K32" s="81"/>
      <c r="L32" s="82"/>
      <c r="N32" s="42"/>
      <c r="O32" s="42"/>
      <c r="P32" s="102">
        <f>IF(Q32="n/a", 0, P16+Q16)</f>
        <v>0</v>
      </c>
      <c r="Q32" s="103" t="str">
        <f>IF(OR(AND(P9="Lead", W9="Lead"), AND(P9="Lag", W9="Lag")), "✓", "n/a")</f>
        <v>n/a</v>
      </c>
      <c r="R32" s="104">
        <f>COUNTA(S31:Z31)+1</f>
        <v>9</v>
      </c>
      <c r="S32" s="80"/>
      <c r="T32" s="80"/>
      <c r="U32" s="81"/>
      <c r="V32" s="82"/>
      <c r="W32" s="80"/>
      <c r="X32" s="80"/>
      <c r="Y32" s="81"/>
      <c r="Z32" s="82"/>
      <c r="AB32" s="83"/>
      <c r="AC32" s="83"/>
      <c r="AD32" s="83"/>
      <c r="AE32" s="83"/>
      <c r="AF32" s="106"/>
      <c r="AG32" s="107"/>
    </row>
    <row r="33" spans="1:33" s="105" customFormat="1" ht="24.95" customHeight="1" outlineLevel="1" x14ac:dyDescent="0.2">
      <c r="A33" s="231"/>
      <c r="B33" s="108">
        <f>IF(C33="n/a", 0, I16+J16)</f>
        <v>6.0938452163315055E-4</v>
      </c>
      <c r="C33" s="103" t="str">
        <f>IF(OR(AND(B9="Lead", I9="Lead"), AND(B9="Lag", I9="Lag")), "✓", "n/a")</f>
        <v>✓</v>
      </c>
      <c r="D33" s="109">
        <f>D32+1</f>
        <v>10</v>
      </c>
      <c r="E33" s="80"/>
      <c r="F33" s="80"/>
      <c r="G33" s="81"/>
      <c r="H33" s="82"/>
      <c r="I33" s="80"/>
      <c r="J33" s="80"/>
      <c r="K33" s="81"/>
      <c r="L33" s="82"/>
      <c r="N33" s="42"/>
      <c r="O33" s="42"/>
      <c r="P33" s="102">
        <f>IF(Q33="n/a", 0, W16+X16)</f>
        <v>0</v>
      </c>
      <c r="Q33" s="103" t="str">
        <f>IF(OR(AND(P9="Lead", W9="Lead"), AND(P9="Lag", W9="Lag")), "✓", "n/a")</f>
        <v>n/a</v>
      </c>
      <c r="R33" s="109">
        <f>R32+1</f>
        <v>10</v>
      </c>
      <c r="S33" s="80"/>
      <c r="T33" s="80"/>
      <c r="U33" s="81"/>
      <c r="V33" s="82"/>
      <c r="W33" s="80"/>
      <c r="X33" s="80"/>
      <c r="Y33" s="81"/>
      <c r="Z33" s="82"/>
      <c r="AB33" s="83"/>
      <c r="AC33" s="83"/>
      <c r="AD33" s="83"/>
      <c r="AE33" s="83"/>
      <c r="AF33" s="106"/>
      <c r="AG33" s="107"/>
    </row>
    <row r="34" spans="1:33" s="83" customFormat="1" ht="24.95" customHeight="1" outlineLevel="1" x14ac:dyDescent="0.2">
      <c r="A34" s="208" t="s">
        <v>67</v>
      </c>
      <c r="B34" s="110">
        <f>IF(C34="n/a", 0, B16+I16+C16)</f>
        <v>0</v>
      </c>
      <c r="C34" s="71" t="str">
        <f>IF(OR(AND(B9="Lead",I9="Lag"), AND(B9="Lag", I9="Lead")), "✓", "n/a")</f>
        <v>n/a</v>
      </c>
      <c r="D34" s="104">
        <f t="shared" ref="D34:D35" si="7">D33+1</f>
        <v>11</v>
      </c>
      <c r="E34" s="80"/>
      <c r="F34" s="80"/>
      <c r="G34" s="81"/>
      <c r="H34" s="82"/>
      <c r="I34" s="80"/>
      <c r="J34" s="80"/>
      <c r="K34" s="81"/>
      <c r="L34" s="82"/>
      <c r="N34" s="42"/>
      <c r="O34" s="42"/>
      <c r="P34" s="111">
        <f>IF(Q34="n/a", 0, P16+W16+Q16)</f>
        <v>0</v>
      </c>
      <c r="Q34" s="71" t="str">
        <f>IF(OR(AND(P9="Lead",W9="Lag"), AND(P9="Lag", W9="Lead")), "✓", "n/a")</f>
        <v>n/a</v>
      </c>
      <c r="R34" s="104">
        <f t="shared" ref="R34:R35" si="8">R33+1</f>
        <v>11</v>
      </c>
      <c r="S34" s="80"/>
      <c r="T34" s="80"/>
      <c r="U34" s="81"/>
      <c r="V34" s="82"/>
      <c r="W34" s="80"/>
      <c r="X34" s="80"/>
      <c r="Y34" s="81"/>
      <c r="Z34" s="82"/>
      <c r="AF34" s="84"/>
      <c r="AG34" s="85"/>
    </row>
    <row r="35" spans="1:33" s="83" customFormat="1" ht="24.95" customHeight="1" outlineLevel="1" x14ac:dyDescent="0.2">
      <c r="A35" s="209"/>
      <c r="B35" s="108">
        <f>IF(C35="n/a", 0, B16+I16+J16)</f>
        <v>0</v>
      </c>
      <c r="C35" s="103" t="str">
        <f>IF(OR(AND(B9="Lead",I9="Lag"), AND(B9="Lag", I9="Lead")), "✓", "n/a")</f>
        <v>n/a</v>
      </c>
      <c r="D35" s="109">
        <f t="shared" si="7"/>
        <v>12</v>
      </c>
      <c r="E35" s="80"/>
      <c r="F35" s="80"/>
      <c r="G35" s="81"/>
      <c r="H35" s="82"/>
      <c r="I35" s="80"/>
      <c r="J35" s="80"/>
      <c r="K35" s="81"/>
      <c r="L35" s="82"/>
      <c r="N35" s="42"/>
      <c r="O35" s="42"/>
      <c r="P35" s="112">
        <f>IF(Q35="n/a", 0, P16+W16+X16)</f>
        <v>0</v>
      </c>
      <c r="Q35" s="103" t="str">
        <f>IF(OR(AND(P9="Lead",W9="Lag"), AND(P9="Lag", W9="Lead")), "✓", "n/a")</f>
        <v>n/a</v>
      </c>
      <c r="R35" s="109">
        <f t="shared" si="8"/>
        <v>12</v>
      </c>
      <c r="S35" s="80"/>
      <c r="T35" s="80"/>
      <c r="U35" s="81"/>
      <c r="V35" s="82"/>
      <c r="W35" s="80"/>
      <c r="X35" s="80"/>
      <c r="Y35" s="81"/>
      <c r="Z35" s="82"/>
      <c r="AF35" s="84"/>
      <c r="AG35" s="85"/>
    </row>
    <row r="36" spans="1:33" s="105" customFormat="1" ht="15" customHeight="1" x14ac:dyDescent="0.2">
      <c r="A36" s="113"/>
      <c r="B36" s="114"/>
      <c r="C36" s="115"/>
      <c r="D36" s="27"/>
      <c r="E36" s="83"/>
      <c r="F36" s="83"/>
      <c r="G36" s="83"/>
      <c r="I36" s="83"/>
      <c r="K36" s="83"/>
      <c r="L36" s="83"/>
      <c r="N36" s="42"/>
      <c r="O36" s="42"/>
      <c r="P36" s="114"/>
      <c r="Q36" s="115"/>
      <c r="R36" s="27"/>
      <c r="S36" s="83"/>
      <c r="T36" s="83"/>
      <c r="U36" s="83"/>
      <c r="V36" s="83"/>
      <c r="W36" s="83"/>
      <c r="X36" s="83"/>
      <c r="AF36" s="106"/>
      <c r="AG36" s="107"/>
    </row>
    <row r="37" spans="1:33" hidden="1" x14ac:dyDescent="0.2">
      <c r="N37" s="140"/>
      <c r="O37" s="140"/>
      <c r="P37" s="177" t="s">
        <v>107</v>
      </c>
      <c r="Q37" s="177" t="s">
        <v>108</v>
      </c>
      <c r="R37" s="177" t="s">
        <v>109</v>
      </c>
      <c r="S37" s="177" t="s">
        <v>110</v>
      </c>
      <c r="T37" s="178" t="s">
        <v>100</v>
      </c>
      <c r="U37" s="178" t="s">
        <v>101</v>
      </c>
      <c r="V37" s="178" t="s">
        <v>102</v>
      </c>
      <c r="W37" s="178" t="s">
        <v>103</v>
      </c>
    </row>
    <row r="38" spans="1:33" ht="15" hidden="1" customHeight="1" x14ac:dyDescent="0.2">
      <c r="N38" s="140" t="s">
        <v>69</v>
      </c>
      <c r="O38" s="140" t="s">
        <v>68</v>
      </c>
      <c r="P38" s="177"/>
      <c r="Q38" s="177"/>
      <c r="R38" s="177"/>
      <c r="S38" s="177"/>
      <c r="T38" s="178"/>
      <c r="U38" s="178"/>
      <c r="V38" s="178"/>
      <c r="W38" s="178"/>
    </row>
    <row r="39" spans="1:33" ht="15" hidden="1" customHeight="1" x14ac:dyDescent="0.2">
      <c r="N39" s="140" t="s">
        <v>56</v>
      </c>
      <c r="O39" s="141" t="s">
        <v>59</v>
      </c>
      <c r="P39" s="177">
        <v>1</v>
      </c>
      <c r="Q39" s="177">
        <v>5</v>
      </c>
      <c r="R39" s="177">
        <v>7</v>
      </c>
      <c r="S39" s="177">
        <v>3</v>
      </c>
      <c r="T39" s="178">
        <v>6</v>
      </c>
      <c r="U39" s="178">
        <v>2</v>
      </c>
      <c r="V39" s="178">
        <v>4</v>
      </c>
      <c r="W39" s="178">
        <v>8</v>
      </c>
    </row>
    <row r="40" spans="1:33" ht="15" hidden="1" customHeight="1" x14ac:dyDescent="0.2">
      <c r="N40" s="140" t="s">
        <v>55</v>
      </c>
      <c r="O40" s="140"/>
      <c r="P40" s="177">
        <v>6</v>
      </c>
      <c r="Q40" s="177">
        <v>2</v>
      </c>
      <c r="R40" s="177">
        <v>4</v>
      </c>
      <c r="S40" s="177">
        <v>8</v>
      </c>
      <c r="T40" s="178">
        <v>7</v>
      </c>
      <c r="U40" s="178">
        <v>3</v>
      </c>
      <c r="V40" s="178">
        <v>5</v>
      </c>
      <c r="W40" s="178">
        <v>1</v>
      </c>
    </row>
    <row r="41" spans="1:33" ht="15" customHeight="1" x14ac:dyDescent="0.2"/>
  </sheetData>
  <sheetProtection sheet="1" formatCells="0" formatColumns="0" formatRows="0"/>
  <mergeCells count="50">
    <mergeCell ref="A34:A35"/>
    <mergeCell ref="W14:X14"/>
    <mergeCell ref="Y14:AC14"/>
    <mergeCell ref="B18:O18"/>
    <mergeCell ref="P18:AC18"/>
    <mergeCell ref="B19:AC19"/>
    <mergeCell ref="B20:O20"/>
    <mergeCell ref="P20:AC20"/>
    <mergeCell ref="B21:AC21"/>
    <mergeCell ref="B22:AC22"/>
    <mergeCell ref="B23:AC23"/>
    <mergeCell ref="A26:AD26"/>
    <mergeCell ref="A32:A33"/>
    <mergeCell ref="B14:C14"/>
    <mergeCell ref="D14:H14"/>
    <mergeCell ref="I14:J14"/>
    <mergeCell ref="K14:O14"/>
    <mergeCell ref="P14:Q14"/>
    <mergeCell ref="K7:M7"/>
    <mergeCell ref="R7:T7"/>
    <mergeCell ref="R14:V14"/>
    <mergeCell ref="Y7:AA7"/>
    <mergeCell ref="B11:C11"/>
    <mergeCell ref="I11:J11"/>
    <mergeCell ref="P11:Q11"/>
    <mergeCell ref="W11:X11"/>
    <mergeCell ref="B9:H9"/>
    <mergeCell ref="I9:O9"/>
    <mergeCell ref="P9:V9"/>
    <mergeCell ref="W9:AC9"/>
    <mergeCell ref="D7:F7"/>
    <mergeCell ref="B4:H4"/>
    <mergeCell ref="I4:O4"/>
    <mergeCell ref="P4:V4"/>
    <mergeCell ref="W4:AC4"/>
    <mergeCell ref="B6:C6"/>
    <mergeCell ref="D6:G6"/>
    <mergeCell ref="I6:J6"/>
    <mergeCell ref="K6:N6"/>
    <mergeCell ref="P6:Q6"/>
    <mergeCell ref="R6:U6"/>
    <mergeCell ref="W6:X6"/>
    <mergeCell ref="Y6:AB6"/>
    <mergeCell ref="B1:O1"/>
    <mergeCell ref="P1:R1"/>
    <mergeCell ref="S1:AC1"/>
    <mergeCell ref="AF1:AG1"/>
    <mergeCell ref="B2:O2"/>
    <mergeCell ref="P2:R2"/>
    <mergeCell ref="S2:AC2"/>
  </mergeCells>
  <conditionalFormatting sqref="A9">
    <cfRule type="expression" dxfId="79" priority="13">
      <formula>OR($B$8="✓", $I$8="✓", $P$8="✓", $W$8="✓")</formula>
    </cfRule>
  </conditionalFormatting>
  <conditionalFormatting sqref="B10 H10:I10 O10:P10 V10:W10 AC10">
    <cfRule type="expression" dxfId="78" priority="3">
      <formula>AND(B$8="✓", ISBLANK(B10))</formula>
    </cfRule>
  </conditionalFormatting>
  <conditionalFormatting sqref="B12:C12">
    <cfRule type="expression" dxfId="77" priority="7">
      <formula>AND($B$8="✓", $C$8="✓", ISBLANK(B12))</formula>
    </cfRule>
  </conditionalFormatting>
  <conditionalFormatting sqref="B1:O2 S1:AC2 B8:AC8 B9 I9 P9 W9 B22">
    <cfRule type="containsBlanks" dxfId="76" priority="12">
      <formula>LEN(TRIM(B1))=0</formula>
    </cfRule>
  </conditionalFormatting>
  <conditionalFormatting sqref="B12:AC12">
    <cfRule type="expression" dxfId="75" priority="11">
      <formula>AND(B$8="✓",ISBLANK(B12))</formula>
    </cfRule>
  </conditionalFormatting>
  <conditionalFormatting sqref="B13:AC13">
    <cfRule type="cellIs" dxfId="74" priority="5" operator="equal">
      <formula>0</formula>
    </cfRule>
  </conditionalFormatting>
  <conditionalFormatting sqref="B15:AC15 B11 D11:I11 K11:P11 R11:W11 Y11:AC11">
    <cfRule type="expression" dxfId="73" priority="4">
      <formula>AND(B$8="✓",ISBLANK(B11))</formula>
    </cfRule>
  </conditionalFormatting>
  <conditionalFormatting sqref="B15:AC15">
    <cfRule type="cellIs" dxfId="72" priority="1" operator="greaterThan">
      <formula>3000</formula>
    </cfRule>
    <cfRule type="cellIs" dxfId="71" priority="2" operator="lessThan">
      <formula>B$13</formula>
    </cfRule>
  </conditionalFormatting>
  <conditionalFormatting sqref="B16:AC16">
    <cfRule type="cellIs" dxfId="70" priority="6" operator="equal">
      <formula>0</formula>
    </cfRule>
  </conditionalFormatting>
  <conditionalFormatting sqref="I12:J12">
    <cfRule type="expression" dxfId="69" priority="10">
      <formula>AND($I$8="✓", $J$8="✓", ISBLANK(I12))</formula>
    </cfRule>
  </conditionalFormatting>
  <conditionalFormatting sqref="P12:Q12">
    <cfRule type="expression" dxfId="68" priority="9">
      <formula>AND($P$8="✓", $Q$8="✓", ISBLANK(P12))</formula>
    </cfRule>
  </conditionalFormatting>
  <conditionalFormatting sqref="W12:X12">
    <cfRule type="expression" dxfId="67" priority="8">
      <formula>AND($W$8="✓", $X$8="✓", ISBLANK(W12))</formula>
    </cfRule>
  </conditionalFormatting>
  <dataValidations count="10">
    <dataValidation type="list" showInputMessage="1" showErrorMessage="1" sqref="B8:AC8" xr:uid="{0C18A6AE-D591-4943-80A0-6BEBE0E1165C}">
      <formula1>$O$37:$O$39</formula1>
    </dataValidation>
    <dataValidation type="list" showInputMessage="1" showErrorMessage="1" sqref="B9:AC9" xr:uid="{50C5D483-3A23-4C3E-A3ED-51023CF84486}">
      <formula1>$N$37:$N$40</formula1>
    </dataValidation>
    <dataValidation type="list" showInputMessage="1" showErrorMessage="1" sqref="H10" xr:uid="{1C069562-352D-4E7B-BFD7-010BA669D9EB}">
      <formula1>$T$38:$T$40</formula1>
    </dataValidation>
    <dataValidation type="list" showInputMessage="1" showErrorMessage="1" sqref="O10" xr:uid="{35B8C971-6FC3-4CD7-8A9C-C27A46C6B17B}">
      <formula1>$U$38:$U$40</formula1>
    </dataValidation>
    <dataValidation type="list" showInputMessage="1" showErrorMessage="1" sqref="V10" xr:uid="{DF20129C-EE74-47CC-AD88-4F968EC23A3F}">
      <formula1>$V$38:$V$40</formula1>
    </dataValidation>
    <dataValidation type="list" showInputMessage="1" showErrorMessage="1" sqref="AC10" xr:uid="{C6977A83-909F-4669-B3C6-B384A4E90152}">
      <formula1>$W$38:$W$40</formula1>
    </dataValidation>
    <dataValidation type="list" showInputMessage="1" showErrorMessage="1" sqref="B10" xr:uid="{E0C2779A-CDA7-4B18-8620-93F252BABE4D}">
      <formula1>$P$38:$P$40</formula1>
    </dataValidation>
    <dataValidation type="list" showInputMessage="1" showErrorMessage="1" sqref="I10" xr:uid="{A434A9AD-92AF-49C7-8E3E-965BC092C9EF}">
      <formula1>$Q$38:$Q$40</formula1>
    </dataValidation>
    <dataValidation type="list" showInputMessage="1" showErrorMessage="1" sqref="P10" xr:uid="{6E8E304E-5A6C-4A3D-ADC8-75140E4E0DDD}">
      <formula1>$R$38:$R$40</formula1>
    </dataValidation>
    <dataValidation type="list" showInputMessage="1" showErrorMessage="1" sqref="W10" xr:uid="{B3C16EB4-D97C-4996-AE9C-C00B38D4357D}">
      <formula1>$S$38:$S$40</formula1>
    </dataValidation>
  </dataValidation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27F62-ABD9-4619-9662-42DA6DF6D134}">
  <sheetPr>
    <tabColor theme="1" tint="0.249977111117893"/>
  </sheetPr>
  <dimension ref="A1:AG41"/>
  <sheetViews>
    <sheetView zoomScaleNormal="100" workbookViewId="0">
      <pane xSplit="1" ySplit="9" topLeftCell="B10" activePane="bottomRight" state="frozen"/>
      <selection activeCell="A24" sqref="A24"/>
      <selection pane="topRight" activeCell="A24" sqref="A24"/>
      <selection pane="bottomLeft" activeCell="A24" sqref="A24"/>
      <selection pane="bottomRight" activeCell="Y6" sqref="Y6:AB6"/>
    </sheetView>
  </sheetViews>
  <sheetFormatPr defaultColWidth="4.7109375" defaultRowHeight="14.25" outlineLevelRow="2" outlineLevelCol="2" x14ac:dyDescent="0.2"/>
  <cols>
    <col min="1" max="1" width="29.28515625" style="17" bestFit="1" customWidth="1"/>
    <col min="2" max="29" width="5" style="14" customWidth="1"/>
    <col min="30" max="31" width="4.7109375" style="14"/>
    <col min="32" max="32" width="100.7109375" style="15" customWidth="1" outlineLevel="2"/>
    <col min="33" max="33" width="100.7109375" style="16" customWidth="1" outlineLevel="1"/>
    <col min="34" max="16384" width="4.7109375" style="14"/>
  </cols>
  <sheetData>
    <row r="1" spans="1:33" ht="15" x14ac:dyDescent="0.25">
      <c r="A1" s="13" t="s">
        <v>42</v>
      </c>
      <c r="B1" s="181" t="s">
        <v>120</v>
      </c>
      <c r="C1" s="181"/>
      <c r="D1" s="181"/>
      <c r="E1" s="181"/>
      <c r="F1" s="181"/>
      <c r="G1" s="181"/>
      <c r="H1" s="181"/>
      <c r="I1" s="181"/>
      <c r="J1" s="181"/>
      <c r="K1" s="181"/>
      <c r="L1" s="181"/>
      <c r="M1" s="181"/>
      <c r="N1" s="181"/>
      <c r="O1" s="181"/>
      <c r="P1" s="182" t="s">
        <v>43</v>
      </c>
      <c r="Q1" s="182"/>
      <c r="R1" s="182"/>
      <c r="S1" s="181" t="s">
        <v>112</v>
      </c>
      <c r="T1" s="181"/>
      <c r="U1" s="181"/>
      <c r="V1" s="181"/>
      <c r="W1" s="181"/>
      <c r="X1" s="181"/>
      <c r="Y1" s="181"/>
      <c r="Z1" s="181"/>
      <c r="AA1" s="181"/>
      <c r="AB1" s="181"/>
      <c r="AC1" s="181"/>
      <c r="AF1" s="183" t="s">
        <v>70</v>
      </c>
      <c r="AG1" s="183"/>
    </row>
    <row r="2" spans="1:33" ht="15" x14ac:dyDescent="0.25">
      <c r="A2" s="13" t="s">
        <v>44</v>
      </c>
      <c r="B2" s="181" t="s">
        <v>111</v>
      </c>
      <c r="C2" s="181"/>
      <c r="D2" s="181"/>
      <c r="E2" s="181"/>
      <c r="F2" s="181"/>
      <c r="G2" s="181"/>
      <c r="H2" s="181"/>
      <c r="I2" s="181"/>
      <c r="J2" s="181"/>
      <c r="K2" s="181"/>
      <c r="L2" s="181"/>
      <c r="M2" s="181"/>
      <c r="N2" s="181"/>
      <c r="O2" s="181"/>
      <c r="P2" s="182" t="s">
        <v>45</v>
      </c>
      <c r="Q2" s="182"/>
      <c r="R2" s="182"/>
      <c r="S2" s="184"/>
      <c r="T2" s="181"/>
      <c r="U2" s="181"/>
      <c r="V2" s="181"/>
      <c r="W2" s="181"/>
      <c r="X2" s="181"/>
      <c r="Y2" s="181"/>
      <c r="Z2" s="181"/>
      <c r="AA2" s="181"/>
      <c r="AB2" s="181"/>
      <c r="AC2" s="181"/>
      <c r="AG2" s="16" t="s">
        <v>116</v>
      </c>
    </row>
    <row r="3" spans="1:33" ht="15" thickBot="1" x14ac:dyDescent="0.25"/>
    <row r="4" spans="1:33" ht="15" x14ac:dyDescent="0.25">
      <c r="A4" s="17" t="str">
        <f>IF(SUM(B16:AC16)=0, "Intersection Type:  TBD", IF(OR(SUM(B16:H16)=0, SUM(I16:O16)=0, SUM(P16:V16)=0, SUM(W16:AC16)=0), "Intersection Type:  3-Leg", "Intersection Type:  4-Leg"))</f>
        <v>Intersection Type:  3-Leg</v>
      </c>
      <c r="B4" s="185" t="s">
        <v>46</v>
      </c>
      <c r="C4" s="186"/>
      <c r="D4" s="186"/>
      <c r="E4" s="186"/>
      <c r="F4" s="186"/>
      <c r="G4" s="186"/>
      <c r="H4" s="187"/>
      <c r="I4" s="188" t="s">
        <v>47</v>
      </c>
      <c r="J4" s="186"/>
      <c r="K4" s="186"/>
      <c r="L4" s="186"/>
      <c r="M4" s="186"/>
      <c r="N4" s="186"/>
      <c r="O4" s="187"/>
      <c r="P4" s="185" t="s">
        <v>48</v>
      </c>
      <c r="Q4" s="186"/>
      <c r="R4" s="186"/>
      <c r="S4" s="186"/>
      <c r="T4" s="186"/>
      <c r="U4" s="186"/>
      <c r="V4" s="187"/>
      <c r="W4" s="188" t="s">
        <v>49</v>
      </c>
      <c r="X4" s="186"/>
      <c r="Y4" s="186"/>
      <c r="Z4" s="186"/>
      <c r="AA4" s="186"/>
      <c r="AB4" s="186"/>
      <c r="AC4" s="187"/>
    </row>
    <row r="5" spans="1:33" s="23" customFormat="1" ht="25.5" x14ac:dyDescent="0.25">
      <c r="A5" s="18"/>
      <c r="B5" s="19">
        <v>1</v>
      </c>
      <c r="C5" s="20">
        <v>6</v>
      </c>
      <c r="D5" s="20">
        <v>6</v>
      </c>
      <c r="E5" s="20">
        <v>6</v>
      </c>
      <c r="F5" s="20">
        <v>6</v>
      </c>
      <c r="G5" s="20">
        <v>6</v>
      </c>
      <c r="H5" s="21">
        <v>6</v>
      </c>
      <c r="I5" s="22">
        <v>5</v>
      </c>
      <c r="J5" s="20">
        <v>2</v>
      </c>
      <c r="K5" s="20">
        <v>2</v>
      </c>
      <c r="L5" s="20">
        <v>2</v>
      </c>
      <c r="M5" s="20">
        <v>2</v>
      </c>
      <c r="N5" s="20">
        <v>2</v>
      </c>
      <c r="O5" s="21">
        <v>2</v>
      </c>
      <c r="P5" s="19">
        <v>7</v>
      </c>
      <c r="Q5" s="20">
        <v>4</v>
      </c>
      <c r="R5" s="20">
        <v>4</v>
      </c>
      <c r="S5" s="20">
        <v>4</v>
      </c>
      <c r="T5" s="20">
        <v>4</v>
      </c>
      <c r="U5" s="20">
        <v>4</v>
      </c>
      <c r="V5" s="21">
        <v>4</v>
      </c>
      <c r="W5" s="22">
        <v>3</v>
      </c>
      <c r="X5" s="20">
        <v>8</v>
      </c>
      <c r="Y5" s="20">
        <v>8</v>
      </c>
      <c r="Z5" s="20">
        <v>8</v>
      </c>
      <c r="AA5" s="20">
        <v>8</v>
      </c>
      <c r="AB5" s="20">
        <v>8</v>
      </c>
      <c r="AC5" s="21">
        <v>8</v>
      </c>
      <c r="AF5" s="24"/>
      <c r="AG5" s="25"/>
    </row>
    <row r="6" spans="1:33" s="27" customFormat="1" ht="15" customHeight="1" x14ac:dyDescent="0.25">
      <c r="A6" s="26"/>
      <c r="B6" s="189" t="s">
        <v>50</v>
      </c>
      <c r="C6" s="190"/>
      <c r="D6" s="191" t="s">
        <v>6</v>
      </c>
      <c r="E6" s="192"/>
      <c r="F6" s="192"/>
      <c r="G6" s="193"/>
      <c r="H6" s="138" t="s">
        <v>7</v>
      </c>
      <c r="I6" s="194" t="s">
        <v>50</v>
      </c>
      <c r="J6" s="190"/>
      <c r="K6" s="191" t="s">
        <v>6</v>
      </c>
      <c r="L6" s="192"/>
      <c r="M6" s="192"/>
      <c r="N6" s="193"/>
      <c r="O6" s="138" t="s">
        <v>7</v>
      </c>
      <c r="P6" s="189" t="s">
        <v>50</v>
      </c>
      <c r="Q6" s="190"/>
      <c r="R6" s="191" t="s">
        <v>6</v>
      </c>
      <c r="S6" s="192"/>
      <c r="T6" s="192"/>
      <c r="U6" s="193"/>
      <c r="V6" s="138" t="s">
        <v>7</v>
      </c>
      <c r="W6" s="194" t="s">
        <v>50</v>
      </c>
      <c r="X6" s="190"/>
      <c r="Y6" s="191" t="s">
        <v>6</v>
      </c>
      <c r="Z6" s="192"/>
      <c r="AA6" s="192"/>
      <c r="AB6" s="193"/>
      <c r="AC6" s="139" t="s">
        <v>7</v>
      </c>
      <c r="AF6" s="28"/>
      <c r="AG6" s="29"/>
    </row>
    <row r="7" spans="1:33" s="35" customFormat="1" ht="22.5" x14ac:dyDescent="0.2">
      <c r="A7" s="30"/>
      <c r="B7" s="31" t="s">
        <v>51</v>
      </c>
      <c r="C7" s="142" t="s">
        <v>89</v>
      </c>
      <c r="D7" s="195" t="s">
        <v>93</v>
      </c>
      <c r="E7" s="196"/>
      <c r="F7" s="197"/>
      <c r="G7" s="32" t="s">
        <v>52</v>
      </c>
      <c r="H7" s="33" t="s">
        <v>51</v>
      </c>
      <c r="I7" s="34" t="s">
        <v>51</v>
      </c>
      <c r="J7" s="142" t="s">
        <v>89</v>
      </c>
      <c r="K7" s="195" t="s">
        <v>93</v>
      </c>
      <c r="L7" s="196"/>
      <c r="M7" s="197"/>
      <c r="N7" s="32" t="s">
        <v>52</v>
      </c>
      <c r="O7" s="33" t="s">
        <v>51</v>
      </c>
      <c r="P7" s="31" t="s">
        <v>51</v>
      </c>
      <c r="Q7" s="142" t="s">
        <v>89</v>
      </c>
      <c r="R7" s="195" t="s">
        <v>93</v>
      </c>
      <c r="S7" s="196"/>
      <c r="T7" s="197"/>
      <c r="U7" s="32" t="s">
        <v>52</v>
      </c>
      <c r="V7" s="33" t="s">
        <v>51</v>
      </c>
      <c r="W7" s="34" t="s">
        <v>51</v>
      </c>
      <c r="X7" s="142" t="s">
        <v>89</v>
      </c>
      <c r="Y7" s="195" t="s">
        <v>93</v>
      </c>
      <c r="Z7" s="196"/>
      <c r="AA7" s="197"/>
      <c r="AB7" s="32" t="s">
        <v>52</v>
      </c>
      <c r="AC7" s="33" t="s">
        <v>51</v>
      </c>
      <c r="AF7" s="36"/>
      <c r="AG7" s="37"/>
    </row>
    <row r="8" spans="1:33" s="42" customFormat="1" ht="15.75" x14ac:dyDescent="0.25">
      <c r="A8" s="13" t="s">
        <v>85</v>
      </c>
      <c r="B8" s="38" t="s">
        <v>68</v>
      </c>
      <c r="C8" s="39" t="s">
        <v>59</v>
      </c>
      <c r="D8" s="40" t="s">
        <v>59</v>
      </c>
      <c r="E8" s="40" t="s">
        <v>59</v>
      </c>
      <c r="F8" s="40" t="s">
        <v>59</v>
      </c>
      <c r="G8" s="40" t="s">
        <v>68</v>
      </c>
      <c r="H8" s="41" t="s">
        <v>68</v>
      </c>
      <c r="I8" s="38" t="s">
        <v>68</v>
      </c>
      <c r="J8" s="39" t="s">
        <v>59</v>
      </c>
      <c r="K8" s="40" t="s">
        <v>59</v>
      </c>
      <c r="L8" s="40" t="s">
        <v>59</v>
      </c>
      <c r="M8" s="40" t="s">
        <v>59</v>
      </c>
      <c r="N8" s="40" t="s">
        <v>68</v>
      </c>
      <c r="O8" s="41" t="s">
        <v>59</v>
      </c>
      <c r="P8" s="38" t="s">
        <v>68</v>
      </c>
      <c r="Q8" s="39" t="s">
        <v>59</v>
      </c>
      <c r="R8" s="40" t="s">
        <v>59</v>
      </c>
      <c r="S8" s="40" t="s">
        <v>59</v>
      </c>
      <c r="T8" s="40" t="s">
        <v>59</v>
      </c>
      <c r="U8" s="40" t="s">
        <v>59</v>
      </c>
      <c r="V8" s="41" t="s">
        <v>68</v>
      </c>
      <c r="W8" s="38"/>
      <c r="X8" s="39"/>
      <c r="Y8" s="40"/>
      <c r="Z8" s="40"/>
      <c r="AA8" s="40"/>
      <c r="AB8" s="40"/>
      <c r="AC8" s="41"/>
      <c r="AF8" s="43"/>
      <c r="AG8" s="44"/>
    </row>
    <row r="9" spans="1:33" s="42" customFormat="1" ht="15" x14ac:dyDescent="0.2">
      <c r="A9" s="17" t="s">
        <v>54</v>
      </c>
      <c r="B9" s="200" t="s">
        <v>55</v>
      </c>
      <c r="C9" s="201"/>
      <c r="D9" s="201"/>
      <c r="E9" s="201"/>
      <c r="F9" s="201"/>
      <c r="G9" s="201"/>
      <c r="H9" s="202"/>
      <c r="I9" s="200" t="s">
        <v>56</v>
      </c>
      <c r="J9" s="201"/>
      <c r="K9" s="201"/>
      <c r="L9" s="201"/>
      <c r="M9" s="201"/>
      <c r="N9" s="201"/>
      <c r="O9" s="202"/>
      <c r="P9" s="200" t="s">
        <v>69</v>
      </c>
      <c r="Q9" s="201"/>
      <c r="R9" s="201"/>
      <c r="S9" s="201"/>
      <c r="T9" s="201"/>
      <c r="U9" s="201"/>
      <c r="V9" s="202"/>
      <c r="W9" s="200"/>
      <c r="X9" s="201"/>
      <c r="Y9" s="201"/>
      <c r="Z9" s="201"/>
      <c r="AA9" s="201"/>
      <c r="AB9" s="201"/>
      <c r="AC9" s="202"/>
      <c r="AF9" s="45"/>
      <c r="AG9" s="44"/>
    </row>
    <row r="10" spans="1:33" s="42" customFormat="1" ht="15" x14ac:dyDescent="0.2">
      <c r="A10" s="17" t="s">
        <v>57</v>
      </c>
      <c r="B10" s="50">
        <v>1</v>
      </c>
      <c r="C10" s="47" t="str">
        <f t="shared" ref="C10:AB10" si="0">IF(C8="✓", C5, "")</f>
        <v/>
      </c>
      <c r="D10" s="48" t="str">
        <f t="shared" si="0"/>
        <v/>
      </c>
      <c r="E10" s="48" t="str">
        <f t="shared" si="0"/>
        <v/>
      </c>
      <c r="F10" s="48" t="str">
        <f t="shared" si="0"/>
        <v/>
      </c>
      <c r="G10" s="48">
        <f t="shared" si="0"/>
        <v>6</v>
      </c>
      <c r="H10" s="171">
        <v>6</v>
      </c>
      <c r="I10" s="50">
        <v>5</v>
      </c>
      <c r="J10" s="47" t="str">
        <f t="shared" si="0"/>
        <v/>
      </c>
      <c r="K10" s="48" t="str">
        <f t="shared" si="0"/>
        <v/>
      </c>
      <c r="L10" s="48" t="str">
        <f t="shared" si="0"/>
        <v/>
      </c>
      <c r="M10" s="48" t="str">
        <f t="shared" si="0"/>
        <v/>
      </c>
      <c r="N10" s="48">
        <f t="shared" si="0"/>
        <v>2</v>
      </c>
      <c r="O10" s="171"/>
      <c r="P10" s="50">
        <v>4</v>
      </c>
      <c r="Q10" s="47" t="str">
        <f t="shared" si="0"/>
        <v/>
      </c>
      <c r="R10" s="48" t="str">
        <f t="shared" si="0"/>
        <v/>
      </c>
      <c r="S10" s="48" t="str">
        <f t="shared" si="0"/>
        <v/>
      </c>
      <c r="T10" s="48" t="str">
        <f t="shared" si="0"/>
        <v/>
      </c>
      <c r="U10" s="48" t="str">
        <f t="shared" si="0"/>
        <v/>
      </c>
      <c r="V10" s="171">
        <v>4</v>
      </c>
      <c r="W10" s="50"/>
      <c r="X10" s="47" t="str">
        <f t="shared" si="0"/>
        <v/>
      </c>
      <c r="Y10" s="48" t="str">
        <f t="shared" si="0"/>
        <v/>
      </c>
      <c r="Z10" s="48" t="str">
        <f t="shared" si="0"/>
        <v/>
      </c>
      <c r="AA10" s="48" t="str">
        <f t="shared" si="0"/>
        <v/>
      </c>
      <c r="AB10" s="48" t="str">
        <f t="shared" si="0"/>
        <v/>
      </c>
      <c r="AC10" s="171"/>
      <c r="AF10" s="45"/>
      <c r="AG10" s="44"/>
    </row>
    <row r="11" spans="1:33" s="42" customFormat="1" ht="15.75" x14ac:dyDescent="0.25">
      <c r="A11" s="13" t="s">
        <v>87</v>
      </c>
      <c r="B11" s="198">
        <v>0</v>
      </c>
      <c r="C11" s="199"/>
      <c r="D11" s="40"/>
      <c r="E11" s="40"/>
      <c r="F11" s="40"/>
      <c r="G11" s="40">
        <v>446</v>
      </c>
      <c r="H11" s="41">
        <v>163</v>
      </c>
      <c r="I11" s="198">
        <v>319</v>
      </c>
      <c r="J11" s="199"/>
      <c r="K11" s="40"/>
      <c r="L11" s="40"/>
      <c r="M11" s="40"/>
      <c r="N11" s="40">
        <v>614</v>
      </c>
      <c r="O11" s="51"/>
      <c r="P11" s="198">
        <v>215</v>
      </c>
      <c r="Q11" s="199"/>
      <c r="R11" s="40"/>
      <c r="S11" s="40"/>
      <c r="T11" s="40"/>
      <c r="U11" s="40"/>
      <c r="V11" s="51">
        <v>336</v>
      </c>
      <c r="W11" s="198"/>
      <c r="X11" s="199"/>
      <c r="Y11" s="40"/>
      <c r="Z11" s="40"/>
      <c r="AA11" s="40"/>
      <c r="AB11" s="40"/>
      <c r="AC11" s="51"/>
      <c r="AF11" s="45"/>
      <c r="AG11" s="44"/>
    </row>
    <row r="12" spans="1:33" s="42" customFormat="1" ht="15.75" x14ac:dyDescent="0.25">
      <c r="A12" s="13" t="s">
        <v>58</v>
      </c>
      <c r="B12" s="50">
        <v>42</v>
      </c>
      <c r="C12" s="39"/>
      <c r="D12" s="52"/>
      <c r="E12" s="52"/>
      <c r="F12" s="52"/>
      <c r="G12" s="52">
        <v>42</v>
      </c>
      <c r="H12" s="53">
        <v>42</v>
      </c>
      <c r="I12" s="50">
        <v>25</v>
      </c>
      <c r="J12" s="39"/>
      <c r="K12" s="52"/>
      <c r="L12" s="52"/>
      <c r="M12" s="52"/>
      <c r="N12" s="52">
        <v>25</v>
      </c>
      <c r="O12" s="53"/>
      <c r="P12" s="50">
        <v>32</v>
      </c>
      <c r="Q12" s="39"/>
      <c r="R12" s="52"/>
      <c r="S12" s="52"/>
      <c r="T12" s="52"/>
      <c r="U12" s="52"/>
      <c r="V12" s="53">
        <v>32</v>
      </c>
      <c r="W12" s="50"/>
      <c r="X12" s="39"/>
      <c r="Y12" s="52"/>
      <c r="Z12" s="52"/>
      <c r="AA12" s="52"/>
      <c r="AB12" s="52"/>
      <c r="AC12" s="53"/>
      <c r="AF12" s="45"/>
      <c r="AG12" s="44"/>
    </row>
    <row r="13" spans="1:33" s="42" customFormat="1" ht="15" x14ac:dyDescent="0.2">
      <c r="A13" s="17" t="s">
        <v>88</v>
      </c>
      <c r="B13" s="54">
        <f>IFERROR(IF(B8&lt;&gt;"✓", "", IF(AND(AND(B8="✓", C8="✓"), AND(B11&lt;&gt;"", B12&lt;&gt;"")), ROUND(B11*(B12/(B12+C12)),0), B11)),"")</f>
        <v>0</v>
      </c>
      <c r="C13" s="55" t="str">
        <f>IFERROR(IF(C8&lt;&gt;"✓", "", IF(AND(AND(B8="✓", C8="✓"), AND(B11&lt;&gt;"", C12&lt;&gt;"")), B11-B13, B11)),"")</f>
        <v/>
      </c>
      <c r="D13" s="56" t="str">
        <f>IFERROR(IF(D8&lt;&gt;"✓", "", D11),"")</f>
        <v/>
      </c>
      <c r="E13" s="56" t="str">
        <f t="shared" ref="E13:H13" si="1">IFERROR(IF(E8&lt;&gt;"✓", "", E11),"")</f>
        <v/>
      </c>
      <c r="F13" s="56" t="str">
        <f t="shared" si="1"/>
        <v/>
      </c>
      <c r="G13" s="56">
        <f t="shared" si="1"/>
        <v>446</v>
      </c>
      <c r="H13" s="57">
        <f t="shared" si="1"/>
        <v>163</v>
      </c>
      <c r="I13" s="54">
        <f>IFERROR(IF(I8&lt;&gt;"✓", "", IF(AND(AND(I8="✓", J8="✓"), AND(I11&lt;&gt;"", I12&lt;&gt;"")), ROUND(I11*(I12/(I12+J12)),0), I11)),"")</f>
        <v>319</v>
      </c>
      <c r="J13" s="55" t="str">
        <f>IFERROR(IF(J8&lt;&gt;"✓", "", IF(AND(AND(I8="✓", J8="✓"), AND(I11&lt;&gt;"", J12&lt;&gt;"")), I11-I13, I11)),"")</f>
        <v/>
      </c>
      <c r="K13" s="56" t="str">
        <f>IFERROR(IF(K8&lt;&gt;"✓", "", K11),"")</f>
        <v/>
      </c>
      <c r="L13" s="56" t="str">
        <f t="shared" ref="L13:O13" si="2">IFERROR(IF(L8&lt;&gt;"✓", "", L11),"")</f>
        <v/>
      </c>
      <c r="M13" s="56" t="str">
        <f t="shared" si="2"/>
        <v/>
      </c>
      <c r="N13" s="56">
        <f t="shared" si="2"/>
        <v>614</v>
      </c>
      <c r="O13" s="57" t="str">
        <f t="shared" si="2"/>
        <v/>
      </c>
      <c r="P13" s="54">
        <f>IFERROR(IF(P8&lt;&gt;"✓", "", IF(AND(AND(P8="✓", Q8="✓"), AND(P11&lt;&gt;"", P12&lt;&gt;"")), ROUND(P11*(P12/(P12+Q12)),0), P11)),"")</f>
        <v>215</v>
      </c>
      <c r="Q13" s="55" t="str">
        <f>IFERROR(IF(Q8&lt;&gt;"✓", "", IF(AND(AND(P8="✓", Q8="✓"), AND(P11&lt;&gt;"", Q12&lt;&gt;"")), P11-P13, P11)),"")</f>
        <v/>
      </c>
      <c r="R13" s="56" t="str">
        <f>IFERROR(IF(R8&lt;&gt;"✓", "", R11),"")</f>
        <v/>
      </c>
      <c r="S13" s="56" t="str">
        <f t="shared" ref="S13:V13" si="3">IFERROR(IF(S8&lt;&gt;"✓", "", S11),"")</f>
        <v/>
      </c>
      <c r="T13" s="56" t="str">
        <f t="shared" si="3"/>
        <v/>
      </c>
      <c r="U13" s="56" t="str">
        <f t="shared" si="3"/>
        <v/>
      </c>
      <c r="V13" s="57">
        <f t="shared" si="3"/>
        <v>336</v>
      </c>
      <c r="W13" s="54" t="str">
        <f>IFERROR(IF(W8&lt;&gt;"✓", "", IF(AND(AND(W8="✓", X8="✓"), AND(W11&lt;&gt;"", W12&lt;&gt;"")), ROUND(W11*(W12/(W12+X12)),0), W11)),"")</f>
        <v/>
      </c>
      <c r="X13" s="55" t="str">
        <f>IFERROR(IF(X8&lt;&gt;"✓", "", IF(AND(AND(W8="✓", X8="✓"), AND(W11&lt;&gt;"", X12&lt;&gt;"")), W11-W13, W11)),"")</f>
        <v/>
      </c>
      <c r="Y13" s="56" t="str">
        <f>IFERROR(IF(Y8&lt;&gt;"✓", "", Y11),"")</f>
        <v/>
      </c>
      <c r="Z13" s="56" t="str">
        <f t="shared" ref="Z13:AC13" si="4">IFERROR(IF(Z8&lt;&gt;"✓", "", Z11),"")</f>
        <v/>
      </c>
      <c r="AA13" s="56" t="str">
        <f t="shared" si="4"/>
        <v/>
      </c>
      <c r="AB13" s="56" t="str">
        <f t="shared" si="4"/>
        <v/>
      </c>
      <c r="AC13" s="57" t="str">
        <f t="shared" si="4"/>
        <v/>
      </c>
      <c r="AD13" s="172"/>
      <c r="AF13" s="45"/>
      <c r="AG13" s="44"/>
    </row>
    <row r="14" spans="1:33" s="42" customFormat="1" ht="15" x14ac:dyDescent="0.2">
      <c r="A14" s="17" t="s">
        <v>60</v>
      </c>
      <c r="B14" s="206" t="str">
        <f>IF(AND(B10="",C10=""),"-", IF(AND(B10&lt;&gt;"",C10&lt;&gt;""),"HCM 2000","Std Source"))</f>
        <v>Std Source</v>
      </c>
      <c r="C14" s="207"/>
      <c r="D14" s="203" t="str">
        <f>IF(AND(D10="", E10="", G10="", F10="", H10=""), "-", "Standard Source")</f>
        <v>Standard Source</v>
      </c>
      <c r="E14" s="204"/>
      <c r="F14" s="204"/>
      <c r="G14" s="204"/>
      <c r="H14" s="205"/>
      <c r="I14" s="206" t="str">
        <f>IF(AND(I10="",J10=""),"-", IF(AND(I10&lt;&gt;"",J10&lt;&gt;""),"HCM 2000","Std Source"))</f>
        <v>Std Source</v>
      </c>
      <c r="J14" s="207"/>
      <c r="K14" s="203" t="str">
        <f>IF(AND(K10="", L10="", N10="", M10="", O10=""), "-", "Standard Source")</f>
        <v>Standard Source</v>
      </c>
      <c r="L14" s="204"/>
      <c r="M14" s="204"/>
      <c r="N14" s="204"/>
      <c r="O14" s="205"/>
      <c r="P14" s="206" t="str">
        <f>IF(AND(P10="",Q10=""),"-", IF(AND(P10&lt;&gt;"",Q10&lt;&gt;""),"HCM 2000","Std Source"))</f>
        <v>Std Source</v>
      </c>
      <c r="Q14" s="207"/>
      <c r="R14" s="203" t="str">
        <f>IF(AND(R10="", S10="", U10="", T10="", V10=""), "-", "Standard Source")</f>
        <v>Standard Source</v>
      </c>
      <c r="S14" s="204"/>
      <c r="T14" s="204"/>
      <c r="U14" s="204"/>
      <c r="V14" s="205"/>
      <c r="W14" s="206" t="str">
        <f>IF(AND(W10="",X10=""),"-", IF(AND(W10&lt;&gt;"",X10&lt;&gt;""),"HCM 2000","Std Source"))</f>
        <v>-</v>
      </c>
      <c r="X14" s="207"/>
      <c r="Y14" s="203" t="str">
        <f>IF(AND(Y10="", Z10="", AB10="", AA10="", AC10=""), "-", "Standard Source")</f>
        <v>-</v>
      </c>
      <c r="Z14" s="204"/>
      <c r="AA14" s="204"/>
      <c r="AB14" s="204"/>
      <c r="AC14" s="205"/>
      <c r="AF14" s="45"/>
      <c r="AG14" s="44"/>
    </row>
    <row r="15" spans="1:33" s="42" customFormat="1" ht="15.75" x14ac:dyDescent="0.25">
      <c r="A15" s="13" t="s">
        <v>86</v>
      </c>
      <c r="B15" s="58">
        <v>0</v>
      </c>
      <c r="C15" s="59"/>
      <c r="D15" s="60"/>
      <c r="E15" s="60"/>
      <c r="F15" s="60"/>
      <c r="G15" s="60">
        <v>1650</v>
      </c>
      <c r="H15" s="61">
        <v>1471</v>
      </c>
      <c r="I15" s="62">
        <v>1654</v>
      </c>
      <c r="J15" s="59"/>
      <c r="K15" s="60"/>
      <c r="L15" s="60"/>
      <c r="M15" s="60"/>
      <c r="N15" s="60">
        <v>1624</v>
      </c>
      <c r="O15" s="63"/>
      <c r="P15" s="62">
        <v>1654</v>
      </c>
      <c r="Q15" s="59"/>
      <c r="R15" s="60"/>
      <c r="S15" s="60"/>
      <c r="T15" s="60"/>
      <c r="U15" s="60"/>
      <c r="V15" s="63">
        <v>1295</v>
      </c>
      <c r="W15" s="62"/>
      <c r="X15" s="59"/>
      <c r="Y15" s="60"/>
      <c r="Z15" s="60"/>
      <c r="AA15" s="60"/>
      <c r="AB15" s="60"/>
      <c r="AC15" s="63"/>
      <c r="AF15" s="45"/>
      <c r="AG15" s="44"/>
    </row>
    <row r="16" spans="1:33" s="42" customFormat="1" ht="15" x14ac:dyDescent="0.2">
      <c r="A16" s="17" t="s">
        <v>61</v>
      </c>
      <c r="B16" s="64">
        <f>IFERROR(IF(ISBLANK(B15), 0, B13/B15),0)</f>
        <v>0</v>
      </c>
      <c r="C16" s="65">
        <f>IFERROR(IF(ISBLANK(C15), 0, C13/C15),0)</f>
        <v>0</v>
      </c>
      <c r="D16" s="66">
        <f>IFERROR(IF(ISBLANK(D15), 0, D13/D15),0)</f>
        <v>0</v>
      </c>
      <c r="E16" s="66">
        <f t="shared" ref="E16:H16" si="5">IFERROR(IF(ISBLANK(E15), 0, E13/E15),0)</f>
        <v>0</v>
      </c>
      <c r="F16" s="66">
        <f>IFERROR(IF(ISBLANK(F15), 0, F13/F15),0)</f>
        <v>0</v>
      </c>
      <c r="G16" s="66">
        <f>IFERROR(IF(ISBLANK(G15), 0, G13/G15),0)</f>
        <v>0.27030303030303032</v>
      </c>
      <c r="H16" s="67">
        <f t="shared" si="5"/>
        <v>0.11080897348742352</v>
      </c>
      <c r="I16" s="68">
        <f>IFERROR(IF(ISBLANK(I15), 0, I13/I15),0)</f>
        <v>0.19286577992744861</v>
      </c>
      <c r="J16" s="65">
        <f>IFERROR(IF(ISBLANK(J15), 0, J13/J15),0)</f>
        <v>0</v>
      </c>
      <c r="K16" s="66">
        <f>IFERROR(IF(ISBLANK(K15), 0, K13/K15),0)</f>
        <v>0</v>
      </c>
      <c r="L16" s="66">
        <f t="shared" ref="L16:AC16" si="6">IFERROR(IF(ISBLANK(L15), 0, L13/L15),0)</f>
        <v>0</v>
      </c>
      <c r="M16" s="66">
        <f>IFERROR(IF(ISBLANK(M15), 0, M13/M15),0)</f>
        <v>0</v>
      </c>
      <c r="N16" s="66">
        <f>IFERROR(IF(ISBLANK(N15), 0, N13/N15),0)</f>
        <v>0.37807881773399016</v>
      </c>
      <c r="O16" s="69">
        <f>IFERROR(IF(ISBLANK(O15), 0, O13/O15),0)</f>
        <v>0</v>
      </c>
      <c r="P16" s="68">
        <f t="shared" si="6"/>
        <v>0.12998790810157196</v>
      </c>
      <c r="Q16" s="65">
        <f t="shared" si="6"/>
        <v>0</v>
      </c>
      <c r="R16" s="66">
        <f t="shared" si="6"/>
        <v>0</v>
      </c>
      <c r="S16" s="66">
        <f t="shared" si="6"/>
        <v>0</v>
      </c>
      <c r="T16" s="66">
        <f>IFERROR(IF(ISBLANK(T15), 0, T13/T15),0)</f>
        <v>0</v>
      </c>
      <c r="U16" s="66">
        <f>IFERROR(IF(ISBLANK(U15), 0, U13/U15),0)</f>
        <v>0</v>
      </c>
      <c r="V16" s="69">
        <f t="shared" si="6"/>
        <v>0.25945945945945947</v>
      </c>
      <c r="W16" s="68">
        <f t="shared" si="6"/>
        <v>0</v>
      </c>
      <c r="X16" s="65">
        <f t="shared" si="6"/>
        <v>0</v>
      </c>
      <c r="Y16" s="66">
        <f t="shared" si="6"/>
        <v>0</v>
      </c>
      <c r="Z16" s="66">
        <f t="shared" si="6"/>
        <v>0</v>
      </c>
      <c r="AA16" s="66">
        <f>IFERROR(IF(ISBLANK(AA15), 0, AA13/AA15),0)</f>
        <v>0</v>
      </c>
      <c r="AB16" s="66">
        <f>IFERROR(IF(ISBLANK(AB15), 0, AB13/AB15),0)</f>
        <v>0</v>
      </c>
      <c r="AC16" s="69">
        <f t="shared" si="6"/>
        <v>0</v>
      </c>
      <c r="AF16" s="45"/>
      <c r="AG16" s="44"/>
    </row>
    <row r="17" spans="1:33" s="42" customFormat="1" ht="15" x14ac:dyDescent="0.2">
      <c r="A17" s="17" t="s">
        <v>62</v>
      </c>
      <c r="B17" s="46" t="str">
        <f>IFERROR(IF(OR(C27=D32,C27=D34,C27=D35,AND(B27=B30,ISNUMBER(FIND("B16",C30)))), "✓", ""),"")</f>
        <v/>
      </c>
      <c r="C17" s="47" t="str">
        <f>IFERROR(IF(OR(C27=D32,C27=D34,AND(B27=B30,ISNUMBER(FIND("C16",C30)))), "✓", ""),"")</f>
        <v/>
      </c>
      <c r="D17" s="48" t="str">
        <f>IFERROR(IF(AND(B27=B30,ISNUMBER(FIND("D16",C30))), "✓", ""),"")</f>
        <v/>
      </c>
      <c r="E17" s="48" t="str">
        <f>IFERROR(IF(AND(B27=B30,ISNUMBER(FIND("E16",C30))), "✓", ""),"")</f>
        <v/>
      </c>
      <c r="F17" s="48" t="str">
        <f>IFERROR(IF(AND(B27=B30,ISNUMBER(FIND("F16",C30))), "✓", ""),"")</f>
        <v/>
      </c>
      <c r="G17" s="48" t="str">
        <f>IFERROR(IF(AND(B27=B30,ISNUMBER(FIND("G16",C30))), "✓", ""),"")</f>
        <v>✓</v>
      </c>
      <c r="H17" s="49" t="str">
        <f>IFERROR(IF(AND(B27=B30,ISNUMBER(FIND("H16",C30))), "✓", ""),"")</f>
        <v/>
      </c>
      <c r="I17" s="70" t="str">
        <f>IFERROR(IF(OR(C27=D33,C27=D34,C27=D35,AND(B27=B30,ISNUMBER(FIND("I16",C30)))), "✓", ""),"")</f>
        <v>✓</v>
      </c>
      <c r="J17" s="47" t="str">
        <f>IFERROR(IF(OR(C27=D33,C27=D35,AND(B27=B30,ISNUMBER(FIND("J16",C30)))), "✓", ""),"")</f>
        <v/>
      </c>
      <c r="K17" s="48" t="str">
        <f>IFERROR(IF(AND(B27=B30,ISNUMBER(FIND("K16",C30))), "✓", ""),"")</f>
        <v/>
      </c>
      <c r="L17" s="48" t="str">
        <f>IFERROR(IF(AND(B27=B30,ISNUMBER(FIND("L16",C30))), "✓", ""),"")</f>
        <v/>
      </c>
      <c r="M17" s="48" t="str">
        <f>IFERROR(IF(AND(B27=B30,ISNUMBER(FIND("M16",C30))), "✓", ""),"")</f>
        <v/>
      </c>
      <c r="N17" s="48" t="str">
        <f>IFERROR(IF(AND(B27=B30,ISNUMBER(FIND("N16",C30))), "✓", ""),"")</f>
        <v/>
      </c>
      <c r="O17" s="72" t="str">
        <f>IFERROR(IF(AND(B27=B30,ISNUMBER(FIND("O16",C30))), "✓", ""),"")</f>
        <v/>
      </c>
      <c r="P17" s="46" t="str">
        <f>IFERROR(IF(OR(Q27=R32,Q27=R34,Q27=R35,AND(P27=P30,ISNUMBER(FIND("P16",Q30)))), "✓", ""),"")</f>
        <v/>
      </c>
      <c r="Q17" s="47" t="str">
        <f>IFERROR(IF(OR(Q27=R32,Q27=R34, AND(P27=P30,ISNUMBER(FIND("Q16",Q30)))), "✓", ""),"")</f>
        <v/>
      </c>
      <c r="R17" s="48" t="str">
        <f>IFERROR(IF(AND(P27=P30,ISNUMBER(FIND("R16",Q30))), "✓", ""),"")</f>
        <v/>
      </c>
      <c r="S17" s="48" t="str">
        <f>IFERROR(IF(AND(P27=P30,ISNUMBER(FIND("S16",Q30))), "✓", ""),"")</f>
        <v/>
      </c>
      <c r="T17" s="48" t="str">
        <f>IFERROR(IF(AND(P27=P30,ISNUMBER(FIND("T16",Q30))), "✓", ""),"")</f>
        <v/>
      </c>
      <c r="U17" s="48" t="str">
        <f>IFERROR(IF(AND(P27=P30,ISNUMBER(FIND("U16",Q30))), "✓", ""),"")</f>
        <v/>
      </c>
      <c r="V17" s="49" t="str">
        <f>IFERROR(IF(AND(P27=P30,ISNUMBER(FIND("V16",Q30))), "✓", ""),"")</f>
        <v>✓</v>
      </c>
      <c r="W17" s="70" t="str">
        <f>IFERROR(IF(OR(Q27=R33,Q27=R34,Q27=R35,AND(P27=P30,ISNUMBER(FIND("W16",Q30)))), "✓", ""),"")</f>
        <v/>
      </c>
      <c r="X17" s="47" t="str">
        <f>IFERROR(IF(OR(Q27=R33,Q27=R35, AND(P27=P30,ISNUMBER(FIND("X16",Q30)))), "✓", ""),"")</f>
        <v/>
      </c>
      <c r="Y17" s="48" t="str">
        <f>IFERROR(IF(AND(P27=P30,ISNUMBER(FIND("Y16",Q30))), "✓", ""),"")</f>
        <v/>
      </c>
      <c r="Z17" s="48" t="str">
        <f>IFERROR(IF(AND(P27=P30,ISNUMBER(FIND("Z16",Q30))), "✓", ""),"")</f>
        <v/>
      </c>
      <c r="AA17" s="48" t="str">
        <f>IFERROR(IF(AND(P27=P30,ISNUMBER(FIND("AA16",Q30))), "✓", ""),"")</f>
        <v/>
      </c>
      <c r="AB17" s="48" t="str">
        <f>IFERROR(IF(AND(P27=P30,ISNUMBER(FIND("AB16",Q30))), "✓", ""),"")</f>
        <v/>
      </c>
      <c r="AC17" s="72" t="str">
        <f>IFERROR(IF(AND(P27=P30,ISNUMBER(FIND("AC16",Q30))), "✓", ""),"")</f>
        <v/>
      </c>
      <c r="AF17" s="45"/>
      <c r="AG17" s="44"/>
    </row>
    <row r="18" spans="1:33" s="42" customFormat="1" ht="18.75" x14ac:dyDescent="0.35">
      <c r="A18" s="17" t="s">
        <v>81</v>
      </c>
      <c r="B18" s="210">
        <f>IFERROR(B27,"")</f>
        <v>0.46316881023047896</v>
      </c>
      <c r="C18" s="211"/>
      <c r="D18" s="211"/>
      <c r="E18" s="211"/>
      <c r="F18" s="211"/>
      <c r="G18" s="211"/>
      <c r="H18" s="211"/>
      <c r="I18" s="211"/>
      <c r="J18" s="211"/>
      <c r="K18" s="211"/>
      <c r="L18" s="211"/>
      <c r="M18" s="211"/>
      <c r="N18" s="211"/>
      <c r="O18" s="212"/>
      <c r="P18" s="213">
        <f>IFERROR(P27,"")</f>
        <v>0.25945945945945947</v>
      </c>
      <c r="Q18" s="211"/>
      <c r="R18" s="211"/>
      <c r="S18" s="211"/>
      <c r="T18" s="211"/>
      <c r="U18" s="211"/>
      <c r="V18" s="211"/>
      <c r="W18" s="211"/>
      <c r="X18" s="211"/>
      <c r="Y18" s="211"/>
      <c r="Z18" s="211"/>
      <c r="AA18" s="211"/>
      <c r="AB18" s="211"/>
      <c r="AC18" s="212"/>
      <c r="AF18" s="45"/>
      <c r="AG18" s="44"/>
    </row>
    <row r="19" spans="1:33" s="42" customFormat="1" ht="18.75" x14ac:dyDescent="0.35">
      <c r="A19" s="17" t="s">
        <v>82</v>
      </c>
      <c r="B19" s="214">
        <f>B18+P18</f>
        <v>0.72262826968993843</v>
      </c>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6"/>
      <c r="AF19" s="45"/>
      <c r="AG19" s="44"/>
    </row>
    <row r="20" spans="1:33" s="42" customFormat="1" ht="15" x14ac:dyDescent="0.2">
      <c r="A20" s="17" t="s">
        <v>63</v>
      </c>
      <c r="B20" s="217">
        <f>IFERROR(COUNTIF(B17:O17,"✓")+IF(OR(C27=D32,C27=D33), -1, 0),"")</f>
        <v>2</v>
      </c>
      <c r="C20" s="218"/>
      <c r="D20" s="218"/>
      <c r="E20" s="218"/>
      <c r="F20" s="218"/>
      <c r="G20" s="218"/>
      <c r="H20" s="218"/>
      <c r="I20" s="218"/>
      <c r="J20" s="218"/>
      <c r="K20" s="218"/>
      <c r="L20" s="218"/>
      <c r="M20" s="218"/>
      <c r="N20" s="218"/>
      <c r="O20" s="219"/>
      <c r="P20" s="217">
        <f>IFERROR(COUNTIF(P17:AC17,"✓")+IF(OR(Q27=R32,Q27=R33), -1, 0),"")</f>
        <v>1</v>
      </c>
      <c r="Q20" s="218"/>
      <c r="R20" s="218"/>
      <c r="S20" s="218"/>
      <c r="T20" s="218"/>
      <c r="U20" s="218"/>
      <c r="V20" s="218"/>
      <c r="W20" s="218"/>
      <c r="X20" s="218"/>
      <c r="Y20" s="218"/>
      <c r="Z20" s="218"/>
      <c r="AA20" s="218"/>
      <c r="AB20" s="218"/>
      <c r="AC20" s="219"/>
      <c r="AF20" s="45"/>
      <c r="AG20" s="44"/>
    </row>
    <row r="21" spans="1:33" s="42" customFormat="1" ht="15.75" thickBot="1" x14ac:dyDescent="0.25">
      <c r="A21" s="17" t="s">
        <v>83</v>
      </c>
      <c r="B21" s="220">
        <f>(B20+P20)*4</f>
        <v>12</v>
      </c>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2"/>
      <c r="AF21" s="45"/>
      <c r="AG21" s="44"/>
    </row>
    <row r="22" spans="1:33" s="42" customFormat="1" ht="16.5" thickBot="1" x14ac:dyDescent="0.3">
      <c r="A22" s="137" t="s">
        <v>64</v>
      </c>
      <c r="B22" s="223">
        <v>133</v>
      </c>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5"/>
      <c r="AF22" s="45"/>
      <c r="AG22" s="44"/>
    </row>
    <row r="23" spans="1:33" s="42" customFormat="1" ht="24" thickBot="1" x14ac:dyDescent="0.4">
      <c r="A23" s="73" t="s">
        <v>12</v>
      </c>
      <c r="B23" s="226">
        <f>IFERROR((B18+P18)*(B22/(B22-(4*(B20+P20)))), "Input Data")</f>
        <v>0.7942938832129075</v>
      </c>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8"/>
      <c r="AF23" s="45"/>
      <c r="AG23" s="44"/>
    </row>
    <row r="24" spans="1:33" s="42" customFormat="1" ht="15" x14ac:dyDescent="0.2">
      <c r="A24" s="73"/>
      <c r="AF24" s="45"/>
      <c r="AG24" s="44"/>
    </row>
    <row r="25" spans="1:33" s="42" customFormat="1" ht="15" x14ac:dyDescent="0.2">
      <c r="A25" s="73"/>
      <c r="AF25" s="45"/>
      <c r="AG25" s="44"/>
    </row>
    <row r="26" spans="1:33" s="42" customFormat="1" ht="15.75" outlineLevel="1" x14ac:dyDescent="0.25">
      <c r="A26" s="229" t="s">
        <v>96</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F26" s="45"/>
      <c r="AG26" s="44"/>
    </row>
    <row r="27" spans="1:33" s="42" customFormat="1" ht="15" outlineLevel="1" x14ac:dyDescent="0.2">
      <c r="A27" s="73"/>
      <c r="B27" s="74">
        <f>MAX(B30:B35)</f>
        <v>0.46316881023047896</v>
      </c>
      <c r="C27" s="75">
        <f>INDEX(D30:D35, MATCH(B27,B30:B35,0))</f>
        <v>6</v>
      </c>
      <c r="E27" s="76" t="str">
        <f>IF(B8="✓", "B16", "")</f>
        <v>B16</v>
      </c>
      <c r="F27" s="76" t="str">
        <f>IF(C8="✓", "C16", "")</f>
        <v/>
      </c>
      <c r="G27" s="77" t="str">
        <f>IF(SUM(D16:G16)=0, "", CONCATENATE(CHOOSE(_xlfn.XMATCH(MAX(D16:G16),D16:G16,0), "D", "E", "F", "G"),16))</f>
        <v>G16</v>
      </c>
      <c r="H27" s="78" t="str">
        <f>IF(H8="✓", "H16", "")</f>
        <v>H16</v>
      </c>
      <c r="I27" s="76" t="str">
        <f>IF(I8="✓", "I16","")</f>
        <v>I16</v>
      </c>
      <c r="J27" s="76" t="str">
        <f>IF(J8="✓", "J16","")</f>
        <v/>
      </c>
      <c r="K27" s="77" t="str">
        <f>IF(SUM(K16:N16)=0, "", CONCATENATE(CHOOSE(_xlfn.XMATCH(MAX(K16:N16),K16:N16,0), "K", "L", "M", "N"),16))</f>
        <v>N16</v>
      </c>
      <c r="L27" s="76" t="str">
        <f>IF(O8="✓", "O16", "")</f>
        <v/>
      </c>
      <c r="P27" s="74">
        <f>MAX(P30:P35)</f>
        <v>0.25945945945945947</v>
      </c>
      <c r="Q27" s="75">
        <f>INDEX(R30:R35, MATCH(P27,P30:P35,0))</f>
        <v>8</v>
      </c>
      <c r="S27" s="76" t="str">
        <f>IF(P8="✓", "P16", "")</f>
        <v>P16</v>
      </c>
      <c r="T27" s="76" t="str">
        <f>IF(Q8="✓", "Q16", "")</f>
        <v/>
      </c>
      <c r="U27" s="77" t="str">
        <f>IF(SUM(R16:U16)=0, "", CONCATENATE(CHOOSE(_xlfn.XMATCH(MAX(R16:U16),R16:U16,0), "R", "S", "T", "U"),16))</f>
        <v/>
      </c>
      <c r="V27" s="78" t="str">
        <f>IF(V8="✓", "V16", "")</f>
        <v>V16</v>
      </c>
      <c r="W27" s="76" t="str">
        <f>IF(W8="✓", "W16","")</f>
        <v/>
      </c>
      <c r="X27" s="76" t="str">
        <f>IF(X8="✓", "X16","")</f>
        <v/>
      </c>
      <c r="Y27" s="77" t="str">
        <f>IF(SUM(Y16:AB16)=0, "", CONCATENATE(CHOOSE(_xlfn.XMATCH(MAX(Y16:AB16),Y16:AB16,0), "Y", "Z", "AA", "AB"),16))</f>
        <v/>
      </c>
      <c r="Z27" s="76" t="str">
        <f>IF(AC8="✓", "AC16", "")</f>
        <v/>
      </c>
      <c r="AF27" s="45"/>
      <c r="AG27" s="44"/>
    </row>
    <row r="28" spans="1:33" s="83" customFormat="1" ht="24.95" customHeight="1" outlineLevel="1" x14ac:dyDescent="0.2">
      <c r="A28" s="73"/>
      <c r="B28" s="79"/>
      <c r="C28" s="27"/>
      <c r="D28" s="27"/>
      <c r="E28" s="80"/>
      <c r="F28" s="80"/>
      <c r="G28" s="81"/>
      <c r="H28" s="82"/>
      <c r="I28" s="80"/>
      <c r="J28" s="80"/>
      <c r="K28" s="81"/>
      <c r="L28" s="82"/>
      <c r="N28" s="42"/>
      <c r="O28" s="42"/>
      <c r="P28" s="79"/>
      <c r="Q28" s="27"/>
      <c r="R28" s="27"/>
      <c r="S28" s="80"/>
      <c r="T28" s="80"/>
      <c r="U28" s="81"/>
      <c r="V28" s="82"/>
      <c r="W28" s="80"/>
      <c r="X28" s="80"/>
      <c r="Y28" s="81"/>
      <c r="Z28" s="82"/>
      <c r="AF28" s="84"/>
      <c r="AG28" s="85"/>
    </row>
    <row r="29" spans="1:33" s="83" customFormat="1" ht="24.95" hidden="1" customHeight="1" outlineLevel="2" x14ac:dyDescent="0.2">
      <c r="A29" s="86"/>
      <c r="B29" s="79"/>
      <c r="C29" s="27"/>
      <c r="D29" s="27"/>
      <c r="E29" s="65">
        <f>B16</f>
        <v>0</v>
      </c>
      <c r="F29" s="65">
        <f>C16</f>
        <v>0</v>
      </c>
      <c r="G29" s="87">
        <f>MAX(D16:G16)</f>
        <v>0.27030303030303032</v>
      </c>
      <c r="H29" s="88">
        <f>H16</f>
        <v>0.11080897348742352</v>
      </c>
      <c r="I29" s="65">
        <f>I16</f>
        <v>0.19286577992744861</v>
      </c>
      <c r="J29" s="65">
        <f>J16</f>
        <v>0</v>
      </c>
      <c r="K29" s="87">
        <f>MAX(K16:N16)</f>
        <v>0.37807881773399016</v>
      </c>
      <c r="L29" s="88">
        <f>O16</f>
        <v>0</v>
      </c>
      <c r="N29" s="42"/>
      <c r="O29" s="42"/>
      <c r="P29" s="79"/>
      <c r="Q29" s="27"/>
      <c r="R29" s="27"/>
      <c r="S29" s="65">
        <f>P16</f>
        <v>0.12998790810157196</v>
      </c>
      <c r="T29" s="65">
        <f>Q16</f>
        <v>0</v>
      </c>
      <c r="U29" s="87">
        <f>MAX(R16:U16)</f>
        <v>0</v>
      </c>
      <c r="V29" s="88">
        <f>V16</f>
        <v>0.25945945945945947</v>
      </c>
      <c r="W29" s="65">
        <f>W16</f>
        <v>0</v>
      </c>
      <c r="X29" s="65">
        <f>X16</f>
        <v>0</v>
      </c>
      <c r="Y29" s="87">
        <f>MAX(Y16:AB16)</f>
        <v>0</v>
      </c>
      <c r="Z29" s="88">
        <f>AC16</f>
        <v>0</v>
      </c>
      <c r="AF29" s="84"/>
      <c r="AG29" s="85"/>
    </row>
    <row r="30" spans="1:33" s="83" customFormat="1" ht="24.95" customHeight="1" outlineLevel="1" collapsed="1" x14ac:dyDescent="0.2">
      <c r="A30" s="136" t="s">
        <v>84</v>
      </c>
      <c r="B30" s="89">
        <f>MAX(E30:L30)</f>
        <v>0.46316881023047896</v>
      </c>
      <c r="C30" s="90" t="str" cm="1">
        <f t="array" ref="C30">INDEX(E31:L31,D30)</f>
        <v>I16+G16</v>
      </c>
      <c r="D30" s="91">
        <f>MATCH(B30,E30:L30,0)</f>
        <v>6</v>
      </c>
      <c r="E30" s="92">
        <f>E29+I29</f>
        <v>0.19286577992744861</v>
      </c>
      <c r="F30" s="93">
        <f>E29+J29</f>
        <v>0</v>
      </c>
      <c r="G30" s="93">
        <f>E29+K29</f>
        <v>0.37807881773399016</v>
      </c>
      <c r="H30" s="93" t="str">
        <f>IF(ISODD(AC10), Z29+G29, "")</f>
        <v/>
      </c>
      <c r="I30" s="173">
        <f>I29+F29</f>
        <v>0.19286577992744861</v>
      </c>
      <c r="J30" s="173">
        <f>I29+G29</f>
        <v>0.46316881023047896</v>
      </c>
      <c r="K30" s="174" t="str">
        <f>IF(ISODD(V10), V29+K29, "")</f>
        <v/>
      </c>
      <c r="L30" s="175">
        <f>IF(B10=H10, MAX(B16,H16), IF(I10=O10, MAX(I16,O16), 0))</f>
        <v>0</v>
      </c>
      <c r="O30" s="42"/>
      <c r="P30" s="89">
        <f>MAX(S30:Z30)</f>
        <v>0.25945945945945947</v>
      </c>
      <c r="Q30" s="90" t="str" cm="1">
        <f t="array" ref="Q30">INDEX(S31:Z31,R30)</f>
        <v>V16</v>
      </c>
      <c r="R30" s="91">
        <f>MATCH(P30,S30:Z30,0)</f>
        <v>8</v>
      </c>
      <c r="S30" s="92">
        <f>S29+W29</f>
        <v>0.12998790810157196</v>
      </c>
      <c r="T30" s="93">
        <f>S29+X29</f>
        <v>0.12998790810157196</v>
      </c>
      <c r="U30" s="93">
        <f>S29+Y29</f>
        <v>0.12998790810157196</v>
      </c>
      <c r="V30" s="93" t="str">
        <f>IF(ISODD(H10), H29+U29, "")</f>
        <v/>
      </c>
      <c r="W30" s="173">
        <f>W29+T29</f>
        <v>0</v>
      </c>
      <c r="X30" s="173">
        <f>W29+U29</f>
        <v>0</v>
      </c>
      <c r="Y30" s="174" t="str">
        <f>IF(ISODD(O10), L29+Y29, "")</f>
        <v/>
      </c>
      <c r="Z30" s="175">
        <f>IF(P10=V10, MAX(P16,V16), IF(W10=AC10, MAX(W16,AC16), 0))</f>
        <v>0.25945945945945947</v>
      </c>
      <c r="AF30" s="84"/>
      <c r="AG30" s="85"/>
    </row>
    <row r="31" spans="1:33" s="83" customFormat="1" ht="24.95" hidden="1" customHeight="1" outlineLevel="2" x14ac:dyDescent="0.2">
      <c r="A31" s="94"/>
      <c r="B31" s="95"/>
      <c r="C31" s="96" t="s">
        <v>65</v>
      </c>
      <c r="D31" s="97"/>
      <c r="E31" s="98" t="str">
        <f>CONCATENATE(E27,"+",I27)</f>
        <v>B16+I16</v>
      </c>
      <c r="F31" s="99" t="str">
        <f>CONCATENATE(E27,"+",J27)</f>
        <v>B16+</v>
      </c>
      <c r="G31" s="99" t="str">
        <f>CONCATENATE(E27,"+",K27)</f>
        <v>B16+N16</v>
      </c>
      <c r="H31" s="93" t="str">
        <f>IF(H30="", "SB", CONCATENATE(Z27,"+",G27))</f>
        <v>SB</v>
      </c>
      <c r="I31" s="100" t="str">
        <f>CONCATENATE(I27,"+",F27)</f>
        <v>I16+</v>
      </c>
      <c r="J31" s="100" t="str">
        <f>CONCATENATE(I27,"+",G27)</f>
        <v>I16+G16</v>
      </c>
      <c r="K31" s="100" t="str">
        <f>IF(K30="", "NB", CONCATENATE(V27,"+",K27))</f>
        <v>NB</v>
      </c>
      <c r="L31" s="176" t="str">
        <f>IF(L30=0,"n/a",IF(B10=H10,IF(B16&gt;=H16,"B16","H16"),
IF(I10=O10,IF(I16&gt;=O16,"B16","HC16"),
"-")))</f>
        <v>n/a</v>
      </c>
      <c r="O31" s="42"/>
      <c r="P31" s="95"/>
      <c r="Q31" s="101" t="s">
        <v>65</v>
      </c>
      <c r="R31" s="97"/>
      <c r="S31" s="98" t="str">
        <f>CONCATENATE(S27,"+",W27)</f>
        <v>P16+</v>
      </c>
      <c r="T31" s="99" t="str">
        <f>CONCATENATE(S27,"+",X27)</f>
        <v>P16+</v>
      </c>
      <c r="U31" s="99" t="str">
        <f>CONCATENATE(S27,"+",Y27)</f>
        <v>P16+</v>
      </c>
      <c r="V31" s="93" t="str">
        <f>IF(V30="", "EB", CONCATENATE(H27,"+",U27))</f>
        <v>EB</v>
      </c>
      <c r="W31" s="100" t="str">
        <f>CONCATENATE(W27,"+",T27)</f>
        <v>+</v>
      </c>
      <c r="X31" s="100" t="str">
        <f>CONCATENATE(W27,"+",U27)</f>
        <v>+</v>
      </c>
      <c r="Y31" s="100" t="str">
        <f>IF(Y30="", "WB", CONCATENATE(L27,"+",Y27))</f>
        <v>WB</v>
      </c>
      <c r="Z31" s="176" t="str">
        <f>IF(Z30=0,"n/a",IF(P10=V10,IF(P16&gt;=V16,"P16","V16"),
IF(W10=AC10,IF(W16&gt;=AC16,"W16","AC16"),
"-")))</f>
        <v>V16</v>
      </c>
      <c r="AF31" s="84"/>
      <c r="AG31" s="85"/>
    </row>
    <row r="32" spans="1:33" s="105" customFormat="1" ht="24.95" customHeight="1" outlineLevel="1" collapsed="1" x14ac:dyDescent="0.2">
      <c r="A32" s="230" t="s">
        <v>66</v>
      </c>
      <c r="B32" s="102">
        <f>IF(C32="n/a", 0, B16+C16)</f>
        <v>0</v>
      </c>
      <c r="C32" s="103" t="str">
        <f>IF(OR(AND(B9="Lead", I9="Lead"), AND(B9="Lag", I9="Lag")), "✓", "n/a")</f>
        <v>n/a</v>
      </c>
      <c r="D32" s="104">
        <f>COUNTA(E31:L31)+1</f>
        <v>9</v>
      </c>
      <c r="E32" s="80"/>
      <c r="F32" s="80"/>
      <c r="G32" s="81"/>
      <c r="H32" s="82"/>
      <c r="I32" s="80"/>
      <c r="J32" s="80"/>
      <c r="K32" s="81"/>
      <c r="L32" s="82"/>
      <c r="N32" s="42"/>
      <c r="O32" s="42"/>
      <c r="P32" s="102">
        <f>IF(Q32="n/a", 0, P16+Q16)</f>
        <v>0</v>
      </c>
      <c r="Q32" s="103" t="str">
        <f>IF(OR(AND(P9="Lead", W9="Lead"), AND(P9="Lag", W9="Lag")), "✓", "n/a")</f>
        <v>n/a</v>
      </c>
      <c r="R32" s="104">
        <f>COUNTA(S31:Z31)+1</f>
        <v>9</v>
      </c>
      <c r="S32" s="80"/>
      <c r="T32" s="80"/>
      <c r="U32" s="81"/>
      <c r="V32" s="82"/>
      <c r="W32" s="80"/>
      <c r="X32" s="80"/>
      <c r="Y32" s="81"/>
      <c r="Z32" s="82"/>
      <c r="AB32" s="83"/>
      <c r="AC32" s="83"/>
      <c r="AD32" s="83"/>
      <c r="AE32" s="83"/>
      <c r="AF32" s="106"/>
      <c r="AG32" s="107"/>
    </row>
    <row r="33" spans="1:33" s="105" customFormat="1" ht="24.95" customHeight="1" outlineLevel="1" x14ac:dyDescent="0.2">
      <c r="A33" s="231"/>
      <c r="B33" s="108">
        <f>IF(C33="n/a", 0, I16+J16)</f>
        <v>0</v>
      </c>
      <c r="C33" s="103" t="str">
        <f>IF(OR(AND(B9="Lead", I9="Lead"), AND(B9="Lag", I9="Lag")), "✓", "n/a")</f>
        <v>n/a</v>
      </c>
      <c r="D33" s="109">
        <f>D32+1</f>
        <v>10</v>
      </c>
      <c r="E33" s="80"/>
      <c r="F33" s="80"/>
      <c r="G33" s="81"/>
      <c r="H33" s="82"/>
      <c r="I33" s="80"/>
      <c r="J33" s="80"/>
      <c r="K33" s="81"/>
      <c r="L33" s="82"/>
      <c r="N33" s="42"/>
      <c r="O33" s="42"/>
      <c r="P33" s="102">
        <f>IF(Q33="n/a", 0, W16+X16)</f>
        <v>0</v>
      </c>
      <c r="Q33" s="103" t="str">
        <f>IF(OR(AND(P9="Lead", W9="Lead"), AND(P9="Lag", W9="Lag")), "✓", "n/a")</f>
        <v>n/a</v>
      </c>
      <c r="R33" s="109">
        <f>R32+1</f>
        <v>10</v>
      </c>
      <c r="S33" s="80"/>
      <c r="T33" s="80"/>
      <c r="U33" s="81"/>
      <c r="V33" s="82"/>
      <c r="W33" s="80"/>
      <c r="X33" s="80"/>
      <c r="Y33" s="81"/>
      <c r="Z33" s="82"/>
      <c r="AB33" s="83"/>
      <c r="AC33" s="83"/>
      <c r="AD33" s="83"/>
      <c r="AE33" s="83"/>
      <c r="AF33" s="106"/>
      <c r="AG33" s="107"/>
    </row>
    <row r="34" spans="1:33" s="83" customFormat="1" ht="24.95" customHeight="1" outlineLevel="1" x14ac:dyDescent="0.2">
      <c r="A34" s="208" t="s">
        <v>67</v>
      </c>
      <c r="B34" s="110">
        <f>IF(C34="n/a", 0, B16+I16+C16)</f>
        <v>0.19286577992744861</v>
      </c>
      <c r="C34" s="71" t="str">
        <f>IF(OR(AND(B9="Lead",I9="Lag"), AND(B9="Lag", I9="Lead")), "✓", "n/a")</f>
        <v>✓</v>
      </c>
      <c r="D34" s="104">
        <f t="shared" ref="D34:D35" si="7">D33+1</f>
        <v>11</v>
      </c>
      <c r="E34" s="80"/>
      <c r="F34" s="80"/>
      <c r="G34" s="81"/>
      <c r="H34" s="82"/>
      <c r="I34" s="80"/>
      <c r="J34" s="80"/>
      <c r="K34" s="81"/>
      <c r="L34" s="82"/>
      <c r="N34" s="42"/>
      <c r="O34" s="42"/>
      <c r="P34" s="111">
        <f>IF(Q34="n/a", 0, P16+W16+Q16)</f>
        <v>0</v>
      </c>
      <c r="Q34" s="71" t="str">
        <f>IF(OR(AND(P9="Lead",W9="Lag"), AND(P9="Lag", W9="Lead")), "✓", "n/a")</f>
        <v>n/a</v>
      </c>
      <c r="R34" s="104">
        <f t="shared" ref="R34:R35" si="8">R33+1</f>
        <v>11</v>
      </c>
      <c r="S34" s="80"/>
      <c r="T34" s="80"/>
      <c r="U34" s="81"/>
      <c r="V34" s="82"/>
      <c r="W34" s="80"/>
      <c r="X34" s="80"/>
      <c r="Y34" s="81"/>
      <c r="Z34" s="82"/>
      <c r="AF34" s="84"/>
      <c r="AG34" s="85"/>
    </row>
    <row r="35" spans="1:33" s="83" customFormat="1" ht="24.95" customHeight="1" outlineLevel="1" x14ac:dyDescent="0.2">
      <c r="A35" s="209"/>
      <c r="B35" s="108">
        <f>IF(C35="n/a", 0, B16+I16+J16)</f>
        <v>0.19286577992744861</v>
      </c>
      <c r="C35" s="103" t="str">
        <f>IF(OR(AND(B9="Lead",I9="Lag"), AND(B9="Lag", I9="Lead")), "✓", "n/a")</f>
        <v>✓</v>
      </c>
      <c r="D35" s="109">
        <f t="shared" si="7"/>
        <v>12</v>
      </c>
      <c r="E35" s="80"/>
      <c r="F35" s="80"/>
      <c r="G35" s="81"/>
      <c r="H35" s="82"/>
      <c r="I35" s="80"/>
      <c r="J35" s="80"/>
      <c r="K35" s="81"/>
      <c r="L35" s="82"/>
      <c r="N35" s="42"/>
      <c r="O35" s="42"/>
      <c r="P35" s="112">
        <f>IF(Q35="n/a", 0, P16+W16+X16)</f>
        <v>0</v>
      </c>
      <c r="Q35" s="103" t="str">
        <f>IF(OR(AND(P9="Lead",W9="Lag"), AND(P9="Lag", W9="Lead")), "✓", "n/a")</f>
        <v>n/a</v>
      </c>
      <c r="R35" s="109">
        <f t="shared" si="8"/>
        <v>12</v>
      </c>
      <c r="S35" s="80"/>
      <c r="T35" s="80"/>
      <c r="U35" s="81"/>
      <c r="V35" s="82"/>
      <c r="W35" s="80"/>
      <c r="X35" s="80"/>
      <c r="Y35" s="81"/>
      <c r="Z35" s="82"/>
      <c r="AF35" s="84"/>
      <c r="AG35" s="85"/>
    </row>
    <row r="36" spans="1:33" s="105" customFormat="1" ht="15" customHeight="1" x14ac:dyDescent="0.2">
      <c r="A36" s="113"/>
      <c r="B36" s="114"/>
      <c r="C36" s="115"/>
      <c r="D36" s="27"/>
      <c r="E36" s="83"/>
      <c r="F36" s="83"/>
      <c r="G36" s="83"/>
      <c r="I36" s="83"/>
      <c r="K36" s="83"/>
      <c r="L36" s="83"/>
      <c r="N36" s="42"/>
      <c r="O36" s="42"/>
      <c r="P36" s="114"/>
      <c r="Q36" s="115"/>
      <c r="R36" s="27"/>
      <c r="S36" s="83"/>
      <c r="T36" s="83"/>
      <c r="U36" s="83"/>
      <c r="V36" s="83"/>
      <c r="W36" s="83"/>
      <c r="X36" s="83"/>
      <c r="AF36" s="106"/>
      <c r="AG36" s="107"/>
    </row>
    <row r="37" spans="1:33" hidden="1" x14ac:dyDescent="0.2">
      <c r="N37" s="140"/>
      <c r="O37" s="140"/>
      <c r="P37" s="177" t="s">
        <v>107</v>
      </c>
      <c r="Q37" s="177" t="s">
        <v>108</v>
      </c>
      <c r="R37" s="177" t="s">
        <v>109</v>
      </c>
      <c r="S37" s="177" t="s">
        <v>110</v>
      </c>
      <c r="T37" s="178" t="s">
        <v>100</v>
      </c>
      <c r="U37" s="178" t="s">
        <v>101</v>
      </c>
      <c r="V37" s="178" t="s">
        <v>102</v>
      </c>
      <c r="W37" s="178" t="s">
        <v>103</v>
      </c>
    </row>
    <row r="38" spans="1:33" ht="15" hidden="1" customHeight="1" x14ac:dyDescent="0.2">
      <c r="N38" s="140" t="s">
        <v>69</v>
      </c>
      <c r="O38" s="140" t="s">
        <v>68</v>
      </c>
      <c r="P38" s="177"/>
      <c r="Q38" s="177"/>
      <c r="R38" s="177"/>
      <c r="S38" s="177"/>
      <c r="T38" s="178"/>
      <c r="U38" s="178"/>
      <c r="V38" s="178"/>
      <c r="W38" s="178"/>
    </row>
    <row r="39" spans="1:33" ht="15" hidden="1" customHeight="1" x14ac:dyDescent="0.2">
      <c r="N39" s="140" t="s">
        <v>56</v>
      </c>
      <c r="O39" s="141" t="s">
        <v>59</v>
      </c>
      <c r="P39" s="177">
        <v>1</v>
      </c>
      <c r="Q39" s="177">
        <v>5</v>
      </c>
      <c r="R39" s="177">
        <v>7</v>
      </c>
      <c r="S39" s="177">
        <v>3</v>
      </c>
      <c r="T39" s="178">
        <v>6</v>
      </c>
      <c r="U39" s="178">
        <v>2</v>
      </c>
      <c r="V39" s="178">
        <v>4</v>
      </c>
      <c r="W39" s="178">
        <v>8</v>
      </c>
    </row>
    <row r="40" spans="1:33" ht="15" hidden="1" customHeight="1" x14ac:dyDescent="0.2">
      <c r="N40" s="140" t="s">
        <v>55</v>
      </c>
      <c r="O40" s="140"/>
      <c r="P40" s="177">
        <v>6</v>
      </c>
      <c r="Q40" s="177">
        <v>2</v>
      </c>
      <c r="R40" s="177">
        <v>4</v>
      </c>
      <c r="S40" s="177">
        <v>8</v>
      </c>
      <c r="T40" s="178">
        <v>7</v>
      </c>
      <c r="U40" s="178">
        <v>3</v>
      </c>
      <c r="V40" s="178">
        <v>5</v>
      </c>
      <c r="W40" s="178">
        <v>1</v>
      </c>
    </row>
    <row r="41" spans="1:33" ht="15" customHeight="1" x14ac:dyDescent="0.2"/>
  </sheetData>
  <sheetProtection sheet="1" formatCells="0" formatColumns="0" formatRows="0"/>
  <mergeCells count="50">
    <mergeCell ref="A34:A35"/>
    <mergeCell ref="W14:X14"/>
    <mergeCell ref="Y14:AC14"/>
    <mergeCell ref="B18:O18"/>
    <mergeCell ref="P18:AC18"/>
    <mergeCell ref="B19:AC19"/>
    <mergeCell ref="B20:O20"/>
    <mergeCell ref="P20:AC20"/>
    <mergeCell ref="B21:AC21"/>
    <mergeCell ref="B22:AC22"/>
    <mergeCell ref="B23:AC23"/>
    <mergeCell ref="A26:AD26"/>
    <mergeCell ref="A32:A33"/>
    <mergeCell ref="B14:C14"/>
    <mergeCell ref="D14:H14"/>
    <mergeCell ref="I14:J14"/>
    <mergeCell ref="K14:O14"/>
    <mergeCell ref="P14:Q14"/>
    <mergeCell ref="K7:M7"/>
    <mergeCell ref="R7:T7"/>
    <mergeCell ref="R14:V14"/>
    <mergeCell ref="Y7:AA7"/>
    <mergeCell ref="B11:C11"/>
    <mergeCell ref="I11:J11"/>
    <mergeCell ref="P11:Q11"/>
    <mergeCell ref="W11:X11"/>
    <mergeCell ref="B9:H9"/>
    <mergeCell ref="I9:O9"/>
    <mergeCell ref="P9:V9"/>
    <mergeCell ref="W9:AC9"/>
    <mergeCell ref="D7:F7"/>
    <mergeCell ref="B4:H4"/>
    <mergeCell ref="I4:O4"/>
    <mergeCell ref="P4:V4"/>
    <mergeCell ref="W4:AC4"/>
    <mergeCell ref="B6:C6"/>
    <mergeCell ref="D6:G6"/>
    <mergeCell ref="I6:J6"/>
    <mergeCell ref="K6:N6"/>
    <mergeCell ref="P6:Q6"/>
    <mergeCell ref="R6:U6"/>
    <mergeCell ref="W6:X6"/>
    <mergeCell ref="Y6:AB6"/>
    <mergeCell ref="B1:O1"/>
    <mergeCell ref="P1:R1"/>
    <mergeCell ref="S1:AC1"/>
    <mergeCell ref="AF1:AG1"/>
    <mergeCell ref="B2:O2"/>
    <mergeCell ref="P2:R2"/>
    <mergeCell ref="S2:AC2"/>
  </mergeCells>
  <conditionalFormatting sqref="A9">
    <cfRule type="expression" dxfId="66" priority="13">
      <formula>OR($B$8="✓", $I$8="✓", $P$8="✓", $W$8="✓")</formula>
    </cfRule>
  </conditionalFormatting>
  <conditionalFormatting sqref="B10 H10:I10 O10:P10 V10:W10 AC10">
    <cfRule type="expression" dxfId="65" priority="3">
      <formula>AND(B$8="✓", ISBLANK(B10))</formula>
    </cfRule>
  </conditionalFormatting>
  <conditionalFormatting sqref="B12:C12">
    <cfRule type="expression" dxfId="64" priority="7">
      <formula>AND($B$8="✓", $C$8="✓", ISBLANK(B12))</formula>
    </cfRule>
  </conditionalFormatting>
  <conditionalFormatting sqref="B1:O2 S1:AC2 B8:AC8 B9 I9 P9 W9 B22">
    <cfRule type="containsBlanks" dxfId="63" priority="12">
      <formula>LEN(TRIM(B1))=0</formula>
    </cfRule>
  </conditionalFormatting>
  <conditionalFormatting sqref="B12:AC12">
    <cfRule type="expression" dxfId="62" priority="11">
      <formula>AND(B$8="✓",ISBLANK(B12))</formula>
    </cfRule>
  </conditionalFormatting>
  <conditionalFormatting sqref="B13:AC13">
    <cfRule type="cellIs" dxfId="61" priority="5" operator="equal">
      <formula>0</formula>
    </cfRule>
  </conditionalFormatting>
  <conditionalFormatting sqref="B15:AC15 B11 D11:I11 K11:P11 R11:W11 Y11:AC11">
    <cfRule type="expression" dxfId="60" priority="4">
      <formula>AND(B$8="✓",ISBLANK(B11))</formula>
    </cfRule>
  </conditionalFormatting>
  <conditionalFormatting sqref="B15:AC15">
    <cfRule type="cellIs" dxfId="59" priority="1" operator="greaterThan">
      <formula>3000</formula>
    </cfRule>
    <cfRule type="cellIs" dxfId="58" priority="2" operator="lessThan">
      <formula>B$13</formula>
    </cfRule>
  </conditionalFormatting>
  <conditionalFormatting sqref="B16:AC16">
    <cfRule type="cellIs" dxfId="57" priority="6" operator="equal">
      <formula>0</formula>
    </cfRule>
  </conditionalFormatting>
  <conditionalFormatting sqref="I12:J12">
    <cfRule type="expression" dxfId="56" priority="10">
      <formula>AND($I$8="✓", $J$8="✓", ISBLANK(I12))</formula>
    </cfRule>
  </conditionalFormatting>
  <conditionalFormatting sqref="P12:Q12">
    <cfRule type="expression" dxfId="55" priority="9">
      <formula>AND($P$8="✓", $Q$8="✓", ISBLANK(P12))</formula>
    </cfRule>
  </conditionalFormatting>
  <conditionalFormatting sqref="W12:X12">
    <cfRule type="expression" dxfId="54" priority="8">
      <formula>AND($W$8="✓", $X$8="✓", ISBLANK(W12))</formula>
    </cfRule>
  </conditionalFormatting>
  <dataValidations count="10">
    <dataValidation type="list" showInputMessage="1" showErrorMessage="1" sqref="B8:AC8" xr:uid="{6380ACE8-8452-4078-9884-585A35DFCF71}">
      <formula1>$O$37:$O$39</formula1>
    </dataValidation>
    <dataValidation type="list" showInputMessage="1" showErrorMessage="1" sqref="B9:AC9" xr:uid="{73F7DD60-15D8-4B86-B996-F716B0F2AAC7}">
      <formula1>$N$37:$N$40</formula1>
    </dataValidation>
    <dataValidation type="list" showInputMessage="1" showErrorMessage="1" sqref="H10" xr:uid="{11A5023B-5155-4426-A85B-E12E4504ABC4}">
      <formula1>$T$38:$T$40</formula1>
    </dataValidation>
    <dataValidation type="list" showInputMessage="1" showErrorMessage="1" sqref="O10" xr:uid="{1F4AC5FE-C82D-49A3-9F8D-A3BD709B7EFD}">
      <formula1>$U$38:$U$40</formula1>
    </dataValidation>
    <dataValidation type="list" showInputMessage="1" showErrorMessage="1" sqref="V10" xr:uid="{56112FE4-227D-4029-9049-2645AA50385B}">
      <formula1>$V$38:$V$40</formula1>
    </dataValidation>
    <dataValidation type="list" showInputMessage="1" showErrorMessage="1" sqref="AC10" xr:uid="{0E98FFE4-D061-488E-8427-CE84FCD72CEA}">
      <formula1>$W$38:$W$40</formula1>
    </dataValidation>
    <dataValidation type="list" showInputMessage="1" showErrorMessage="1" sqref="B10" xr:uid="{A65151D4-8B6D-4A8E-AFF4-D48D2E3983E0}">
      <formula1>$P$38:$P$40</formula1>
    </dataValidation>
    <dataValidation type="list" showInputMessage="1" showErrorMessage="1" sqref="I10" xr:uid="{C64C4662-1FDC-4A34-B208-85880FC57E81}">
      <formula1>$Q$38:$Q$40</formula1>
    </dataValidation>
    <dataValidation type="list" showInputMessage="1" showErrorMessage="1" sqref="P10" xr:uid="{1062A16A-974F-4531-912B-1AD77186BB47}">
      <formula1>$R$38:$R$40</formula1>
    </dataValidation>
    <dataValidation type="list" showInputMessage="1" showErrorMessage="1" sqref="W10" xr:uid="{E5F74544-375F-4A92-8CCD-815746FBEB9E}">
      <formula1>$S$38:$S$40</formula1>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4BB84-CC19-449E-9C55-C108BFBCF6AD}">
  <sheetPr>
    <tabColor theme="1" tint="0.249977111117893"/>
  </sheetPr>
  <dimension ref="A1:AG41"/>
  <sheetViews>
    <sheetView zoomScale="98" zoomScaleNormal="98" workbookViewId="0">
      <pane xSplit="1" ySplit="9" topLeftCell="B18" activePane="bottomRight" state="frozen"/>
      <selection activeCell="A24" sqref="A24"/>
      <selection pane="topRight" activeCell="A24" sqref="A24"/>
      <selection pane="bottomLeft" activeCell="A24" sqref="A24"/>
      <selection pane="bottomRight" activeCell="Y6" sqref="Y6:AB6"/>
    </sheetView>
  </sheetViews>
  <sheetFormatPr defaultColWidth="4.7109375" defaultRowHeight="14.25" outlineLevelRow="2" outlineLevelCol="2" x14ac:dyDescent="0.2"/>
  <cols>
    <col min="1" max="1" width="29.28515625" style="17" bestFit="1" customWidth="1"/>
    <col min="2" max="29" width="5" style="14" customWidth="1"/>
    <col min="30" max="31" width="4.7109375" style="14"/>
    <col min="32" max="32" width="100.7109375" style="15" customWidth="1" outlineLevel="2"/>
    <col min="33" max="33" width="100.7109375" style="16" customWidth="1" outlineLevel="1"/>
    <col min="34" max="16384" width="4.7109375" style="14"/>
  </cols>
  <sheetData>
    <row r="1" spans="1:33" ht="15" x14ac:dyDescent="0.25">
      <c r="A1" s="13" t="s">
        <v>42</v>
      </c>
      <c r="B1" s="181" t="s">
        <v>117</v>
      </c>
      <c r="C1" s="181"/>
      <c r="D1" s="181"/>
      <c r="E1" s="181"/>
      <c r="F1" s="181"/>
      <c r="G1" s="181"/>
      <c r="H1" s="181"/>
      <c r="I1" s="181"/>
      <c r="J1" s="181"/>
      <c r="K1" s="181"/>
      <c r="L1" s="181"/>
      <c r="M1" s="181"/>
      <c r="N1" s="181"/>
      <c r="O1" s="181"/>
      <c r="P1" s="182" t="s">
        <v>43</v>
      </c>
      <c r="Q1" s="182"/>
      <c r="R1" s="182"/>
      <c r="S1" s="181" t="s">
        <v>112</v>
      </c>
      <c r="T1" s="181"/>
      <c r="U1" s="181"/>
      <c r="V1" s="181"/>
      <c r="W1" s="181"/>
      <c r="X1" s="181"/>
      <c r="Y1" s="181"/>
      <c r="Z1" s="181"/>
      <c r="AA1" s="181"/>
      <c r="AB1" s="181"/>
      <c r="AC1" s="181"/>
      <c r="AF1" s="183" t="s">
        <v>70</v>
      </c>
      <c r="AG1" s="183"/>
    </row>
    <row r="2" spans="1:33" ht="15" x14ac:dyDescent="0.25">
      <c r="A2" s="13" t="s">
        <v>44</v>
      </c>
      <c r="B2" s="181" t="s">
        <v>111</v>
      </c>
      <c r="C2" s="181"/>
      <c r="D2" s="181"/>
      <c r="E2" s="181"/>
      <c r="F2" s="181"/>
      <c r="G2" s="181"/>
      <c r="H2" s="181"/>
      <c r="I2" s="181"/>
      <c r="J2" s="181"/>
      <c r="K2" s="181"/>
      <c r="L2" s="181"/>
      <c r="M2" s="181"/>
      <c r="N2" s="181"/>
      <c r="O2" s="181"/>
      <c r="P2" s="182" t="s">
        <v>45</v>
      </c>
      <c r="Q2" s="182"/>
      <c r="R2" s="182"/>
      <c r="S2" s="184"/>
      <c r="T2" s="181"/>
      <c r="U2" s="181"/>
      <c r="V2" s="181"/>
      <c r="W2" s="181"/>
      <c r="X2" s="181"/>
      <c r="Y2" s="181"/>
      <c r="Z2" s="181"/>
      <c r="AA2" s="181"/>
      <c r="AB2" s="181"/>
      <c r="AC2" s="181"/>
      <c r="AG2" s="16" t="s">
        <v>118</v>
      </c>
    </row>
    <row r="3" spans="1:33" ht="15" thickBot="1" x14ac:dyDescent="0.25"/>
    <row r="4" spans="1:33" ht="15" x14ac:dyDescent="0.25">
      <c r="A4" s="17" t="str">
        <f>IF(SUM(B16:AC16)=0, "Intersection Type:  TBD", IF(OR(SUM(B16:H16)=0, SUM(I16:O16)=0, SUM(P16:V16)=0, SUM(W16:AC16)=0), "Intersection Type:  3-Leg", "Intersection Type:  4-Leg"))</f>
        <v>Intersection Type:  4-Leg</v>
      </c>
      <c r="B4" s="185" t="s">
        <v>46</v>
      </c>
      <c r="C4" s="186"/>
      <c r="D4" s="186"/>
      <c r="E4" s="186"/>
      <c r="F4" s="186"/>
      <c r="G4" s="186"/>
      <c r="H4" s="187"/>
      <c r="I4" s="188" t="s">
        <v>47</v>
      </c>
      <c r="J4" s="186"/>
      <c r="K4" s="186"/>
      <c r="L4" s="186"/>
      <c r="M4" s="186"/>
      <c r="N4" s="186"/>
      <c r="O4" s="187"/>
      <c r="P4" s="185" t="s">
        <v>48</v>
      </c>
      <c r="Q4" s="186"/>
      <c r="R4" s="186"/>
      <c r="S4" s="186"/>
      <c r="T4" s="186"/>
      <c r="U4" s="186"/>
      <c r="V4" s="187"/>
      <c r="W4" s="188" t="s">
        <v>49</v>
      </c>
      <c r="X4" s="186"/>
      <c r="Y4" s="186"/>
      <c r="Z4" s="186"/>
      <c r="AA4" s="186"/>
      <c r="AB4" s="186"/>
      <c r="AC4" s="187"/>
    </row>
    <row r="5" spans="1:33" s="23" customFormat="1" ht="25.5" x14ac:dyDescent="0.25">
      <c r="A5" s="18"/>
      <c r="B5" s="19">
        <v>1</v>
      </c>
      <c r="C5" s="20">
        <v>6</v>
      </c>
      <c r="D5" s="20">
        <v>6</v>
      </c>
      <c r="E5" s="20">
        <v>6</v>
      </c>
      <c r="F5" s="20">
        <v>6</v>
      </c>
      <c r="G5" s="20">
        <v>6</v>
      </c>
      <c r="H5" s="21">
        <v>6</v>
      </c>
      <c r="I5" s="22">
        <v>5</v>
      </c>
      <c r="J5" s="20">
        <v>2</v>
      </c>
      <c r="K5" s="20">
        <v>2</v>
      </c>
      <c r="L5" s="20">
        <v>2</v>
      </c>
      <c r="M5" s="20">
        <v>2</v>
      </c>
      <c r="N5" s="20">
        <v>2</v>
      </c>
      <c r="O5" s="21">
        <v>2</v>
      </c>
      <c r="P5" s="19">
        <v>7</v>
      </c>
      <c r="Q5" s="20">
        <v>4</v>
      </c>
      <c r="R5" s="20">
        <v>4</v>
      </c>
      <c r="S5" s="20">
        <v>4</v>
      </c>
      <c r="T5" s="20">
        <v>4</v>
      </c>
      <c r="U5" s="20">
        <v>4</v>
      </c>
      <c r="V5" s="21">
        <v>4</v>
      </c>
      <c r="W5" s="22">
        <v>3</v>
      </c>
      <c r="X5" s="20">
        <v>8</v>
      </c>
      <c r="Y5" s="20">
        <v>8</v>
      </c>
      <c r="Z5" s="20">
        <v>8</v>
      </c>
      <c r="AA5" s="20">
        <v>8</v>
      </c>
      <c r="AB5" s="20">
        <v>8</v>
      </c>
      <c r="AC5" s="21">
        <v>8</v>
      </c>
      <c r="AF5" s="24"/>
      <c r="AG5" s="25"/>
    </row>
    <row r="6" spans="1:33" s="27" customFormat="1" ht="15" customHeight="1" x14ac:dyDescent="0.25">
      <c r="A6" s="26"/>
      <c r="B6" s="189" t="s">
        <v>50</v>
      </c>
      <c r="C6" s="190"/>
      <c r="D6" s="191" t="s">
        <v>6</v>
      </c>
      <c r="E6" s="192"/>
      <c r="F6" s="192"/>
      <c r="G6" s="193"/>
      <c r="H6" s="138" t="s">
        <v>7</v>
      </c>
      <c r="I6" s="194" t="s">
        <v>50</v>
      </c>
      <c r="J6" s="190"/>
      <c r="K6" s="191" t="s">
        <v>6</v>
      </c>
      <c r="L6" s="192"/>
      <c r="M6" s="192"/>
      <c r="N6" s="193"/>
      <c r="O6" s="138" t="s">
        <v>7</v>
      </c>
      <c r="P6" s="189" t="s">
        <v>50</v>
      </c>
      <c r="Q6" s="190"/>
      <c r="R6" s="191" t="s">
        <v>6</v>
      </c>
      <c r="S6" s="192"/>
      <c r="T6" s="192"/>
      <c r="U6" s="193"/>
      <c r="V6" s="138" t="s">
        <v>7</v>
      </c>
      <c r="W6" s="194" t="s">
        <v>50</v>
      </c>
      <c r="X6" s="190"/>
      <c r="Y6" s="191" t="s">
        <v>6</v>
      </c>
      <c r="Z6" s="192"/>
      <c r="AA6" s="192"/>
      <c r="AB6" s="193"/>
      <c r="AC6" s="139" t="s">
        <v>7</v>
      </c>
      <c r="AF6" s="28"/>
      <c r="AG6" s="29"/>
    </row>
    <row r="7" spans="1:33" s="35" customFormat="1" ht="22.5" x14ac:dyDescent="0.2">
      <c r="A7" s="30"/>
      <c r="B7" s="31" t="s">
        <v>51</v>
      </c>
      <c r="C7" s="142" t="s">
        <v>89</v>
      </c>
      <c r="D7" s="195" t="s">
        <v>93</v>
      </c>
      <c r="E7" s="196"/>
      <c r="F7" s="197"/>
      <c r="G7" s="32" t="s">
        <v>52</v>
      </c>
      <c r="H7" s="33" t="s">
        <v>51</v>
      </c>
      <c r="I7" s="34" t="s">
        <v>51</v>
      </c>
      <c r="J7" s="142" t="s">
        <v>89</v>
      </c>
      <c r="K7" s="195" t="s">
        <v>93</v>
      </c>
      <c r="L7" s="196"/>
      <c r="M7" s="197"/>
      <c r="N7" s="32" t="s">
        <v>52</v>
      </c>
      <c r="O7" s="33" t="s">
        <v>51</v>
      </c>
      <c r="P7" s="31" t="s">
        <v>51</v>
      </c>
      <c r="Q7" s="142" t="s">
        <v>89</v>
      </c>
      <c r="R7" s="195" t="s">
        <v>93</v>
      </c>
      <c r="S7" s="196"/>
      <c r="T7" s="197"/>
      <c r="U7" s="32" t="s">
        <v>52</v>
      </c>
      <c r="V7" s="33" t="s">
        <v>51</v>
      </c>
      <c r="W7" s="34" t="s">
        <v>51</v>
      </c>
      <c r="X7" s="142" t="s">
        <v>89</v>
      </c>
      <c r="Y7" s="195" t="s">
        <v>93</v>
      </c>
      <c r="Z7" s="196"/>
      <c r="AA7" s="197"/>
      <c r="AB7" s="32" t="s">
        <v>52</v>
      </c>
      <c r="AC7" s="33" t="s">
        <v>51</v>
      </c>
      <c r="AF7" s="36"/>
      <c r="AG7" s="37"/>
    </row>
    <row r="8" spans="1:33" s="42" customFormat="1" ht="15.75" x14ac:dyDescent="0.25">
      <c r="A8" s="13" t="s">
        <v>85</v>
      </c>
      <c r="B8" s="38" t="s">
        <v>68</v>
      </c>
      <c r="C8" s="39" t="s">
        <v>68</v>
      </c>
      <c r="D8" s="40" t="s">
        <v>59</v>
      </c>
      <c r="E8" s="40" t="s">
        <v>59</v>
      </c>
      <c r="F8" s="40" t="s">
        <v>59</v>
      </c>
      <c r="G8" s="40" t="s">
        <v>68</v>
      </c>
      <c r="H8" s="41" t="s">
        <v>68</v>
      </c>
      <c r="I8" s="38" t="s">
        <v>68</v>
      </c>
      <c r="J8" s="39" t="s">
        <v>68</v>
      </c>
      <c r="K8" s="40" t="s">
        <v>59</v>
      </c>
      <c r="L8" s="40" t="s">
        <v>59</v>
      </c>
      <c r="M8" s="40" t="s">
        <v>68</v>
      </c>
      <c r="N8" s="40" t="s">
        <v>68</v>
      </c>
      <c r="O8" s="41" t="s">
        <v>59</v>
      </c>
      <c r="P8" s="38" t="s">
        <v>59</v>
      </c>
      <c r="Q8" s="39" t="s">
        <v>59</v>
      </c>
      <c r="R8" s="40" t="s">
        <v>68</v>
      </c>
      <c r="S8" s="40" t="s">
        <v>59</v>
      </c>
      <c r="T8" s="40" t="s">
        <v>59</v>
      </c>
      <c r="U8" s="40" t="s">
        <v>59</v>
      </c>
      <c r="V8" s="41" t="s">
        <v>59</v>
      </c>
      <c r="W8" s="38" t="s">
        <v>59</v>
      </c>
      <c r="X8" s="39" t="s">
        <v>59</v>
      </c>
      <c r="Y8" s="40" t="s">
        <v>59</v>
      </c>
      <c r="Z8" s="40" t="s">
        <v>68</v>
      </c>
      <c r="AA8" s="40" t="s">
        <v>59</v>
      </c>
      <c r="AB8" s="40" t="s">
        <v>59</v>
      </c>
      <c r="AC8" s="41" t="s">
        <v>59</v>
      </c>
      <c r="AF8" s="43"/>
      <c r="AG8" s="44"/>
    </row>
    <row r="9" spans="1:33" s="42" customFormat="1" ht="15" x14ac:dyDescent="0.2">
      <c r="A9" s="17" t="s">
        <v>54</v>
      </c>
      <c r="B9" s="200" t="s">
        <v>56</v>
      </c>
      <c r="C9" s="201"/>
      <c r="D9" s="201"/>
      <c r="E9" s="201"/>
      <c r="F9" s="201"/>
      <c r="G9" s="201"/>
      <c r="H9" s="202"/>
      <c r="I9" s="200" t="s">
        <v>56</v>
      </c>
      <c r="J9" s="201"/>
      <c r="K9" s="201"/>
      <c r="L9" s="201"/>
      <c r="M9" s="201"/>
      <c r="N9" s="201"/>
      <c r="O9" s="202"/>
      <c r="P9" s="200" t="s">
        <v>69</v>
      </c>
      <c r="Q9" s="201"/>
      <c r="R9" s="201"/>
      <c r="S9" s="201"/>
      <c r="T9" s="201"/>
      <c r="U9" s="201"/>
      <c r="V9" s="202"/>
      <c r="W9" s="200" t="s">
        <v>69</v>
      </c>
      <c r="X9" s="201"/>
      <c r="Y9" s="201"/>
      <c r="Z9" s="201"/>
      <c r="AA9" s="201"/>
      <c r="AB9" s="201"/>
      <c r="AC9" s="202"/>
      <c r="AF9" s="45"/>
      <c r="AG9" s="44"/>
    </row>
    <row r="10" spans="1:33" s="42" customFormat="1" ht="15" x14ac:dyDescent="0.2">
      <c r="A10" s="17" t="s">
        <v>57</v>
      </c>
      <c r="B10" s="50">
        <v>1</v>
      </c>
      <c r="C10" s="47">
        <f t="shared" ref="C10:AB10" si="0">IF(C8="✓", C5, "")</f>
        <v>6</v>
      </c>
      <c r="D10" s="48" t="str">
        <f t="shared" si="0"/>
        <v/>
      </c>
      <c r="E10" s="48" t="str">
        <f t="shared" si="0"/>
        <v/>
      </c>
      <c r="F10" s="48" t="str">
        <f t="shared" si="0"/>
        <v/>
      </c>
      <c r="G10" s="48">
        <f t="shared" si="0"/>
        <v>6</v>
      </c>
      <c r="H10" s="171">
        <v>6</v>
      </c>
      <c r="I10" s="50">
        <v>5</v>
      </c>
      <c r="J10" s="47">
        <f t="shared" si="0"/>
        <v>2</v>
      </c>
      <c r="K10" s="48" t="str">
        <f t="shared" si="0"/>
        <v/>
      </c>
      <c r="L10" s="48" t="str">
        <f t="shared" si="0"/>
        <v/>
      </c>
      <c r="M10" s="48">
        <f t="shared" si="0"/>
        <v>2</v>
      </c>
      <c r="N10" s="48">
        <f t="shared" si="0"/>
        <v>2</v>
      </c>
      <c r="O10" s="171"/>
      <c r="P10" s="50"/>
      <c r="Q10" s="47" t="str">
        <f t="shared" si="0"/>
        <v/>
      </c>
      <c r="R10" s="48">
        <f t="shared" si="0"/>
        <v>4</v>
      </c>
      <c r="S10" s="48" t="str">
        <f t="shared" si="0"/>
        <v/>
      </c>
      <c r="T10" s="48" t="str">
        <f t="shared" si="0"/>
        <v/>
      </c>
      <c r="U10" s="48" t="str">
        <f t="shared" si="0"/>
        <v/>
      </c>
      <c r="V10" s="171"/>
      <c r="W10" s="50"/>
      <c r="X10" s="47" t="str">
        <f t="shared" si="0"/>
        <v/>
      </c>
      <c r="Y10" s="48" t="str">
        <f t="shared" si="0"/>
        <v/>
      </c>
      <c r="Z10" s="48">
        <f t="shared" si="0"/>
        <v>8</v>
      </c>
      <c r="AA10" s="48" t="str">
        <f t="shared" si="0"/>
        <v/>
      </c>
      <c r="AB10" s="48" t="str">
        <f t="shared" si="0"/>
        <v/>
      </c>
      <c r="AC10" s="171"/>
      <c r="AF10" s="45"/>
      <c r="AG10" s="44"/>
    </row>
    <row r="11" spans="1:33" s="42" customFormat="1" ht="15.75" x14ac:dyDescent="0.25">
      <c r="A11" s="13" t="s">
        <v>87</v>
      </c>
      <c r="B11" s="198">
        <v>27</v>
      </c>
      <c r="C11" s="199"/>
      <c r="D11" s="40"/>
      <c r="E11" s="40"/>
      <c r="F11" s="40"/>
      <c r="G11" s="40">
        <v>323</v>
      </c>
      <c r="H11" s="41">
        <v>259</v>
      </c>
      <c r="I11" s="198">
        <v>62</v>
      </c>
      <c r="J11" s="199"/>
      <c r="K11" s="40"/>
      <c r="L11" s="40"/>
      <c r="M11" s="40">
        <v>160</v>
      </c>
      <c r="N11" s="40">
        <v>153</v>
      </c>
      <c r="O11" s="51"/>
      <c r="P11" s="198"/>
      <c r="Q11" s="199"/>
      <c r="R11" s="40">
        <v>359</v>
      </c>
      <c r="S11" s="40"/>
      <c r="T11" s="40"/>
      <c r="U11" s="40"/>
      <c r="V11" s="51"/>
      <c r="W11" s="198"/>
      <c r="X11" s="199"/>
      <c r="Y11" s="40"/>
      <c r="Z11" s="40">
        <v>54</v>
      </c>
      <c r="AA11" s="40"/>
      <c r="AB11" s="40"/>
      <c r="AC11" s="51"/>
      <c r="AF11" s="45"/>
      <c r="AG11" s="44"/>
    </row>
    <row r="12" spans="1:33" s="42" customFormat="1" ht="15.75" x14ac:dyDescent="0.25">
      <c r="A12" s="13" t="s">
        <v>58</v>
      </c>
      <c r="B12" s="50">
        <v>20.3</v>
      </c>
      <c r="C12" s="39">
        <v>40</v>
      </c>
      <c r="D12" s="52"/>
      <c r="E12" s="52"/>
      <c r="F12" s="52"/>
      <c r="G12" s="52">
        <v>40</v>
      </c>
      <c r="H12" s="53">
        <v>40</v>
      </c>
      <c r="I12" s="50">
        <v>20.3</v>
      </c>
      <c r="J12" s="39">
        <v>40</v>
      </c>
      <c r="K12" s="52"/>
      <c r="L12" s="52"/>
      <c r="M12" s="52">
        <v>40</v>
      </c>
      <c r="N12" s="52">
        <v>40</v>
      </c>
      <c r="O12" s="53"/>
      <c r="P12" s="50"/>
      <c r="Q12" s="39"/>
      <c r="R12" s="52">
        <v>41</v>
      </c>
      <c r="S12" s="52"/>
      <c r="T12" s="52"/>
      <c r="U12" s="52"/>
      <c r="V12" s="53"/>
      <c r="W12" s="50"/>
      <c r="X12" s="39"/>
      <c r="Y12" s="52"/>
      <c r="Z12" s="52">
        <v>40</v>
      </c>
      <c r="AA12" s="52"/>
      <c r="AB12" s="52"/>
      <c r="AC12" s="53"/>
      <c r="AF12" s="45"/>
      <c r="AG12" s="44"/>
    </row>
    <row r="13" spans="1:33" s="42" customFormat="1" ht="15" x14ac:dyDescent="0.2">
      <c r="A13" s="17" t="s">
        <v>88</v>
      </c>
      <c r="B13" s="54">
        <f>IFERROR(IF(B8&lt;&gt;"✓", "", IF(AND(AND(B8="✓", C8="✓"), AND(B11&lt;&gt;"", B12&lt;&gt;"")), ROUND(B11*(B12/(B12+C12)),0), B11)),"")</f>
        <v>9</v>
      </c>
      <c r="C13" s="55">
        <f>IFERROR(IF(C8&lt;&gt;"✓", "", IF(AND(AND(B8="✓", C8="✓"), AND(B11&lt;&gt;"", C12&lt;&gt;"")), B11-B13, B11)),"")</f>
        <v>18</v>
      </c>
      <c r="D13" s="56" t="str">
        <f>IFERROR(IF(D8&lt;&gt;"✓", "", D11),"")</f>
        <v/>
      </c>
      <c r="E13" s="56" t="str">
        <f t="shared" ref="E13:H13" si="1">IFERROR(IF(E8&lt;&gt;"✓", "", E11),"")</f>
        <v/>
      </c>
      <c r="F13" s="56" t="str">
        <f t="shared" si="1"/>
        <v/>
      </c>
      <c r="G13" s="56">
        <f t="shared" si="1"/>
        <v>323</v>
      </c>
      <c r="H13" s="57">
        <f t="shared" si="1"/>
        <v>259</v>
      </c>
      <c r="I13" s="54">
        <f>IFERROR(IF(I8&lt;&gt;"✓", "", IF(AND(AND(I8="✓", J8="✓"), AND(I11&lt;&gt;"", I12&lt;&gt;"")), ROUND(I11*(I12/(I12+J12)),0), I11)),"")</f>
        <v>21</v>
      </c>
      <c r="J13" s="55">
        <f>IFERROR(IF(J8&lt;&gt;"✓", "", IF(AND(AND(I8="✓", J8="✓"), AND(I11&lt;&gt;"", J12&lt;&gt;"")), I11-I13, I11)),"")</f>
        <v>41</v>
      </c>
      <c r="K13" s="56" t="str">
        <f>IFERROR(IF(K8&lt;&gt;"✓", "", K11),"")</f>
        <v/>
      </c>
      <c r="L13" s="56" t="str">
        <f t="shared" ref="L13:O13" si="2">IFERROR(IF(L8&lt;&gt;"✓", "", L11),"")</f>
        <v/>
      </c>
      <c r="M13" s="56">
        <f t="shared" si="2"/>
        <v>160</v>
      </c>
      <c r="N13" s="56">
        <f t="shared" si="2"/>
        <v>153</v>
      </c>
      <c r="O13" s="57" t="str">
        <f t="shared" si="2"/>
        <v/>
      </c>
      <c r="P13" s="54" t="str">
        <f>IFERROR(IF(P8&lt;&gt;"✓", "", IF(AND(AND(P8="✓", Q8="✓"), AND(P11&lt;&gt;"", P12&lt;&gt;"")), ROUND(P11*(P12/(P12+Q12)),0), P11)),"")</f>
        <v/>
      </c>
      <c r="Q13" s="55" t="str">
        <f>IFERROR(IF(Q8&lt;&gt;"✓", "", IF(AND(AND(P8="✓", Q8="✓"), AND(P11&lt;&gt;"", Q12&lt;&gt;"")), P11-P13, P11)),"")</f>
        <v/>
      </c>
      <c r="R13" s="56">
        <f>IFERROR(IF(R8&lt;&gt;"✓", "", R11),"")</f>
        <v>359</v>
      </c>
      <c r="S13" s="56" t="str">
        <f t="shared" ref="S13:V13" si="3">IFERROR(IF(S8&lt;&gt;"✓", "", S11),"")</f>
        <v/>
      </c>
      <c r="T13" s="56" t="str">
        <f t="shared" si="3"/>
        <v/>
      </c>
      <c r="U13" s="56" t="str">
        <f t="shared" si="3"/>
        <v/>
      </c>
      <c r="V13" s="57" t="str">
        <f t="shared" si="3"/>
        <v/>
      </c>
      <c r="W13" s="54" t="str">
        <f>IFERROR(IF(W8&lt;&gt;"✓", "", IF(AND(AND(W8="✓", X8="✓"), AND(W11&lt;&gt;"", W12&lt;&gt;"")), ROUND(W11*(W12/(W12+X12)),0), W11)),"")</f>
        <v/>
      </c>
      <c r="X13" s="55" t="str">
        <f>IFERROR(IF(X8&lt;&gt;"✓", "", IF(AND(AND(W8="✓", X8="✓"), AND(W11&lt;&gt;"", X12&lt;&gt;"")), W11-W13, W11)),"")</f>
        <v/>
      </c>
      <c r="Y13" s="56" t="str">
        <f>IFERROR(IF(Y8&lt;&gt;"✓", "", Y11),"")</f>
        <v/>
      </c>
      <c r="Z13" s="56">
        <f t="shared" ref="Z13:AC13" si="4">IFERROR(IF(Z8&lt;&gt;"✓", "", Z11),"")</f>
        <v>54</v>
      </c>
      <c r="AA13" s="56" t="str">
        <f t="shared" si="4"/>
        <v/>
      </c>
      <c r="AB13" s="56" t="str">
        <f t="shared" si="4"/>
        <v/>
      </c>
      <c r="AC13" s="57" t="str">
        <f t="shared" si="4"/>
        <v/>
      </c>
      <c r="AD13" s="172"/>
      <c r="AF13" s="45"/>
      <c r="AG13" s="44"/>
    </row>
    <row r="14" spans="1:33" s="42" customFormat="1" ht="15" x14ac:dyDescent="0.2">
      <c r="A14" s="17" t="s">
        <v>60</v>
      </c>
      <c r="B14" s="206" t="str">
        <f>IF(AND(B10="",C10=""),"-", IF(AND(B10&lt;&gt;"",C10&lt;&gt;""),"HCM 2000","Std Source"))</f>
        <v>HCM 2000</v>
      </c>
      <c r="C14" s="207"/>
      <c r="D14" s="203" t="str">
        <f>IF(AND(D10="", E10="", G10="", F10="", H10=""), "-", "Standard Source")</f>
        <v>Standard Source</v>
      </c>
      <c r="E14" s="204"/>
      <c r="F14" s="204"/>
      <c r="G14" s="204"/>
      <c r="H14" s="205"/>
      <c r="I14" s="206" t="str">
        <f>IF(AND(I10="",J10=""),"-", IF(AND(I10&lt;&gt;"",J10&lt;&gt;""),"HCM 2000","Std Source"))</f>
        <v>HCM 2000</v>
      </c>
      <c r="J14" s="207"/>
      <c r="K14" s="203" t="str">
        <f>IF(AND(K10="", L10="", N10="", M10="", O10=""), "-", "Standard Source")</f>
        <v>Standard Source</v>
      </c>
      <c r="L14" s="204"/>
      <c r="M14" s="204"/>
      <c r="N14" s="204"/>
      <c r="O14" s="205"/>
      <c r="P14" s="206" t="str">
        <f>IF(AND(P10="",Q10=""),"-", IF(AND(P10&lt;&gt;"",Q10&lt;&gt;""),"HCM 2000","Std Source"))</f>
        <v>-</v>
      </c>
      <c r="Q14" s="207"/>
      <c r="R14" s="203" t="str">
        <f>IF(AND(R10="", S10="", U10="", T10="", V10=""), "-", "Standard Source")</f>
        <v>Standard Source</v>
      </c>
      <c r="S14" s="204"/>
      <c r="T14" s="204"/>
      <c r="U14" s="204"/>
      <c r="V14" s="205"/>
      <c r="W14" s="206" t="str">
        <f>IF(AND(W10="",X10=""),"-", IF(AND(W10&lt;&gt;"",X10&lt;&gt;""),"HCM 2000","Std Source"))</f>
        <v>-</v>
      </c>
      <c r="X14" s="207"/>
      <c r="Y14" s="203" t="str">
        <f>IF(AND(Y10="", Z10="", AB10="", AA10="", AC10=""), "-", "Standard Source")</f>
        <v>Standard Source</v>
      </c>
      <c r="Z14" s="204"/>
      <c r="AA14" s="204"/>
      <c r="AB14" s="204"/>
      <c r="AC14" s="205"/>
      <c r="AF14" s="45"/>
      <c r="AG14" s="44"/>
    </row>
    <row r="15" spans="1:33" s="42" customFormat="1" ht="15.75" x14ac:dyDescent="0.25">
      <c r="A15" s="13" t="s">
        <v>86</v>
      </c>
      <c r="B15" s="58">
        <v>1630</v>
      </c>
      <c r="C15" s="59">
        <v>964</v>
      </c>
      <c r="D15" s="60"/>
      <c r="E15" s="60"/>
      <c r="F15" s="60"/>
      <c r="G15" s="60">
        <v>1416</v>
      </c>
      <c r="H15" s="61">
        <v>1350</v>
      </c>
      <c r="I15" s="62">
        <v>1630</v>
      </c>
      <c r="J15" s="59">
        <v>490</v>
      </c>
      <c r="K15" s="60"/>
      <c r="L15" s="60"/>
      <c r="M15" s="60">
        <v>1416</v>
      </c>
      <c r="N15" s="60">
        <v>1471</v>
      </c>
      <c r="O15" s="63"/>
      <c r="P15" s="62"/>
      <c r="Q15" s="59"/>
      <c r="R15" s="60">
        <v>1067</v>
      </c>
      <c r="S15" s="60"/>
      <c r="T15" s="60"/>
      <c r="U15" s="60"/>
      <c r="V15" s="63"/>
      <c r="W15" s="62"/>
      <c r="X15" s="59"/>
      <c r="Y15" s="60"/>
      <c r="Z15" s="60">
        <v>1582</v>
      </c>
      <c r="AA15" s="60"/>
      <c r="AB15" s="60"/>
      <c r="AC15" s="63"/>
      <c r="AF15" s="45"/>
      <c r="AG15" s="44"/>
    </row>
    <row r="16" spans="1:33" s="42" customFormat="1" ht="15" x14ac:dyDescent="0.2">
      <c r="A16" s="17" t="s">
        <v>61</v>
      </c>
      <c r="B16" s="64">
        <f>IFERROR(IF(ISBLANK(B15), 0, B13/B15),0)</f>
        <v>5.521472392638037E-3</v>
      </c>
      <c r="C16" s="65">
        <f>IFERROR(IF(ISBLANK(C15), 0, C13/C15),0)</f>
        <v>1.8672199170124481E-2</v>
      </c>
      <c r="D16" s="66">
        <f>IFERROR(IF(ISBLANK(D15), 0, D13/D15),0)</f>
        <v>0</v>
      </c>
      <c r="E16" s="66">
        <f t="shared" ref="E16:H16" si="5">IFERROR(IF(ISBLANK(E15), 0, E13/E15),0)</f>
        <v>0</v>
      </c>
      <c r="F16" s="66">
        <f>IFERROR(IF(ISBLANK(F15), 0, F13/F15),0)</f>
        <v>0</v>
      </c>
      <c r="G16" s="66">
        <f>IFERROR(IF(ISBLANK(G15), 0, G13/G15),0)</f>
        <v>0.22810734463276836</v>
      </c>
      <c r="H16" s="67">
        <f t="shared" si="5"/>
        <v>0.19185185185185186</v>
      </c>
      <c r="I16" s="68">
        <f>IFERROR(IF(ISBLANK(I15), 0, I13/I15),0)</f>
        <v>1.2883435582822086E-2</v>
      </c>
      <c r="J16" s="65">
        <f>IFERROR(IF(ISBLANK(J15), 0, J13/J15),0)</f>
        <v>8.3673469387755106E-2</v>
      </c>
      <c r="K16" s="66">
        <f>IFERROR(IF(ISBLANK(K15), 0, K13/K15),0)</f>
        <v>0</v>
      </c>
      <c r="L16" s="66">
        <f t="shared" ref="L16:AC16" si="6">IFERROR(IF(ISBLANK(L15), 0, L13/L15),0)</f>
        <v>0</v>
      </c>
      <c r="M16" s="66">
        <f>IFERROR(IF(ISBLANK(M15), 0, M13/M15),0)</f>
        <v>0.11299435028248588</v>
      </c>
      <c r="N16" s="66">
        <f>IFERROR(IF(ISBLANK(N15), 0, N13/N15),0)</f>
        <v>0.10401087695445276</v>
      </c>
      <c r="O16" s="69">
        <f>IFERROR(IF(ISBLANK(O15), 0, O13/O15),0)</f>
        <v>0</v>
      </c>
      <c r="P16" s="68">
        <f t="shared" si="6"/>
        <v>0</v>
      </c>
      <c r="Q16" s="65">
        <f t="shared" si="6"/>
        <v>0</v>
      </c>
      <c r="R16" s="66">
        <f t="shared" si="6"/>
        <v>0.33645735707591379</v>
      </c>
      <c r="S16" s="66">
        <f t="shared" si="6"/>
        <v>0</v>
      </c>
      <c r="T16" s="66">
        <f>IFERROR(IF(ISBLANK(T15), 0, T13/T15),0)</f>
        <v>0</v>
      </c>
      <c r="U16" s="66">
        <f>IFERROR(IF(ISBLANK(U15), 0, U13/U15),0)</f>
        <v>0</v>
      </c>
      <c r="V16" s="69">
        <f t="shared" si="6"/>
        <v>0</v>
      </c>
      <c r="W16" s="68">
        <f t="shared" si="6"/>
        <v>0</v>
      </c>
      <c r="X16" s="65">
        <f t="shared" si="6"/>
        <v>0</v>
      </c>
      <c r="Y16" s="66">
        <f t="shared" si="6"/>
        <v>0</v>
      </c>
      <c r="Z16" s="66">
        <f t="shared" si="6"/>
        <v>3.4134007585335017E-2</v>
      </c>
      <c r="AA16" s="66">
        <f>IFERROR(IF(ISBLANK(AA15), 0, AA13/AA15),0)</f>
        <v>0</v>
      </c>
      <c r="AB16" s="66">
        <f>IFERROR(IF(ISBLANK(AB15), 0, AB13/AB15),0)</f>
        <v>0</v>
      </c>
      <c r="AC16" s="69">
        <f t="shared" si="6"/>
        <v>0</v>
      </c>
      <c r="AF16" s="45"/>
      <c r="AG16" s="44"/>
    </row>
    <row r="17" spans="1:33" s="42" customFormat="1" ht="15" x14ac:dyDescent="0.2">
      <c r="A17" s="17" t="s">
        <v>62</v>
      </c>
      <c r="B17" s="46" t="str">
        <f>IFERROR(IF(OR(C27=D32,C27=D34,C27=D35,AND(B27=B30,ISNUMBER(FIND("B16",C30)))), "✓", ""),"")</f>
        <v/>
      </c>
      <c r="C17" s="47" t="str">
        <f>IFERROR(IF(OR(C27=D32,C27=D34,AND(B27=B30,ISNUMBER(FIND("C16",C30)))), "✓", ""),"")</f>
        <v/>
      </c>
      <c r="D17" s="48" t="str">
        <f>IFERROR(IF(AND(B27=B30,ISNUMBER(FIND("D16",C30))), "✓", ""),"")</f>
        <v/>
      </c>
      <c r="E17" s="48" t="str">
        <f>IFERROR(IF(AND(B27=B30,ISNUMBER(FIND("E16",C30))), "✓", ""),"")</f>
        <v/>
      </c>
      <c r="F17" s="48" t="str">
        <f>IFERROR(IF(AND(B27=B30,ISNUMBER(FIND("F16",C30))), "✓", ""),"")</f>
        <v/>
      </c>
      <c r="G17" s="48" t="str">
        <f>IFERROR(IF(AND(B27=B30,ISNUMBER(FIND("G16",C30))), "✓", ""),"")</f>
        <v>✓</v>
      </c>
      <c r="H17" s="49" t="str">
        <f>IFERROR(IF(AND(B27=B30,ISNUMBER(FIND("H16",C30))), "✓", ""),"")</f>
        <v/>
      </c>
      <c r="I17" s="70" t="str">
        <f>IFERROR(IF(OR(C27=D33,C27=D34,C27=D35,AND(B27=B30,ISNUMBER(FIND("I16",C30)))), "✓", ""),"")</f>
        <v>✓</v>
      </c>
      <c r="J17" s="47" t="str">
        <f>IFERROR(IF(OR(C27=D33,C27=D35,AND(B27=B30,ISNUMBER(FIND("J16",C30)))), "✓", ""),"")</f>
        <v/>
      </c>
      <c r="K17" s="48" t="str">
        <f>IFERROR(IF(AND(B27=B30,ISNUMBER(FIND("K16",C30))), "✓", ""),"")</f>
        <v/>
      </c>
      <c r="L17" s="48" t="str">
        <f>IFERROR(IF(AND(B27=B30,ISNUMBER(FIND("L16",C30))), "✓", ""),"")</f>
        <v/>
      </c>
      <c r="M17" s="48" t="str">
        <f>IFERROR(IF(AND(B27=B30,ISNUMBER(FIND("M16",C30))), "✓", ""),"")</f>
        <v/>
      </c>
      <c r="N17" s="48" t="str">
        <f>IFERROR(IF(AND(B27=B30,ISNUMBER(FIND("N16",C30))), "✓", ""),"")</f>
        <v/>
      </c>
      <c r="O17" s="72" t="str">
        <f>IFERROR(IF(AND(B27=B30,ISNUMBER(FIND("O16",C30))), "✓", ""),"")</f>
        <v/>
      </c>
      <c r="P17" s="46" t="str">
        <f>IFERROR(IF(OR(Q27=R32,Q27=R34,Q27=R35,AND(P27=P30,ISNUMBER(FIND("P16",Q30)))), "✓", ""),"")</f>
        <v/>
      </c>
      <c r="Q17" s="47" t="str">
        <f>IFERROR(IF(OR(Q27=R32,Q27=R34, AND(P27=P30,ISNUMBER(FIND("Q16",Q30)))), "✓", ""),"")</f>
        <v/>
      </c>
      <c r="R17" s="48" t="str">
        <f>IFERROR(IF(AND(P27=P30,ISNUMBER(FIND("R16",Q30))), "✓", ""),"")</f>
        <v>✓</v>
      </c>
      <c r="S17" s="48" t="str">
        <f>IFERROR(IF(AND(P27=P30,ISNUMBER(FIND("S16",Q30))), "✓", ""),"")</f>
        <v/>
      </c>
      <c r="T17" s="48" t="str">
        <f>IFERROR(IF(AND(P27=P30,ISNUMBER(FIND("T16",Q30))), "✓", ""),"")</f>
        <v/>
      </c>
      <c r="U17" s="48" t="str">
        <f>IFERROR(IF(AND(P27=P30,ISNUMBER(FIND("U16",Q30))), "✓", ""),"")</f>
        <v/>
      </c>
      <c r="V17" s="49" t="str">
        <f>IFERROR(IF(AND(P27=P30,ISNUMBER(FIND("V16",Q30))), "✓", ""),"")</f>
        <v/>
      </c>
      <c r="W17" s="70" t="str">
        <f>IFERROR(IF(OR(Q27=R33,Q27=R34,Q27=R35,AND(P27=P30,ISNUMBER(FIND("W16",Q30)))), "✓", ""),"")</f>
        <v/>
      </c>
      <c r="X17" s="47" t="str">
        <f>IFERROR(IF(OR(Q27=R33,Q27=R35, AND(P27=P30,ISNUMBER(FIND("X16",Q30)))), "✓", ""),"")</f>
        <v/>
      </c>
      <c r="Y17" s="48" t="str">
        <f>IFERROR(IF(AND(P27=P30,ISNUMBER(FIND("Y16",Q30))), "✓", ""),"")</f>
        <v/>
      </c>
      <c r="Z17" s="48" t="str">
        <f>IFERROR(IF(AND(P27=P30,ISNUMBER(FIND("Z16",Q30))), "✓", ""),"")</f>
        <v/>
      </c>
      <c r="AA17" s="48" t="str">
        <f>IFERROR(IF(AND(P27=P30,ISNUMBER(FIND("AA16",Q30))), "✓", ""),"")</f>
        <v/>
      </c>
      <c r="AB17" s="48" t="str">
        <f>IFERROR(IF(AND(P27=P30,ISNUMBER(FIND("AB16",Q30))), "✓", ""),"")</f>
        <v/>
      </c>
      <c r="AC17" s="72" t="str">
        <f>IFERROR(IF(AND(P27=P30,ISNUMBER(FIND("AC16",Q30))), "✓", ""),"")</f>
        <v/>
      </c>
      <c r="AF17" s="45"/>
      <c r="AG17" s="44"/>
    </row>
    <row r="18" spans="1:33" s="42" customFormat="1" ht="18.75" x14ac:dyDescent="0.35">
      <c r="A18" s="17" t="s">
        <v>81</v>
      </c>
      <c r="B18" s="210">
        <f>IFERROR(B27,"")</f>
        <v>0.24099078021559045</v>
      </c>
      <c r="C18" s="211"/>
      <c r="D18" s="211"/>
      <c r="E18" s="211"/>
      <c r="F18" s="211"/>
      <c r="G18" s="211"/>
      <c r="H18" s="211"/>
      <c r="I18" s="211"/>
      <c r="J18" s="211"/>
      <c r="K18" s="211"/>
      <c r="L18" s="211"/>
      <c r="M18" s="211"/>
      <c r="N18" s="211"/>
      <c r="O18" s="212"/>
      <c r="P18" s="213">
        <f>IFERROR(P27,"")</f>
        <v>0.33645735707591379</v>
      </c>
      <c r="Q18" s="211"/>
      <c r="R18" s="211"/>
      <c r="S18" s="211"/>
      <c r="T18" s="211"/>
      <c r="U18" s="211"/>
      <c r="V18" s="211"/>
      <c r="W18" s="211"/>
      <c r="X18" s="211"/>
      <c r="Y18" s="211"/>
      <c r="Z18" s="211"/>
      <c r="AA18" s="211"/>
      <c r="AB18" s="211"/>
      <c r="AC18" s="212"/>
      <c r="AF18" s="45"/>
      <c r="AG18" s="44"/>
    </row>
    <row r="19" spans="1:33" s="42" customFormat="1" ht="18.75" x14ac:dyDescent="0.35">
      <c r="A19" s="17" t="s">
        <v>82</v>
      </c>
      <c r="B19" s="214">
        <f>B18+P18</f>
        <v>0.57744813729150424</v>
      </c>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6"/>
      <c r="AF19" s="45"/>
      <c r="AG19" s="44"/>
    </row>
    <row r="20" spans="1:33" s="42" customFormat="1" ht="15" x14ac:dyDescent="0.2">
      <c r="A20" s="17" t="s">
        <v>63</v>
      </c>
      <c r="B20" s="217">
        <f>IFERROR(COUNTIF(B17:O17,"✓")+IF(OR(C27=D32,C27=D33), -1, 0),"")</f>
        <v>2</v>
      </c>
      <c r="C20" s="218"/>
      <c r="D20" s="218"/>
      <c r="E20" s="218"/>
      <c r="F20" s="218"/>
      <c r="G20" s="218"/>
      <c r="H20" s="218"/>
      <c r="I20" s="218"/>
      <c r="J20" s="218"/>
      <c r="K20" s="218"/>
      <c r="L20" s="218"/>
      <c r="M20" s="218"/>
      <c r="N20" s="218"/>
      <c r="O20" s="219"/>
      <c r="P20" s="217">
        <f>IFERROR(COUNTIF(P17:AC17,"✓")+IF(OR(Q27=R32,Q27=R33), -1, 0),"")</f>
        <v>1</v>
      </c>
      <c r="Q20" s="218"/>
      <c r="R20" s="218"/>
      <c r="S20" s="218"/>
      <c r="T20" s="218"/>
      <c r="U20" s="218"/>
      <c r="V20" s="218"/>
      <c r="W20" s="218"/>
      <c r="X20" s="218"/>
      <c r="Y20" s="218"/>
      <c r="Z20" s="218"/>
      <c r="AA20" s="218"/>
      <c r="AB20" s="218"/>
      <c r="AC20" s="219"/>
      <c r="AF20" s="45"/>
      <c r="AG20" s="44"/>
    </row>
    <row r="21" spans="1:33" s="42" customFormat="1" ht="15.75" thickBot="1" x14ac:dyDescent="0.25">
      <c r="A21" s="17" t="s">
        <v>83</v>
      </c>
      <c r="B21" s="220">
        <f>(B20+P20)*4</f>
        <v>12</v>
      </c>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2"/>
      <c r="AF21" s="45"/>
      <c r="AG21" s="44"/>
    </row>
    <row r="22" spans="1:33" s="42" customFormat="1" ht="16.5" thickBot="1" x14ac:dyDescent="0.3">
      <c r="A22" s="137" t="s">
        <v>64</v>
      </c>
      <c r="B22" s="223">
        <v>120</v>
      </c>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5"/>
      <c r="AF22" s="45"/>
      <c r="AG22" s="44"/>
    </row>
    <row r="23" spans="1:33" s="42" customFormat="1" ht="24" thickBot="1" x14ac:dyDescent="0.4">
      <c r="A23" s="73" t="s">
        <v>12</v>
      </c>
      <c r="B23" s="226">
        <f>IFERROR((B18+P18)*(B22/(B22-(4*(B20+P20)))), "Input Data")</f>
        <v>0.64160904143500475</v>
      </c>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8"/>
      <c r="AF23" s="45"/>
      <c r="AG23" s="44"/>
    </row>
    <row r="24" spans="1:33" s="42" customFormat="1" ht="15" x14ac:dyDescent="0.2">
      <c r="A24" s="73"/>
      <c r="AF24" s="45"/>
      <c r="AG24" s="44"/>
    </row>
    <row r="25" spans="1:33" s="42" customFormat="1" ht="15" x14ac:dyDescent="0.2">
      <c r="A25" s="73"/>
      <c r="AF25" s="45"/>
      <c r="AG25" s="44"/>
    </row>
    <row r="26" spans="1:33" s="42" customFormat="1" ht="15.75" outlineLevel="1" x14ac:dyDescent="0.25">
      <c r="A26" s="229" t="s">
        <v>96</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F26" s="45"/>
      <c r="AG26" s="44"/>
    </row>
    <row r="27" spans="1:33" s="42" customFormat="1" ht="15" outlineLevel="1" x14ac:dyDescent="0.2">
      <c r="A27" s="73"/>
      <c r="B27" s="74">
        <f>MAX(B30:B35)</f>
        <v>0.24099078021559045</v>
      </c>
      <c r="C27" s="75">
        <f>INDEX(D30:D35, MATCH(B27,B30:B35,0))</f>
        <v>6</v>
      </c>
      <c r="E27" s="76" t="str">
        <f>IF(B8="✓", "B16", "")</f>
        <v>B16</v>
      </c>
      <c r="F27" s="76" t="str">
        <f>IF(C8="✓", "C16", "")</f>
        <v>C16</v>
      </c>
      <c r="G27" s="77" t="str">
        <f>IF(SUM(D16:G16)=0, "", CONCATENATE(CHOOSE(_xlfn.XMATCH(MAX(D16:G16),D16:G16,0), "D", "E", "F", "G"),16))</f>
        <v>G16</v>
      </c>
      <c r="H27" s="78" t="str">
        <f>IF(H8="✓", "H16", "")</f>
        <v>H16</v>
      </c>
      <c r="I27" s="76" t="str">
        <f>IF(I8="✓", "I16","")</f>
        <v>I16</v>
      </c>
      <c r="J27" s="76" t="str">
        <f>IF(J8="✓", "J16","")</f>
        <v>J16</v>
      </c>
      <c r="K27" s="77" t="str">
        <f>IF(SUM(K16:N16)=0, "", CONCATENATE(CHOOSE(_xlfn.XMATCH(MAX(K16:N16),K16:N16,0), "K", "L", "M", "N"),16))</f>
        <v>M16</v>
      </c>
      <c r="L27" s="76" t="str">
        <f>IF(O8="✓", "O16", "")</f>
        <v/>
      </c>
      <c r="P27" s="74">
        <f>MAX(P30:P35)</f>
        <v>0.33645735707591379</v>
      </c>
      <c r="Q27" s="75">
        <f>INDEX(R30:R35, MATCH(P27,P30:P35,0))</f>
        <v>6</v>
      </c>
      <c r="S27" s="76" t="str">
        <f>IF(P8="✓", "P16", "")</f>
        <v/>
      </c>
      <c r="T27" s="76" t="str">
        <f>IF(Q8="✓", "Q16", "")</f>
        <v/>
      </c>
      <c r="U27" s="77" t="str">
        <f>IF(SUM(R16:U16)=0, "", CONCATENATE(CHOOSE(_xlfn.XMATCH(MAX(R16:U16),R16:U16,0), "R", "S", "T", "U"),16))</f>
        <v>R16</v>
      </c>
      <c r="V27" s="78" t="str">
        <f>IF(V8="✓", "V16", "")</f>
        <v/>
      </c>
      <c r="W27" s="76" t="str">
        <f>IF(W8="✓", "W16","")</f>
        <v/>
      </c>
      <c r="X27" s="76" t="str">
        <f>IF(X8="✓", "X16","")</f>
        <v/>
      </c>
      <c r="Y27" s="77" t="str">
        <f>IF(SUM(Y16:AB16)=0, "", CONCATENATE(CHOOSE(_xlfn.XMATCH(MAX(Y16:AB16),Y16:AB16,0), "Y", "Z", "AA", "AB"),16))</f>
        <v>Z16</v>
      </c>
      <c r="Z27" s="76" t="str">
        <f>IF(AC8="✓", "AC16", "")</f>
        <v/>
      </c>
      <c r="AF27" s="45"/>
      <c r="AG27" s="44"/>
    </row>
    <row r="28" spans="1:33" s="83" customFormat="1" ht="24.95" customHeight="1" outlineLevel="1" x14ac:dyDescent="0.2">
      <c r="A28" s="73"/>
      <c r="B28" s="79"/>
      <c r="C28" s="27"/>
      <c r="D28" s="27"/>
      <c r="E28" s="80"/>
      <c r="F28" s="80"/>
      <c r="G28" s="81"/>
      <c r="H28" s="82"/>
      <c r="I28" s="80"/>
      <c r="J28" s="80"/>
      <c r="K28" s="81"/>
      <c r="L28" s="82"/>
      <c r="N28" s="42"/>
      <c r="O28" s="42"/>
      <c r="P28" s="79"/>
      <c r="Q28" s="27"/>
      <c r="R28" s="27"/>
      <c r="S28" s="80"/>
      <c r="T28" s="80"/>
      <c r="U28" s="81"/>
      <c r="V28" s="82"/>
      <c r="W28" s="80"/>
      <c r="X28" s="80"/>
      <c r="Y28" s="81"/>
      <c r="Z28" s="82"/>
      <c r="AF28" s="84"/>
      <c r="AG28" s="85"/>
    </row>
    <row r="29" spans="1:33" s="83" customFormat="1" ht="24.95" hidden="1" customHeight="1" outlineLevel="2" x14ac:dyDescent="0.2">
      <c r="A29" s="86"/>
      <c r="B29" s="79"/>
      <c r="C29" s="27"/>
      <c r="D29" s="27"/>
      <c r="E29" s="65">
        <f>B16</f>
        <v>5.521472392638037E-3</v>
      </c>
      <c r="F29" s="65">
        <f>C16</f>
        <v>1.8672199170124481E-2</v>
      </c>
      <c r="G29" s="87">
        <f>MAX(D16:G16)</f>
        <v>0.22810734463276836</v>
      </c>
      <c r="H29" s="88">
        <f>H16</f>
        <v>0.19185185185185186</v>
      </c>
      <c r="I29" s="65">
        <f>I16</f>
        <v>1.2883435582822086E-2</v>
      </c>
      <c r="J29" s="65">
        <f>J16</f>
        <v>8.3673469387755106E-2</v>
      </c>
      <c r="K29" s="87">
        <f>MAX(K16:N16)</f>
        <v>0.11299435028248588</v>
      </c>
      <c r="L29" s="88">
        <f>O16</f>
        <v>0</v>
      </c>
      <c r="N29" s="42"/>
      <c r="O29" s="42"/>
      <c r="P29" s="79"/>
      <c r="Q29" s="27"/>
      <c r="R29" s="27"/>
      <c r="S29" s="65">
        <f>P16</f>
        <v>0</v>
      </c>
      <c r="T29" s="65">
        <f>Q16</f>
        <v>0</v>
      </c>
      <c r="U29" s="87">
        <f>MAX(R16:U16)</f>
        <v>0.33645735707591379</v>
      </c>
      <c r="V29" s="88">
        <f>V16</f>
        <v>0</v>
      </c>
      <c r="W29" s="65">
        <f>W16</f>
        <v>0</v>
      </c>
      <c r="X29" s="65">
        <f>X16</f>
        <v>0</v>
      </c>
      <c r="Y29" s="87">
        <f>MAX(Y16:AB16)</f>
        <v>3.4134007585335017E-2</v>
      </c>
      <c r="Z29" s="88">
        <f>AC16</f>
        <v>0</v>
      </c>
      <c r="AF29" s="84"/>
      <c r="AG29" s="85"/>
    </row>
    <row r="30" spans="1:33" s="83" customFormat="1" ht="24.95" customHeight="1" outlineLevel="1" collapsed="1" x14ac:dyDescent="0.2">
      <c r="A30" s="136" t="s">
        <v>84</v>
      </c>
      <c r="B30" s="89">
        <f>MAX(E30:L30)</f>
        <v>0.24099078021559045</v>
      </c>
      <c r="C30" s="90" t="str" cm="1">
        <f t="array" ref="C30">INDEX(E31:L31,D30)</f>
        <v>I16+G16</v>
      </c>
      <c r="D30" s="91">
        <f>MATCH(B30,E30:L30,0)</f>
        <v>6</v>
      </c>
      <c r="E30" s="92">
        <f>E29+I29</f>
        <v>1.8404907975460124E-2</v>
      </c>
      <c r="F30" s="93">
        <f>E29+J29</f>
        <v>8.9194941780393139E-2</v>
      </c>
      <c r="G30" s="93">
        <f>E29+K29</f>
        <v>0.11851582267512391</v>
      </c>
      <c r="H30" s="93" t="str">
        <f>IF(ISODD(AC10), Z29+G29, "")</f>
        <v/>
      </c>
      <c r="I30" s="173">
        <f>I29+F29</f>
        <v>3.1555634752946565E-2</v>
      </c>
      <c r="J30" s="173">
        <f>I29+G29</f>
        <v>0.24099078021559045</v>
      </c>
      <c r="K30" s="174" t="str">
        <f>IF(ISODD(V10), V29+K29, "")</f>
        <v/>
      </c>
      <c r="L30" s="175">
        <f>IF(B10=H10, MAX(B16,H16), IF(I10=O10, MAX(I16,O16), 0))</f>
        <v>0</v>
      </c>
      <c r="O30" s="42"/>
      <c r="P30" s="89">
        <f>MAX(S30:Z30)</f>
        <v>0.33645735707591379</v>
      </c>
      <c r="Q30" s="90" t="str" cm="1">
        <f t="array" ref="Q30">INDEX(S31:Z31,R30)</f>
        <v>+R16</v>
      </c>
      <c r="R30" s="91">
        <f>MATCH(P30,S30:Z30,0)</f>
        <v>6</v>
      </c>
      <c r="S30" s="92">
        <f>S29+W29</f>
        <v>0</v>
      </c>
      <c r="T30" s="93">
        <f>S29+X29</f>
        <v>0</v>
      </c>
      <c r="U30" s="93">
        <f>S29+Y29</f>
        <v>3.4134007585335017E-2</v>
      </c>
      <c r="V30" s="93" t="str">
        <f>IF(ISODD(H10), H29+U29, "")</f>
        <v/>
      </c>
      <c r="W30" s="173">
        <f>W29+T29</f>
        <v>0</v>
      </c>
      <c r="X30" s="173">
        <f>W29+U29</f>
        <v>0.33645735707591379</v>
      </c>
      <c r="Y30" s="174" t="str">
        <f>IF(ISODD(O10), L29+Y29, "")</f>
        <v/>
      </c>
      <c r="Z30" s="175">
        <f>IF(P10=V10, MAX(P16,V16), IF(W10=AC10, MAX(W16,AC16), 0))</f>
        <v>0</v>
      </c>
      <c r="AF30" s="84"/>
      <c r="AG30" s="85"/>
    </row>
    <row r="31" spans="1:33" s="83" customFormat="1" ht="24.95" hidden="1" customHeight="1" outlineLevel="2" x14ac:dyDescent="0.2">
      <c r="A31" s="94"/>
      <c r="B31" s="95"/>
      <c r="C31" s="96" t="s">
        <v>65</v>
      </c>
      <c r="D31" s="97"/>
      <c r="E31" s="98" t="str">
        <f>CONCATENATE(E27,"+",I27)</f>
        <v>B16+I16</v>
      </c>
      <c r="F31" s="99" t="str">
        <f>CONCATENATE(E27,"+",J27)</f>
        <v>B16+J16</v>
      </c>
      <c r="G31" s="99" t="str">
        <f>CONCATENATE(E27,"+",K27)</f>
        <v>B16+M16</v>
      </c>
      <c r="H31" s="93" t="str">
        <f>IF(H30="", "SB", CONCATENATE(Z27,"+",G27))</f>
        <v>SB</v>
      </c>
      <c r="I31" s="100" t="str">
        <f>CONCATENATE(I27,"+",F27)</f>
        <v>I16+C16</v>
      </c>
      <c r="J31" s="100" t="str">
        <f>CONCATENATE(I27,"+",G27)</f>
        <v>I16+G16</v>
      </c>
      <c r="K31" s="100" t="str">
        <f>IF(K30="", "NB", CONCATENATE(V27,"+",K27))</f>
        <v>NB</v>
      </c>
      <c r="L31" s="176" t="str">
        <f>IF(L30=0,"n/a",IF(B10=H10,IF(B16&gt;=H16,"B16","H16"),
IF(I10=O10,IF(I16&gt;=O16,"B16","HC16"),
"-")))</f>
        <v>n/a</v>
      </c>
      <c r="O31" s="42"/>
      <c r="P31" s="95"/>
      <c r="Q31" s="101" t="s">
        <v>65</v>
      </c>
      <c r="R31" s="97"/>
      <c r="S31" s="98" t="str">
        <f>CONCATENATE(S27,"+",W27)</f>
        <v>+</v>
      </c>
      <c r="T31" s="99" t="str">
        <f>CONCATENATE(S27,"+",X27)</f>
        <v>+</v>
      </c>
      <c r="U31" s="99" t="str">
        <f>CONCATENATE(S27,"+",Y27)</f>
        <v>+Z16</v>
      </c>
      <c r="V31" s="93" t="str">
        <f>IF(V30="", "EB", CONCATENATE(H27,"+",U27))</f>
        <v>EB</v>
      </c>
      <c r="W31" s="100" t="str">
        <f>CONCATENATE(W27,"+",T27)</f>
        <v>+</v>
      </c>
      <c r="X31" s="100" t="str">
        <f>CONCATENATE(W27,"+",U27)</f>
        <v>+R16</v>
      </c>
      <c r="Y31" s="100" t="str">
        <f>IF(Y30="", "WB", CONCATENATE(L27,"+",Y27))</f>
        <v>WB</v>
      </c>
      <c r="Z31" s="176" t="str">
        <f>IF(Z30=0,"n/a",IF(P10=V10,IF(P16&gt;=V16,"P16","V16"),
IF(W10=AC10,IF(W16&gt;=AC16,"W16","AC16"),
"-")))</f>
        <v>n/a</v>
      </c>
      <c r="AF31" s="84"/>
      <c r="AG31" s="85"/>
    </row>
    <row r="32" spans="1:33" s="105" customFormat="1" ht="24.95" customHeight="1" outlineLevel="1" collapsed="1" x14ac:dyDescent="0.2">
      <c r="A32" s="230" t="s">
        <v>66</v>
      </c>
      <c r="B32" s="102">
        <f>IF(C32="n/a", 0, B16+C16)</f>
        <v>2.4193671562762517E-2</v>
      </c>
      <c r="C32" s="103" t="str">
        <f>IF(OR(AND(B9="Lead", I9="Lead"), AND(B9="Lag", I9="Lag")), "✓", "n/a")</f>
        <v>✓</v>
      </c>
      <c r="D32" s="104">
        <f>COUNTA(E31:L31)+1</f>
        <v>9</v>
      </c>
      <c r="E32" s="80"/>
      <c r="F32" s="80"/>
      <c r="G32" s="81"/>
      <c r="H32" s="82"/>
      <c r="I32" s="80"/>
      <c r="J32" s="80"/>
      <c r="K32" s="81"/>
      <c r="L32" s="82"/>
      <c r="N32" s="42"/>
      <c r="O32" s="42"/>
      <c r="P32" s="102">
        <f>IF(Q32="n/a", 0, P16+Q16)</f>
        <v>0</v>
      </c>
      <c r="Q32" s="103" t="str">
        <f>IF(OR(AND(P9="Lead", W9="Lead"), AND(P9="Lag", W9="Lag")), "✓", "n/a")</f>
        <v>n/a</v>
      </c>
      <c r="R32" s="104">
        <f>COUNTA(S31:Z31)+1</f>
        <v>9</v>
      </c>
      <c r="S32" s="80"/>
      <c r="T32" s="80"/>
      <c r="U32" s="81"/>
      <c r="V32" s="82"/>
      <c r="W32" s="80"/>
      <c r="X32" s="80"/>
      <c r="Y32" s="81"/>
      <c r="Z32" s="82"/>
      <c r="AB32" s="83"/>
      <c r="AC32" s="83"/>
      <c r="AD32" s="83"/>
      <c r="AE32" s="83"/>
      <c r="AF32" s="106"/>
      <c r="AG32" s="107"/>
    </row>
    <row r="33" spans="1:33" s="105" customFormat="1" ht="24.95" customHeight="1" outlineLevel="1" x14ac:dyDescent="0.2">
      <c r="A33" s="231"/>
      <c r="B33" s="108">
        <f>IF(C33="n/a", 0, I16+J16)</f>
        <v>9.6556904970577187E-2</v>
      </c>
      <c r="C33" s="103" t="str">
        <f>IF(OR(AND(B9="Lead", I9="Lead"), AND(B9="Lag", I9="Lag")), "✓", "n/a")</f>
        <v>✓</v>
      </c>
      <c r="D33" s="109">
        <f>D32+1</f>
        <v>10</v>
      </c>
      <c r="E33" s="80"/>
      <c r="F33" s="80"/>
      <c r="G33" s="81"/>
      <c r="H33" s="82"/>
      <c r="I33" s="80"/>
      <c r="J33" s="80"/>
      <c r="K33" s="81"/>
      <c r="L33" s="82"/>
      <c r="N33" s="42"/>
      <c r="O33" s="42"/>
      <c r="P33" s="102">
        <f>IF(Q33="n/a", 0, W16+X16)</f>
        <v>0</v>
      </c>
      <c r="Q33" s="103" t="str">
        <f>IF(OR(AND(P9="Lead", W9="Lead"), AND(P9="Lag", W9="Lag")), "✓", "n/a")</f>
        <v>n/a</v>
      </c>
      <c r="R33" s="109">
        <f>R32+1</f>
        <v>10</v>
      </c>
      <c r="S33" s="80"/>
      <c r="T33" s="80"/>
      <c r="U33" s="81"/>
      <c r="V33" s="82"/>
      <c r="W33" s="80"/>
      <c r="X33" s="80"/>
      <c r="Y33" s="81"/>
      <c r="Z33" s="82"/>
      <c r="AB33" s="83"/>
      <c r="AC33" s="83"/>
      <c r="AD33" s="83"/>
      <c r="AE33" s="83"/>
      <c r="AF33" s="106"/>
      <c r="AG33" s="107"/>
    </row>
    <row r="34" spans="1:33" s="83" customFormat="1" ht="24.95" customHeight="1" outlineLevel="1" x14ac:dyDescent="0.2">
      <c r="A34" s="208" t="s">
        <v>67</v>
      </c>
      <c r="B34" s="110">
        <f>IF(C34="n/a", 0, B16+I16+C16)</f>
        <v>0</v>
      </c>
      <c r="C34" s="71" t="str">
        <f>IF(OR(AND(B9="Lead",I9="Lag"), AND(B9="Lag", I9="Lead")), "✓", "n/a")</f>
        <v>n/a</v>
      </c>
      <c r="D34" s="104">
        <f t="shared" ref="D34:D35" si="7">D33+1</f>
        <v>11</v>
      </c>
      <c r="E34" s="80"/>
      <c r="F34" s="80"/>
      <c r="G34" s="81"/>
      <c r="H34" s="82"/>
      <c r="I34" s="80"/>
      <c r="J34" s="80"/>
      <c r="K34" s="81"/>
      <c r="L34" s="82"/>
      <c r="N34" s="42"/>
      <c r="O34" s="42"/>
      <c r="P34" s="111">
        <f>IF(Q34="n/a", 0, P16+W16+Q16)</f>
        <v>0</v>
      </c>
      <c r="Q34" s="71" t="str">
        <f>IF(OR(AND(P9="Lead",W9="Lag"), AND(P9="Lag", W9="Lead")), "✓", "n/a")</f>
        <v>n/a</v>
      </c>
      <c r="R34" s="104">
        <f t="shared" ref="R34:R35" si="8">R33+1</f>
        <v>11</v>
      </c>
      <c r="S34" s="80"/>
      <c r="T34" s="80"/>
      <c r="U34" s="81"/>
      <c r="V34" s="82"/>
      <c r="W34" s="80"/>
      <c r="X34" s="80"/>
      <c r="Y34" s="81"/>
      <c r="Z34" s="82"/>
      <c r="AF34" s="84"/>
      <c r="AG34" s="85"/>
    </row>
    <row r="35" spans="1:33" s="83" customFormat="1" ht="24.95" customHeight="1" outlineLevel="1" x14ac:dyDescent="0.2">
      <c r="A35" s="209"/>
      <c r="B35" s="108">
        <f>IF(C35="n/a", 0, B16+I16+J16)</f>
        <v>0</v>
      </c>
      <c r="C35" s="103" t="str">
        <f>IF(OR(AND(B9="Lead",I9="Lag"), AND(B9="Lag", I9="Lead")), "✓", "n/a")</f>
        <v>n/a</v>
      </c>
      <c r="D35" s="109">
        <f t="shared" si="7"/>
        <v>12</v>
      </c>
      <c r="E35" s="80"/>
      <c r="F35" s="80"/>
      <c r="G35" s="81"/>
      <c r="H35" s="82"/>
      <c r="I35" s="80"/>
      <c r="J35" s="80"/>
      <c r="K35" s="81"/>
      <c r="L35" s="82"/>
      <c r="N35" s="42"/>
      <c r="O35" s="42"/>
      <c r="P35" s="112">
        <f>IF(Q35="n/a", 0, P16+W16+X16)</f>
        <v>0</v>
      </c>
      <c r="Q35" s="103" t="str">
        <f>IF(OR(AND(P9="Lead",W9="Lag"), AND(P9="Lag", W9="Lead")), "✓", "n/a")</f>
        <v>n/a</v>
      </c>
      <c r="R35" s="109">
        <f t="shared" si="8"/>
        <v>12</v>
      </c>
      <c r="S35" s="80"/>
      <c r="T35" s="80"/>
      <c r="U35" s="81"/>
      <c r="V35" s="82"/>
      <c r="W35" s="80"/>
      <c r="X35" s="80"/>
      <c r="Y35" s="81"/>
      <c r="Z35" s="82"/>
      <c r="AF35" s="84"/>
      <c r="AG35" s="85"/>
    </row>
    <row r="36" spans="1:33" s="105" customFormat="1" ht="15" customHeight="1" x14ac:dyDescent="0.2">
      <c r="A36" s="113"/>
      <c r="B36" s="114"/>
      <c r="C36" s="115"/>
      <c r="D36" s="27"/>
      <c r="E36" s="83"/>
      <c r="F36" s="83"/>
      <c r="G36" s="83"/>
      <c r="I36" s="83"/>
      <c r="K36" s="83"/>
      <c r="L36" s="83"/>
      <c r="N36" s="42"/>
      <c r="O36" s="42"/>
      <c r="P36" s="114"/>
      <c r="Q36" s="115"/>
      <c r="R36" s="27"/>
      <c r="S36" s="83"/>
      <c r="T36" s="83"/>
      <c r="U36" s="83"/>
      <c r="V36" s="83"/>
      <c r="W36" s="83"/>
      <c r="X36" s="83"/>
      <c r="AF36" s="106"/>
      <c r="AG36" s="107"/>
    </row>
    <row r="37" spans="1:33" hidden="1" x14ac:dyDescent="0.2">
      <c r="N37" s="140"/>
      <c r="O37" s="140"/>
      <c r="P37" s="177" t="s">
        <v>107</v>
      </c>
      <c r="Q37" s="177" t="s">
        <v>108</v>
      </c>
      <c r="R37" s="177" t="s">
        <v>109</v>
      </c>
      <c r="S37" s="177" t="s">
        <v>110</v>
      </c>
      <c r="T37" s="178" t="s">
        <v>100</v>
      </c>
      <c r="U37" s="178" t="s">
        <v>101</v>
      </c>
      <c r="V37" s="178" t="s">
        <v>102</v>
      </c>
      <c r="W37" s="178" t="s">
        <v>103</v>
      </c>
    </row>
    <row r="38" spans="1:33" ht="15" hidden="1" customHeight="1" x14ac:dyDescent="0.2">
      <c r="N38" s="140" t="s">
        <v>69</v>
      </c>
      <c r="O38" s="140" t="s">
        <v>68</v>
      </c>
      <c r="P38" s="177"/>
      <c r="Q38" s="177"/>
      <c r="R38" s="177"/>
      <c r="S38" s="177"/>
      <c r="T38" s="178"/>
      <c r="U38" s="178"/>
      <c r="V38" s="178"/>
      <c r="W38" s="178"/>
    </row>
    <row r="39" spans="1:33" ht="15" hidden="1" customHeight="1" x14ac:dyDescent="0.2">
      <c r="N39" s="140" t="s">
        <v>56</v>
      </c>
      <c r="O39" s="141" t="s">
        <v>59</v>
      </c>
      <c r="P39" s="177">
        <v>1</v>
      </c>
      <c r="Q39" s="177">
        <v>5</v>
      </c>
      <c r="R39" s="177">
        <v>7</v>
      </c>
      <c r="S39" s="177">
        <v>3</v>
      </c>
      <c r="T39" s="178">
        <v>6</v>
      </c>
      <c r="U39" s="178">
        <v>2</v>
      </c>
      <c r="V39" s="178">
        <v>4</v>
      </c>
      <c r="W39" s="178">
        <v>8</v>
      </c>
    </row>
    <row r="40" spans="1:33" ht="15" hidden="1" customHeight="1" x14ac:dyDescent="0.2">
      <c r="N40" s="140" t="s">
        <v>55</v>
      </c>
      <c r="O40" s="140"/>
      <c r="P40" s="177">
        <v>6</v>
      </c>
      <c r="Q40" s="177">
        <v>2</v>
      </c>
      <c r="R40" s="177">
        <v>4</v>
      </c>
      <c r="S40" s="177">
        <v>8</v>
      </c>
      <c r="T40" s="178">
        <v>7</v>
      </c>
      <c r="U40" s="178">
        <v>3</v>
      </c>
      <c r="V40" s="178">
        <v>5</v>
      </c>
      <c r="W40" s="178">
        <v>1</v>
      </c>
    </row>
    <row r="41" spans="1:33" ht="15" customHeight="1" x14ac:dyDescent="0.2"/>
  </sheetData>
  <sheetProtection sheet="1" formatCells="0" formatColumns="0" formatRows="0"/>
  <mergeCells count="50">
    <mergeCell ref="A34:A35"/>
    <mergeCell ref="W14:X14"/>
    <mergeCell ref="Y14:AC14"/>
    <mergeCell ref="B18:O18"/>
    <mergeCell ref="P18:AC18"/>
    <mergeCell ref="B19:AC19"/>
    <mergeCell ref="B20:O20"/>
    <mergeCell ref="P20:AC20"/>
    <mergeCell ref="B21:AC21"/>
    <mergeCell ref="B22:AC22"/>
    <mergeCell ref="B23:AC23"/>
    <mergeCell ref="A26:AD26"/>
    <mergeCell ref="A32:A33"/>
    <mergeCell ref="B14:C14"/>
    <mergeCell ref="D14:H14"/>
    <mergeCell ref="I14:J14"/>
    <mergeCell ref="K14:O14"/>
    <mergeCell ref="P14:Q14"/>
    <mergeCell ref="K7:M7"/>
    <mergeCell ref="R7:T7"/>
    <mergeCell ref="R14:V14"/>
    <mergeCell ref="Y7:AA7"/>
    <mergeCell ref="B11:C11"/>
    <mergeCell ref="I11:J11"/>
    <mergeCell ref="P11:Q11"/>
    <mergeCell ref="W11:X11"/>
    <mergeCell ref="B9:H9"/>
    <mergeCell ref="I9:O9"/>
    <mergeCell ref="P9:V9"/>
    <mergeCell ref="W9:AC9"/>
    <mergeCell ref="D7:F7"/>
    <mergeCell ref="B4:H4"/>
    <mergeCell ref="I4:O4"/>
    <mergeCell ref="P4:V4"/>
    <mergeCell ref="W4:AC4"/>
    <mergeCell ref="B6:C6"/>
    <mergeCell ref="D6:G6"/>
    <mergeCell ref="I6:J6"/>
    <mergeCell ref="K6:N6"/>
    <mergeCell ref="P6:Q6"/>
    <mergeCell ref="R6:U6"/>
    <mergeCell ref="W6:X6"/>
    <mergeCell ref="Y6:AB6"/>
    <mergeCell ref="B1:O1"/>
    <mergeCell ref="P1:R1"/>
    <mergeCell ref="S1:AC1"/>
    <mergeCell ref="AF1:AG1"/>
    <mergeCell ref="B2:O2"/>
    <mergeCell ref="P2:R2"/>
    <mergeCell ref="S2:AC2"/>
  </mergeCells>
  <conditionalFormatting sqref="A9">
    <cfRule type="expression" dxfId="53" priority="13">
      <formula>OR($B$8="✓", $I$8="✓", $P$8="✓", $W$8="✓")</formula>
    </cfRule>
  </conditionalFormatting>
  <conditionalFormatting sqref="B10 H10:I10 O10:P10 V10:W10 AC10">
    <cfRule type="expression" dxfId="52" priority="3">
      <formula>AND(B$8="✓", ISBLANK(B10))</formula>
    </cfRule>
  </conditionalFormatting>
  <conditionalFormatting sqref="B12:C12">
    <cfRule type="expression" dxfId="51" priority="7">
      <formula>AND($B$8="✓", $C$8="✓", ISBLANK(B12))</formula>
    </cfRule>
  </conditionalFormatting>
  <conditionalFormatting sqref="B1:O2 S1:AC2 B8:AC8 B9 I9 P9 W9 B22">
    <cfRule type="containsBlanks" dxfId="50" priority="12">
      <formula>LEN(TRIM(B1))=0</formula>
    </cfRule>
  </conditionalFormatting>
  <conditionalFormatting sqref="B12:AC12">
    <cfRule type="expression" dxfId="49" priority="11">
      <formula>AND(B$8="✓",ISBLANK(B12))</formula>
    </cfRule>
  </conditionalFormatting>
  <conditionalFormatting sqref="B13:AC13">
    <cfRule type="cellIs" dxfId="48" priority="5" operator="equal">
      <formula>0</formula>
    </cfRule>
  </conditionalFormatting>
  <conditionalFormatting sqref="B15:AC15 B11 D11:I11 K11:P11 R11:W11 Y11:AC11">
    <cfRule type="expression" dxfId="47" priority="4">
      <formula>AND(B$8="✓",ISBLANK(B11))</formula>
    </cfRule>
  </conditionalFormatting>
  <conditionalFormatting sqref="B15:AC15">
    <cfRule type="cellIs" dxfId="46" priority="1" operator="greaterThan">
      <formula>3000</formula>
    </cfRule>
    <cfRule type="cellIs" dxfId="45" priority="2" operator="lessThan">
      <formula>B$13</formula>
    </cfRule>
  </conditionalFormatting>
  <conditionalFormatting sqref="B16:AC16">
    <cfRule type="cellIs" dxfId="44" priority="6" operator="equal">
      <formula>0</formula>
    </cfRule>
  </conditionalFormatting>
  <conditionalFormatting sqref="I12:J12">
    <cfRule type="expression" dxfId="43" priority="10">
      <formula>AND($I$8="✓", $J$8="✓", ISBLANK(I12))</formula>
    </cfRule>
  </conditionalFormatting>
  <conditionalFormatting sqref="P12:Q12">
    <cfRule type="expression" dxfId="42" priority="9">
      <formula>AND($P$8="✓", $Q$8="✓", ISBLANK(P12))</formula>
    </cfRule>
  </conditionalFormatting>
  <conditionalFormatting sqref="W12:X12">
    <cfRule type="expression" dxfId="41" priority="8">
      <formula>AND($W$8="✓", $X$8="✓", ISBLANK(W12))</formula>
    </cfRule>
  </conditionalFormatting>
  <dataValidations count="10">
    <dataValidation type="list" showInputMessage="1" showErrorMessage="1" sqref="B8:AC8" xr:uid="{3245BF07-A679-4876-A542-C98D9EEDF1BE}">
      <formula1>$O$37:$O$39</formula1>
    </dataValidation>
    <dataValidation type="list" showInputMessage="1" showErrorMessage="1" sqref="B9:AC9" xr:uid="{4F55081F-6DCD-4237-9408-F8F3B3C3A245}">
      <formula1>$N$37:$N$40</formula1>
    </dataValidation>
    <dataValidation type="list" showInputMessage="1" showErrorMessage="1" sqref="H10" xr:uid="{2A9E44F2-8977-4DB8-B510-8A322810054A}">
      <formula1>$T$38:$T$40</formula1>
    </dataValidation>
    <dataValidation type="list" showInputMessage="1" showErrorMessage="1" sqref="O10" xr:uid="{5661FCA2-CC19-4E2E-AE72-09C0B2832A88}">
      <formula1>$U$38:$U$40</formula1>
    </dataValidation>
    <dataValidation type="list" showInputMessage="1" showErrorMessage="1" sqref="V10" xr:uid="{11F75EB1-82AD-447F-9492-CCBCFA5E0A83}">
      <formula1>$V$38:$V$40</formula1>
    </dataValidation>
    <dataValidation type="list" showInputMessage="1" showErrorMessage="1" sqref="AC10" xr:uid="{CF093086-61C7-4AE6-B20E-DA4231F8CD80}">
      <formula1>$W$38:$W$40</formula1>
    </dataValidation>
    <dataValidation type="list" showInputMessage="1" showErrorMessage="1" sqref="B10" xr:uid="{A6F11DB7-3A5A-488D-A70C-A22A08678A04}">
      <formula1>$P$38:$P$40</formula1>
    </dataValidation>
    <dataValidation type="list" showInputMessage="1" showErrorMessage="1" sqref="I10" xr:uid="{B1D2EC80-7AB1-4741-8316-9B09CFF7F277}">
      <formula1>$Q$38:$Q$40</formula1>
    </dataValidation>
    <dataValidation type="list" showInputMessage="1" showErrorMessage="1" sqref="P10" xr:uid="{2355342D-40BC-40BA-9135-36AC58842215}">
      <formula1>$R$38:$R$40</formula1>
    </dataValidation>
    <dataValidation type="list" showInputMessage="1" showErrorMessage="1" sqref="W10" xr:uid="{4B9B195D-66C0-4DC1-B0E8-1F8094B3ED60}">
      <formula1>$S$38:$S$40</formula1>
    </dataValidation>
  </dataValidation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A838A-8B0A-4E0D-ADAE-BE469DC8DB8E}">
  <sheetPr>
    <tabColor theme="1" tint="0.249977111117893"/>
  </sheetPr>
  <dimension ref="A1:AG41"/>
  <sheetViews>
    <sheetView zoomScale="98" zoomScaleNormal="98" workbookViewId="0">
      <pane xSplit="1" ySplit="9" topLeftCell="B10" activePane="bottomRight" state="frozen"/>
      <selection activeCell="A24" sqref="A24"/>
      <selection pane="topRight" activeCell="A24" sqref="A24"/>
      <selection pane="bottomLeft" activeCell="A24" sqref="A24"/>
      <selection pane="bottomRight" activeCell="Y6" sqref="Y6:AB6"/>
    </sheetView>
  </sheetViews>
  <sheetFormatPr defaultColWidth="4.7109375" defaultRowHeight="14.25" outlineLevelRow="2" outlineLevelCol="2" x14ac:dyDescent="0.2"/>
  <cols>
    <col min="1" max="1" width="29.28515625" style="17" bestFit="1" customWidth="1"/>
    <col min="2" max="29" width="5" style="14" customWidth="1"/>
    <col min="30" max="31" width="4.7109375" style="14"/>
    <col min="32" max="32" width="100.7109375" style="15" customWidth="1" outlineLevel="2"/>
    <col min="33" max="33" width="100.7109375" style="16" customWidth="1" outlineLevel="1"/>
    <col min="34" max="16384" width="4.7109375" style="14"/>
  </cols>
  <sheetData>
    <row r="1" spans="1:33" ht="15" x14ac:dyDescent="0.25">
      <c r="A1" s="13" t="s">
        <v>42</v>
      </c>
      <c r="B1" s="181" t="s">
        <v>119</v>
      </c>
      <c r="C1" s="181"/>
      <c r="D1" s="181"/>
      <c r="E1" s="181"/>
      <c r="F1" s="181"/>
      <c r="G1" s="181"/>
      <c r="H1" s="181"/>
      <c r="I1" s="181"/>
      <c r="J1" s="181"/>
      <c r="K1" s="181"/>
      <c r="L1" s="181"/>
      <c r="M1" s="181"/>
      <c r="N1" s="181"/>
      <c r="O1" s="181"/>
      <c r="P1" s="182" t="s">
        <v>43</v>
      </c>
      <c r="Q1" s="182"/>
      <c r="R1" s="182"/>
      <c r="S1" s="181" t="s">
        <v>112</v>
      </c>
      <c r="T1" s="181"/>
      <c r="U1" s="181"/>
      <c r="V1" s="181"/>
      <c r="W1" s="181"/>
      <c r="X1" s="181"/>
      <c r="Y1" s="181"/>
      <c r="Z1" s="181"/>
      <c r="AA1" s="181"/>
      <c r="AB1" s="181"/>
      <c r="AC1" s="181"/>
      <c r="AF1" s="183" t="s">
        <v>70</v>
      </c>
      <c r="AG1" s="183"/>
    </row>
    <row r="2" spans="1:33" ht="15" x14ac:dyDescent="0.25">
      <c r="A2" s="13" t="s">
        <v>44</v>
      </c>
      <c r="B2" s="181" t="s">
        <v>111</v>
      </c>
      <c r="C2" s="181"/>
      <c r="D2" s="181"/>
      <c r="E2" s="181"/>
      <c r="F2" s="181"/>
      <c r="G2" s="181"/>
      <c r="H2" s="181"/>
      <c r="I2" s="181"/>
      <c r="J2" s="181"/>
      <c r="K2" s="181"/>
      <c r="L2" s="181"/>
      <c r="M2" s="181"/>
      <c r="N2" s="181"/>
      <c r="O2" s="181"/>
      <c r="P2" s="182" t="s">
        <v>45</v>
      </c>
      <c r="Q2" s="182"/>
      <c r="R2" s="182"/>
      <c r="S2" s="184"/>
      <c r="T2" s="181"/>
      <c r="U2" s="181"/>
      <c r="V2" s="181"/>
      <c r="W2" s="181"/>
      <c r="X2" s="181"/>
      <c r="Y2" s="181"/>
      <c r="Z2" s="181"/>
      <c r="AA2" s="181"/>
      <c r="AB2" s="181"/>
      <c r="AC2" s="181"/>
      <c r="AG2" s="16" t="s">
        <v>121</v>
      </c>
    </row>
    <row r="3" spans="1:33" ht="15" thickBot="1" x14ac:dyDescent="0.25"/>
    <row r="4" spans="1:33" ht="15" x14ac:dyDescent="0.25">
      <c r="A4" s="17" t="str">
        <f>IF(SUM(B16:AC16)=0, "Intersection Type:  TBD", IF(OR(SUM(B16:H16)=0, SUM(I16:O16)=0, SUM(P16:V16)=0, SUM(W16:AC16)=0), "Intersection Type:  3-Leg", "Intersection Type:  4-Leg"))</f>
        <v>Intersection Type:  4-Leg</v>
      </c>
      <c r="B4" s="185" t="s">
        <v>46</v>
      </c>
      <c r="C4" s="186"/>
      <c r="D4" s="186"/>
      <c r="E4" s="186"/>
      <c r="F4" s="186"/>
      <c r="G4" s="186"/>
      <c r="H4" s="187"/>
      <c r="I4" s="188" t="s">
        <v>47</v>
      </c>
      <c r="J4" s="186"/>
      <c r="K4" s="186"/>
      <c r="L4" s="186"/>
      <c r="M4" s="186"/>
      <c r="N4" s="186"/>
      <c r="O4" s="187"/>
      <c r="P4" s="185" t="s">
        <v>48</v>
      </c>
      <c r="Q4" s="186"/>
      <c r="R4" s="186"/>
      <c r="S4" s="186"/>
      <c r="T4" s="186"/>
      <c r="U4" s="186"/>
      <c r="V4" s="187"/>
      <c r="W4" s="188" t="s">
        <v>49</v>
      </c>
      <c r="X4" s="186"/>
      <c r="Y4" s="186"/>
      <c r="Z4" s="186"/>
      <c r="AA4" s="186"/>
      <c r="AB4" s="186"/>
      <c r="AC4" s="187"/>
    </row>
    <row r="5" spans="1:33" s="23" customFormat="1" ht="25.5" x14ac:dyDescent="0.25">
      <c r="A5" s="18"/>
      <c r="B5" s="19">
        <v>1</v>
      </c>
      <c r="C5" s="20">
        <v>6</v>
      </c>
      <c r="D5" s="20">
        <v>6</v>
      </c>
      <c r="E5" s="20">
        <v>6</v>
      </c>
      <c r="F5" s="20">
        <v>6</v>
      </c>
      <c r="G5" s="20">
        <v>6</v>
      </c>
      <c r="H5" s="21">
        <v>6</v>
      </c>
      <c r="I5" s="22">
        <v>5</v>
      </c>
      <c r="J5" s="20">
        <v>2</v>
      </c>
      <c r="K5" s="20">
        <v>2</v>
      </c>
      <c r="L5" s="20">
        <v>2</v>
      </c>
      <c r="M5" s="20">
        <v>2</v>
      </c>
      <c r="N5" s="20">
        <v>2</v>
      </c>
      <c r="O5" s="21">
        <v>2</v>
      </c>
      <c r="P5" s="19">
        <v>7</v>
      </c>
      <c r="Q5" s="20">
        <v>4</v>
      </c>
      <c r="R5" s="20">
        <v>4</v>
      </c>
      <c r="S5" s="20">
        <v>4</v>
      </c>
      <c r="T5" s="20">
        <v>4</v>
      </c>
      <c r="U5" s="20">
        <v>4</v>
      </c>
      <c r="V5" s="21">
        <v>4</v>
      </c>
      <c r="W5" s="22">
        <v>3</v>
      </c>
      <c r="X5" s="20">
        <v>8</v>
      </c>
      <c r="Y5" s="20">
        <v>8</v>
      </c>
      <c r="Z5" s="20">
        <v>8</v>
      </c>
      <c r="AA5" s="20">
        <v>8</v>
      </c>
      <c r="AB5" s="20">
        <v>8</v>
      </c>
      <c r="AC5" s="21">
        <v>8</v>
      </c>
      <c r="AF5" s="24"/>
      <c r="AG5" s="25"/>
    </row>
    <row r="6" spans="1:33" s="27" customFormat="1" ht="15" customHeight="1" x14ac:dyDescent="0.25">
      <c r="A6" s="26"/>
      <c r="B6" s="189" t="s">
        <v>50</v>
      </c>
      <c r="C6" s="190"/>
      <c r="D6" s="191" t="s">
        <v>6</v>
      </c>
      <c r="E6" s="192"/>
      <c r="F6" s="192"/>
      <c r="G6" s="193"/>
      <c r="H6" s="138" t="s">
        <v>7</v>
      </c>
      <c r="I6" s="194" t="s">
        <v>50</v>
      </c>
      <c r="J6" s="190"/>
      <c r="K6" s="191" t="s">
        <v>6</v>
      </c>
      <c r="L6" s="192"/>
      <c r="M6" s="192"/>
      <c r="N6" s="193"/>
      <c r="O6" s="138" t="s">
        <v>7</v>
      </c>
      <c r="P6" s="189" t="s">
        <v>50</v>
      </c>
      <c r="Q6" s="190"/>
      <c r="R6" s="191" t="s">
        <v>6</v>
      </c>
      <c r="S6" s="192"/>
      <c r="T6" s="192"/>
      <c r="U6" s="193"/>
      <c r="V6" s="138" t="s">
        <v>7</v>
      </c>
      <c r="W6" s="194" t="s">
        <v>50</v>
      </c>
      <c r="X6" s="190"/>
      <c r="Y6" s="191" t="s">
        <v>6</v>
      </c>
      <c r="Z6" s="192"/>
      <c r="AA6" s="192"/>
      <c r="AB6" s="193"/>
      <c r="AC6" s="139" t="s">
        <v>7</v>
      </c>
      <c r="AF6" s="28"/>
      <c r="AG6" s="29"/>
    </row>
    <row r="7" spans="1:33" s="35" customFormat="1" ht="22.5" x14ac:dyDescent="0.2">
      <c r="A7" s="30"/>
      <c r="B7" s="31" t="s">
        <v>51</v>
      </c>
      <c r="C7" s="142" t="s">
        <v>89</v>
      </c>
      <c r="D7" s="195" t="s">
        <v>93</v>
      </c>
      <c r="E7" s="196"/>
      <c r="F7" s="197"/>
      <c r="G7" s="32" t="s">
        <v>52</v>
      </c>
      <c r="H7" s="33" t="s">
        <v>51</v>
      </c>
      <c r="I7" s="34" t="s">
        <v>51</v>
      </c>
      <c r="J7" s="142" t="s">
        <v>89</v>
      </c>
      <c r="K7" s="195" t="s">
        <v>93</v>
      </c>
      <c r="L7" s="196"/>
      <c r="M7" s="197"/>
      <c r="N7" s="32" t="s">
        <v>52</v>
      </c>
      <c r="O7" s="33" t="s">
        <v>51</v>
      </c>
      <c r="P7" s="31" t="s">
        <v>51</v>
      </c>
      <c r="Q7" s="142" t="s">
        <v>89</v>
      </c>
      <c r="R7" s="195" t="s">
        <v>93</v>
      </c>
      <c r="S7" s="196"/>
      <c r="T7" s="197"/>
      <c r="U7" s="32" t="s">
        <v>52</v>
      </c>
      <c r="V7" s="33" t="s">
        <v>51</v>
      </c>
      <c r="W7" s="34" t="s">
        <v>51</v>
      </c>
      <c r="X7" s="142" t="s">
        <v>89</v>
      </c>
      <c r="Y7" s="195" t="s">
        <v>93</v>
      </c>
      <c r="Z7" s="196"/>
      <c r="AA7" s="197"/>
      <c r="AB7" s="32" t="s">
        <v>52</v>
      </c>
      <c r="AC7" s="33" t="s">
        <v>51</v>
      </c>
      <c r="AF7" s="36"/>
      <c r="AG7" s="37"/>
    </row>
    <row r="8" spans="1:33" s="42" customFormat="1" ht="15.75" x14ac:dyDescent="0.25">
      <c r="A8" s="13" t="s">
        <v>85</v>
      </c>
      <c r="B8" s="38" t="s">
        <v>68</v>
      </c>
      <c r="C8" s="39" t="s">
        <v>59</v>
      </c>
      <c r="D8" s="40" t="s">
        <v>59</v>
      </c>
      <c r="E8" s="40" t="s">
        <v>59</v>
      </c>
      <c r="F8" s="40" t="s">
        <v>68</v>
      </c>
      <c r="G8" s="40" t="s">
        <v>59</v>
      </c>
      <c r="H8" s="41" t="s">
        <v>59</v>
      </c>
      <c r="I8" s="38" t="s">
        <v>68</v>
      </c>
      <c r="J8" s="39" t="s">
        <v>59</v>
      </c>
      <c r="K8" s="40" t="s">
        <v>59</v>
      </c>
      <c r="L8" s="40" t="s">
        <v>59</v>
      </c>
      <c r="M8" s="40" t="s">
        <v>68</v>
      </c>
      <c r="N8" s="40" t="s">
        <v>59</v>
      </c>
      <c r="O8" s="41" t="s">
        <v>68</v>
      </c>
      <c r="P8" s="38" t="s">
        <v>68</v>
      </c>
      <c r="Q8" s="39" t="s">
        <v>59</v>
      </c>
      <c r="R8" s="40" t="s">
        <v>59</v>
      </c>
      <c r="S8" s="40" t="s">
        <v>59</v>
      </c>
      <c r="T8" s="40" t="s">
        <v>68</v>
      </c>
      <c r="U8" s="40" t="s">
        <v>59</v>
      </c>
      <c r="V8" s="41" t="s">
        <v>68</v>
      </c>
      <c r="W8" s="38" t="s">
        <v>68</v>
      </c>
      <c r="X8" s="39" t="s">
        <v>59</v>
      </c>
      <c r="Y8" s="40" t="s">
        <v>59</v>
      </c>
      <c r="Z8" s="40" t="s">
        <v>59</v>
      </c>
      <c r="AA8" s="40" t="s">
        <v>68</v>
      </c>
      <c r="AB8" s="40" t="s">
        <v>68</v>
      </c>
      <c r="AC8" s="41" t="s">
        <v>59</v>
      </c>
      <c r="AF8" s="43"/>
      <c r="AG8" s="44"/>
    </row>
    <row r="9" spans="1:33" s="42" customFormat="1" ht="15" x14ac:dyDescent="0.2">
      <c r="A9" s="17" t="s">
        <v>54</v>
      </c>
      <c r="B9" s="200" t="s">
        <v>56</v>
      </c>
      <c r="C9" s="201"/>
      <c r="D9" s="201"/>
      <c r="E9" s="201"/>
      <c r="F9" s="201"/>
      <c r="G9" s="201"/>
      <c r="H9" s="202"/>
      <c r="I9" s="200" t="s">
        <v>55</v>
      </c>
      <c r="J9" s="201"/>
      <c r="K9" s="201"/>
      <c r="L9" s="201"/>
      <c r="M9" s="201"/>
      <c r="N9" s="201"/>
      <c r="O9" s="202"/>
      <c r="P9" s="200" t="s">
        <v>56</v>
      </c>
      <c r="Q9" s="201"/>
      <c r="R9" s="201"/>
      <c r="S9" s="201"/>
      <c r="T9" s="201"/>
      <c r="U9" s="201"/>
      <c r="V9" s="202"/>
      <c r="W9" s="200" t="s">
        <v>56</v>
      </c>
      <c r="X9" s="201"/>
      <c r="Y9" s="201"/>
      <c r="Z9" s="201"/>
      <c r="AA9" s="201"/>
      <c r="AB9" s="201"/>
      <c r="AC9" s="202"/>
      <c r="AF9" s="45"/>
      <c r="AG9" s="44"/>
    </row>
    <row r="10" spans="1:33" s="42" customFormat="1" ht="15" x14ac:dyDescent="0.2">
      <c r="A10" s="17" t="s">
        <v>57</v>
      </c>
      <c r="B10" s="50">
        <v>1</v>
      </c>
      <c r="C10" s="47" t="str">
        <f t="shared" ref="C10:AB10" si="0">IF(C8="✓", C5, "")</f>
        <v/>
      </c>
      <c r="D10" s="48" t="str">
        <f t="shared" si="0"/>
        <v/>
      </c>
      <c r="E10" s="48" t="str">
        <f t="shared" si="0"/>
        <v/>
      </c>
      <c r="F10" s="48">
        <f t="shared" si="0"/>
        <v>6</v>
      </c>
      <c r="G10" s="48" t="str">
        <f t="shared" si="0"/>
        <v/>
      </c>
      <c r="H10" s="171"/>
      <c r="I10" s="50">
        <v>5</v>
      </c>
      <c r="J10" s="47" t="str">
        <f t="shared" si="0"/>
        <v/>
      </c>
      <c r="K10" s="48" t="str">
        <f t="shared" si="0"/>
        <v/>
      </c>
      <c r="L10" s="48" t="str">
        <f t="shared" si="0"/>
        <v/>
      </c>
      <c r="M10" s="48">
        <f t="shared" si="0"/>
        <v>2</v>
      </c>
      <c r="N10" s="48" t="str">
        <f t="shared" si="0"/>
        <v/>
      </c>
      <c r="O10" s="171">
        <v>3</v>
      </c>
      <c r="P10" s="50">
        <v>7</v>
      </c>
      <c r="Q10" s="47" t="str">
        <f t="shared" si="0"/>
        <v/>
      </c>
      <c r="R10" s="48" t="str">
        <f t="shared" si="0"/>
        <v/>
      </c>
      <c r="S10" s="48" t="str">
        <f t="shared" si="0"/>
        <v/>
      </c>
      <c r="T10" s="48">
        <f t="shared" si="0"/>
        <v>4</v>
      </c>
      <c r="U10" s="48" t="str">
        <f t="shared" si="0"/>
        <v/>
      </c>
      <c r="V10" s="171">
        <v>5</v>
      </c>
      <c r="W10" s="50">
        <v>3</v>
      </c>
      <c r="X10" s="47" t="str">
        <f t="shared" si="0"/>
        <v/>
      </c>
      <c r="Y10" s="48" t="str">
        <f t="shared" si="0"/>
        <v/>
      </c>
      <c r="Z10" s="48" t="str">
        <f t="shared" si="0"/>
        <v/>
      </c>
      <c r="AA10" s="48">
        <f t="shared" si="0"/>
        <v>8</v>
      </c>
      <c r="AB10" s="48">
        <f t="shared" si="0"/>
        <v>8</v>
      </c>
      <c r="AC10" s="171"/>
      <c r="AF10" s="45"/>
      <c r="AG10" s="44"/>
    </row>
    <row r="11" spans="1:33" s="42" customFormat="1" ht="15.75" x14ac:dyDescent="0.25">
      <c r="A11" s="13" t="s">
        <v>87</v>
      </c>
      <c r="B11" s="198">
        <v>36</v>
      </c>
      <c r="C11" s="199"/>
      <c r="D11" s="40"/>
      <c r="E11" s="40"/>
      <c r="F11" s="40">
        <v>25</v>
      </c>
      <c r="G11" s="40"/>
      <c r="H11" s="41"/>
      <c r="I11" s="198">
        <v>137</v>
      </c>
      <c r="J11" s="199"/>
      <c r="K11" s="40"/>
      <c r="L11" s="40"/>
      <c r="M11" s="40">
        <v>12</v>
      </c>
      <c r="N11" s="40"/>
      <c r="O11" s="51">
        <v>218</v>
      </c>
      <c r="P11" s="198">
        <v>5</v>
      </c>
      <c r="Q11" s="199"/>
      <c r="R11" s="40"/>
      <c r="S11" s="40"/>
      <c r="T11" s="40">
        <v>714</v>
      </c>
      <c r="U11" s="40"/>
      <c r="V11" s="51">
        <v>155</v>
      </c>
      <c r="W11" s="198">
        <v>138</v>
      </c>
      <c r="X11" s="199"/>
      <c r="Y11" s="40"/>
      <c r="Z11" s="40"/>
      <c r="AA11" s="40">
        <v>424</v>
      </c>
      <c r="AB11" s="40">
        <v>404</v>
      </c>
      <c r="AC11" s="51"/>
      <c r="AF11" s="45"/>
      <c r="AG11" s="44"/>
    </row>
    <row r="12" spans="1:33" s="42" customFormat="1" ht="15.75" x14ac:dyDescent="0.25">
      <c r="A12" s="13" t="s">
        <v>58</v>
      </c>
      <c r="B12" s="50">
        <v>15</v>
      </c>
      <c r="C12" s="39"/>
      <c r="D12" s="52"/>
      <c r="E12" s="52"/>
      <c r="F12" s="52">
        <v>15</v>
      </c>
      <c r="G12" s="52"/>
      <c r="H12" s="53"/>
      <c r="I12" s="50">
        <v>25</v>
      </c>
      <c r="J12" s="39"/>
      <c r="K12" s="52"/>
      <c r="L12" s="52"/>
      <c r="M12" s="52">
        <v>25</v>
      </c>
      <c r="N12" s="52"/>
      <c r="O12" s="53">
        <v>20</v>
      </c>
      <c r="P12" s="50">
        <v>20</v>
      </c>
      <c r="Q12" s="39"/>
      <c r="R12" s="52"/>
      <c r="S12" s="52"/>
      <c r="T12" s="52">
        <v>35</v>
      </c>
      <c r="U12" s="52"/>
      <c r="V12" s="53">
        <v>25</v>
      </c>
      <c r="W12" s="50">
        <v>20</v>
      </c>
      <c r="X12" s="39"/>
      <c r="Y12" s="52"/>
      <c r="Z12" s="52"/>
      <c r="AA12" s="52">
        <v>35</v>
      </c>
      <c r="AB12" s="52">
        <v>35</v>
      </c>
      <c r="AC12" s="53"/>
      <c r="AF12" s="45"/>
      <c r="AG12" s="44"/>
    </row>
    <row r="13" spans="1:33" s="42" customFormat="1" ht="15" x14ac:dyDescent="0.2">
      <c r="A13" s="17" t="s">
        <v>88</v>
      </c>
      <c r="B13" s="54">
        <f>IFERROR(IF(B8&lt;&gt;"✓", "", IF(AND(AND(B8="✓", C8="✓"), AND(B11&lt;&gt;"", B12&lt;&gt;"")), ROUND(B11*(B12/(B12+C12)),0), B11)),"")</f>
        <v>36</v>
      </c>
      <c r="C13" s="55" t="str">
        <f>IFERROR(IF(C8&lt;&gt;"✓", "", IF(AND(AND(B8="✓", C8="✓"), AND(B11&lt;&gt;"", C12&lt;&gt;"")), B11-B13, B11)),"")</f>
        <v/>
      </c>
      <c r="D13" s="56" t="str">
        <f>IFERROR(IF(D8&lt;&gt;"✓", "", D11),"")</f>
        <v/>
      </c>
      <c r="E13" s="56" t="str">
        <f t="shared" ref="E13:H13" si="1">IFERROR(IF(E8&lt;&gt;"✓", "", E11),"")</f>
        <v/>
      </c>
      <c r="F13" s="56">
        <f t="shared" si="1"/>
        <v>25</v>
      </c>
      <c r="G13" s="56" t="str">
        <f t="shared" si="1"/>
        <v/>
      </c>
      <c r="H13" s="57" t="str">
        <f t="shared" si="1"/>
        <v/>
      </c>
      <c r="I13" s="54">
        <f>IFERROR(IF(I8&lt;&gt;"✓", "", IF(AND(AND(I8="✓", J8="✓"), AND(I11&lt;&gt;"", I12&lt;&gt;"")), ROUND(I11*(I12/(I12+J12)),0), I11)),"")</f>
        <v>137</v>
      </c>
      <c r="J13" s="55" t="str">
        <f>IFERROR(IF(J8&lt;&gt;"✓", "", IF(AND(AND(I8="✓", J8="✓"), AND(I11&lt;&gt;"", J12&lt;&gt;"")), I11-I13, I11)),"")</f>
        <v/>
      </c>
      <c r="K13" s="56" t="str">
        <f>IFERROR(IF(K8&lt;&gt;"✓", "", K11),"")</f>
        <v/>
      </c>
      <c r="L13" s="56" t="str">
        <f t="shared" ref="L13:O13" si="2">IFERROR(IF(L8&lt;&gt;"✓", "", L11),"")</f>
        <v/>
      </c>
      <c r="M13" s="56">
        <f t="shared" si="2"/>
        <v>12</v>
      </c>
      <c r="N13" s="56" t="str">
        <f t="shared" si="2"/>
        <v/>
      </c>
      <c r="O13" s="57">
        <f t="shared" si="2"/>
        <v>218</v>
      </c>
      <c r="P13" s="54">
        <f>IFERROR(IF(P8&lt;&gt;"✓", "", IF(AND(AND(P8="✓", Q8="✓"), AND(P11&lt;&gt;"", P12&lt;&gt;"")), ROUND(P11*(P12/(P12+Q12)),0), P11)),"")</f>
        <v>5</v>
      </c>
      <c r="Q13" s="55" t="str">
        <f>IFERROR(IF(Q8&lt;&gt;"✓", "", IF(AND(AND(P8="✓", Q8="✓"), AND(P11&lt;&gt;"", Q12&lt;&gt;"")), P11-P13, P11)),"")</f>
        <v/>
      </c>
      <c r="R13" s="56" t="str">
        <f>IFERROR(IF(R8&lt;&gt;"✓", "", R11),"")</f>
        <v/>
      </c>
      <c r="S13" s="56" t="str">
        <f t="shared" ref="S13:V13" si="3">IFERROR(IF(S8&lt;&gt;"✓", "", S11),"")</f>
        <v/>
      </c>
      <c r="T13" s="56">
        <f t="shared" si="3"/>
        <v>714</v>
      </c>
      <c r="U13" s="56" t="str">
        <f t="shared" si="3"/>
        <v/>
      </c>
      <c r="V13" s="57">
        <f t="shared" si="3"/>
        <v>155</v>
      </c>
      <c r="W13" s="54">
        <f>IFERROR(IF(W8&lt;&gt;"✓", "", IF(AND(AND(W8="✓", X8="✓"), AND(W11&lt;&gt;"", W12&lt;&gt;"")), ROUND(W11*(W12/(W12+X12)),0), W11)),"")</f>
        <v>138</v>
      </c>
      <c r="X13" s="55" t="str">
        <f>IFERROR(IF(X8&lt;&gt;"✓", "", IF(AND(AND(W8="✓", X8="✓"), AND(W11&lt;&gt;"", X12&lt;&gt;"")), W11-W13, W11)),"")</f>
        <v/>
      </c>
      <c r="Y13" s="56" t="str">
        <f>IFERROR(IF(Y8&lt;&gt;"✓", "", Y11),"")</f>
        <v/>
      </c>
      <c r="Z13" s="56" t="str">
        <f t="shared" ref="Z13:AC13" si="4">IFERROR(IF(Z8&lt;&gt;"✓", "", Z11),"")</f>
        <v/>
      </c>
      <c r="AA13" s="56">
        <f t="shared" si="4"/>
        <v>424</v>
      </c>
      <c r="AB13" s="56">
        <f t="shared" si="4"/>
        <v>404</v>
      </c>
      <c r="AC13" s="57" t="str">
        <f t="shared" si="4"/>
        <v/>
      </c>
      <c r="AD13" s="172"/>
      <c r="AF13" s="45"/>
      <c r="AG13" s="44"/>
    </row>
    <row r="14" spans="1:33" s="42" customFormat="1" ht="15" x14ac:dyDescent="0.2">
      <c r="A14" s="17" t="s">
        <v>60</v>
      </c>
      <c r="B14" s="206" t="str">
        <f>IF(AND(B10="",C10=""),"-", IF(AND(B10&lt;&gt;"",C10&lt;&gt;""),"HCM 2000","Std Source"))</f>
        <v>Std Source</v>
      </c>
      <c r="C14" s="207"/>
      <c r="D14" s="203" t="str">
        <f>IF(AND(D10="", E10="", G10="", F10="", H10=""), "-", "Standard Source")</f>
        <v>Standard Source</v>
      </c>
      <c r="E14" s="204"/>
      <c r="F14" s="204"/>
      <c r="G14" s="204"/>
      <c r="H14" s="205"/>
      <c r="I14" s="206" t="str">
        <f>IF(AND(I10="",J10=""),"-", IF(AND(I10&lt;&gt;"",J10&lt;&gt;""),"HCM 2000","Std Source"))</f>
        <v>Std Source</v>
      </c>
      <c r="J14" s="207"/>
      <c r="K14" s="203" t="str">
        <f>IF(AND(K10="", L10="", N10="", M10="", O10=""), "-", "Standard Source")</f>
        <v>Standard Source</v>
      </c>
      <c r="L14" s="204"/>
      <c r="M14" s="204"/>
      <c r="N14" s="204"/>
      <c r="O14" s="205"/>
      <c r="P14" s="206" t="str">
        <f>IF(AND(P10="",Q10=""),"-", IF(AND(P10&lt;&gt;"",Q10&lt;&gt;""),"HCM 2000","Std Source"))</f>
        <v>Std Source</v>
      </c>
      <c r="Q14" s="207"/>
      <c r="R14" s="203" t="str">
        <f>IF(AND(R10="", S10="", U10="", T10="", V10=""), "-", "Standard Source")</f>
        <v>Standard Source</v>
      </c>
      <c r="S14" s="204"/>
      <c r="T14" s="204"/>
      <c r="U14" s="204"/>
      <c r="V14" s="205"/>
      <c r="W14" s="206" t="str">
        <f>IF(AND(W10="",X10=""),"-", IF(AND(W10&lt;&gt;"",X10&lt;&gt;""),"HCM 2000","Std Source"))</f>
        <v>Std Source</v>
      </c>
      <c r="X14" s="207"/>
      <c r="Y14" s="203" t="str">
        <f>IF(AND(Y10="", Z10="", AB10="", AA10="", AC10=""), "-", "Standard Source")</f>
        <v>Standard Source</v>
      </c>
      <c r="Z14" s="204"/>
      <c r="AA14" s="204"/>
      <c r="AB14" s="204"/>
      <c r="AC14" s="205"/>
      <c r="AF14" s="45"/>
      <c r="AG14" s="44"/>
    </row>
    <row r="15" spans="1:33" s="42" customFormat="1" ht="15.75" x14ac:dyDescent="0.25">
      <c r="A15" s="13" t="s">
        <v>86</v>
      </c>
      <c r="B15" s="58">
        <v>1781</v>
      </c>
      <c r="C15" s="59"/>
      <c r="D15" s="60"/>
      <c r="E15" s="60"/>
      <c r="F15" s="60">
        <v>1740</v>
      </c>
      <c r="G15" s="60"/>
      <c r="H15" s="61"/>
      <c r="I15" s="62">
        <v>1781</v>
      </c>
      <c r="J15" s="59"/>
      <c r="K15" s="60"/>
      <c r="L15" s="60"/>
      <c r="M15" s="60">
        <v>1870</v>
      </c>
      <c r="N15" s="60"/>
      <c r="O15" s="63">
        <v>1585</v>
      </c>
      <c r="P15" s="62">
        <v>1781</v>
      </c>
      <c r="Q15" s="59"/>
      <c r="R15" s="60"/>
      <c r="S15" s="60"/>
      <c r="T15" s="60">
        <v>3554</v>
      </c>
      <c r="U15" s="60"/>
      <c r="V15" s="63">
        <v>1648</v>
      </c>
      <c r="W15" s="62">
        <v>3456</v>
      </c>
      <c r="X15" s="59"/>
      <c r="Y15" s="60"/>
      <c r="Z15" s="60"/>
      <c r="AA15" s="60">
        <v>1860</v>
      </c>
      <c r="AB15" s="60">
        <v>1777</v>
      </c>
      <c r="AC15" s="63"/>
      <c r="AF15" s="45"/>
      <c r="AG15" s="44"/>
    </row>
    <row r="16" spans="1:33" s="42" customFormat="1" ht="15" x14ac:dyDescent="0.2">
      <c r="A16" s="17" t="s">
        <v>61</v>
      </c>
      <c r="B16" s="64">
        <f>IFERROR(IF(ISBLANK(B15), 0, B13/B15),0)</f>
        <v>2.021336327905671E-2</v>
      </c>
      <c r="C16" s="65">
        <f>IFERROR(IF(ISBLANK(C15), 0, C13/C15),0)</f>
        <v>0</v>
      </c>
      <c r="D16" s="66">
        <f>IFERROR(IF(ISBLANK(D15), 0, D13/D15),0)</f>
        <v>0</v>
      </c>
      <c r="E16" s="66">
        <f t="shared" ref="E16:H16" si="5">IFERROR(IF(ISBLANK(E15), 0, E13/E15),0)</f>
        <v>0</v>
      </c>
      <c r="F16" s="66">
        <f>IFERROR(IF(ISBLANK(F15), 0, F13/F15),0)</f>
        <v>1.4367816091954023E-2</v>
      </c>
      <c r="G16" s="66">
        <f>IFERROR(IF(ISBLANK(G15), 0, G13/G15),0)</f>
        <v>0</v>
      </c>
      <c r="H16" s="67">
        <f t="shared" si="5"/>
        <v>0</v>
      </c>
      <c r="I16" s="68">
        <f>IFERROR(IF(ISBLANK(I15), 0, I13/I15),0)</f>
        <v>7.6923076923076927E-2</v>
      </c>
      <c r="J16" s="65">
        <f>IFERROR(IF(ISBLANK(J15), 0, J13/J15),0)</f>
        <v>0</v>
      </c>
      <c r="K16" s="66">
        <f>IFERROR(IF(ISBLANK(K15), 0, K13/K15),0)</f>
        <v>0</v>
      </c>
      <c r="L16" s="66">
        <f t="shared" ref="L16:AC16" si="6">IFERROR(IF(ISBLANK(L15), 0, L13/L15),0)</f>
        <v>0</v>
      </c>
      <c r="M16" s="66">
        <f>IFERROR(IF(ISBLANK(M15), 0, M13/M15),0)</f>
        <v>6.4171122994652408E-3</v>
      </c>
      <c r="N16" s="66">
        <f>IFERROR(IF(ISBLANK(N15), 0, N13/N15),0)</f>
        <v>0</v>
      </c>
      <c r="O16" s="69">
        <f>IFERROR(IF(ISBLANK(O15), 0, O13/O15),0)</f>
        <v>0.13753943217665615</v>
      </c>
      <c r="P16" s="68">
        <f t="shared" si="6"/>
        <v>2.807411566535654E-3</v>
      </c>
      <c r="Q16" s="65">
        <f t="shared" si="6"/>
        <v>0</v>
      </c>
      <c r="R16" s="66">
        <f t="shared" si="6"/>
        <v>0</v>
      </c>
      <c r="S16" s="66">
        <f t="shared" si="6"/>
        <v>0</v>
      </c>
      <c r="T16" s="66">
        <f>IFERROR(IF(ISBLANK(T15), 0, T13/T15),0)</f>
        <v>0.20090039392234102</v>
      </c>
      <c r="U16" s="66">
        <f>IFERROR(IF(ISBLANK(U15), 0, U13/U15),0)</f>
        <v>0</v>
      </c>
      <c r="V16" s="69">
        <f t="shared" si="6"/>
        <v>9.4053398058252427E-2</v>
      </c>
      <c r="W16" s="68">
        <f t="shared" si="6"/>
        <v>3.9930555555555552E-2</v>
      </c>
      <c r="X16" s="65">
        <f t="shared" si="6"/>
        <v>0</v>
      </c>
      <c r="Y16" s="66">
        <f t="shared" si="6"/>
        <v>0</v>
      </c>
      <c r="Z16" s="66">
        <f t="shared" si="6"/>
        <v>0</v>
      </c>
      <c r="AA16" s="66">
        <f>IFERROR(IF(ISBLANK(AA15), 0, AA13/AA15),0)</f>
        <v>0.22795698924731184</v>
      </c>
      <c r="AB16" s="66">
        <f>IFERROR(IF(ISBLANK(AB15), 0, AB13/AB15),0)</f>
        <v>0.22734946539110862</v>
      </c>
      <c r="AC16" s="69">
        <f t="shared" si="6"/>
        <v>0</v>
      </c>
      <c r="AF16" s="45"/>
      <c r="AG16" s="44"/>
    </row>
    <row r="17" spans="1:33" s="42" customFormat="1" ht="15" x14ac:dyDescent="0.2">
      <c r="A17" s="17" t="s">
        <v>62</v>
      </c>
      <c r="B17" s="46" t="str">
        <f>IFERROR(IF(OR(C27=D32,C27=D34,C27=D35,AND(B27=B30,ISNUMBER(FIND("B16",C30)))), "✓", ""),"")</f>
        <v/>
      </c>
      <c r="C17" s="47" t="str">
        <f>IFERROR(IF(OR(C27=D32,C27=D34,AND(B27=B30,ISNUMBER(FIND("C16",C30)))), "✓", ""),"")</f>
        <v/>
      </c>
      <c r="D17" s="48" t="str">
        <f>IFERROR(IF(AND(B27=B30,ISNUMBER(FIND("D16",C30))), "✓", ""),"")</f>
        <v/>
      </c>
      <c r="E17" s="48" t="str">
        <f>IFERROR(IF(AND(B27=B30,ISNUMBER(FIND("E16",C30))), "✓", ""),"")</f>
        <v/>
      </c>
      <c r="F17" s="48" t="str">
        <f>IFERROR(IF(AND(B27=B30,ISNUMBER(FIND("F16",C30))), "✓", ""),"")</f>
        <v/>
      </c>
      <c r="G17" s="48" t="str">
        <f>IFERROR(IF(AND(B27=B30,ISNUMBER(FIND("G16",C30))), "✓", ""),"")</f>
        <v/>
      </c>
      <c r="H17" s="49" t="str">
        <f>IFERROR(IF(AND(B27=B30,ISNUMBER(FIND("H16",C30))), "✓", ""),"")</f>
        <v/>
      </c>
      <c r="I17" s="70" t="str">
        <f>IFERROR(IF(OR(C27=D33,C27=D34,C27=D35,AND(B27=B30,ISNUMBER(FIND("I16",C30)))), "✓", ""),"")</f>
        <v/>
      </c>
      <c r="J17" s="47" t="str">
        <f>IFERROR(IF(OR(C27=D33,C27=D35,AND(B27=B30,ISNUMBER(FIND("J16",C30)))), "✓", ""),"")</f>
        <v/>
      </c>
      <c r="K17" s="48" t="str">
        <f>IFERROR(IF(AND(B27=B30,ISNUMBER(FIND("K16",C30))), "✓", ""),"")</f>
        <v/>
      </c>
      <c r="L17" s="48" t="str">
        <f>IFERROR(IF(AND(B27=B30,ISNUMBER(FIND("L16",C30))), "✓", ""),"")</f>
        <v/>
      </c>
      <c r="M17" s="48" t="str">
        <f>IFERROR(IF(AND(B27=B30,ISNUMBER(FIND("M16",C30))), "✓", ""),"")</f>
        <v>✓</v>
      </c>
      <c r="N17" s="48" t="str">
        <f>IFERROR(IF(AND(B27=B30,ISNUMBER(FIND("N16",C30))), "✓", ""),"")</f>
        <v/>
      </c>
      <c r="O17" s="72" t="str">
        <f>IFERROR(IF(AND(B27=B30,ISNUMBER(FIND("O16",C30))), "✓", ""),"")</f>
        <v/>
      </c>
      <c r="P17" s="46" t="str">
        <f>IFERROR(IF(OR(Q27=R32,Q27=R34,Q27=R35,AND(P27=P30,ISNUMBER(FIND("P16",Q30)))), "✓", ""),"")</f>
        <v/>
      </c>
      <c r="Q17" s="47" t="str">
        <f>IFERROR(IF(OR(Q27=R32,Q27=R34, AND(P27=P30,ISNUMBER(FIND("Q16",Q30)))), "✓", ""),"")</f>
        <v/>
      </c>
      <c r="R17" s="48" t="str">
        <f>IFERROR(IF(AND(P27=P30,ISNUMBER(FIND("R16",Q30))), "✓", ""),"")</f>
        <v/>
      </c>
      <c r="S17" s="48" t="str">
        <f>IFERROR(IF(AND(P27=P30,ISNUMBER(FIND("S16",Q30))), "✓", ""),"")</f>
        <v/>
      </c>
      <c r="T17" s="48" t="str">
        <f>IFERROR(IF(AND(P27=P30,ISNUMBER(FIND("T16",Q30))), "✓", ""),"")</f>
        <v/>
      </c>
      <c r="U17" s="48" t="str">
        <f>IFERROR(IF(AND(P27=P30,ISNUMBER(FIND("U16",Q30))), "✓", ""),"")</f>
        <v/>
      </c>
      <c r="V17" s="49" t="str">
        <f>IFERROR(IF(AND(P27=P30,ISNUMBER(FIND("V16",Q30))), "✓", ""),"")</f>
        <v/>
      </c>
      <c r="W17" s="70" t="str">
        <f>IFERROR(IF(OR(Q27=R33,Q27=R34,Q27=R35,AND(P27=P30,ISNUMBER(FIND("W16",Q30)))), "✓", ""),"")</f>
        <v/>
      </c>
      <c r="X17" s="47" t="str">
        <f>IFERROR(IF(OR(Q27=R33,Q27=R35, AND(P27=P30,ISNUMBER(FIND("X16",Q30)))), "✓", ""),"")</f>
        <v/>
      </c>
      <c r="Y17" s="48" t="str">
        <f>IFERROR(IF(AND(P27=P30,ISNUMBER(FIND("Y16",Q30))), "✓", ""),"")</f>
        <v/>
      </c>
      <c r="Z17" s="48" t="str">
        <f>IFERROR(IF(AND(P27=P30,ISNUMBER(FIND("Z16",Q30))), "✓", ""),"")</f>
        <v/>
      </c>
      <c r="AA17" s="48" t="str">
        <f>IFERROR(IF(AND(P27=P30,ISNUMBER(FIND("AA16",Q30))), "✓", ""),"")</f>
        <v>✓</v>
      </c>
      <c r="AB17" s="48" t="str">
        <f>IFERROR(IF(AND(P27=P30,ISNUMBER(FIND("AB16",Q30))), "✓", ""),"")</f>
        <v/>
      </c>
      <c r="AC17" s="72" t="str">
        <f>IFERROR(IF(AND(P27=P30,ISNUMBER(FIND("AC16",Q30))), "✓", ""),"")</f>
        <v/>
      </c>
      <c r="AF17" s="45"/>
      <c r="AG17" s="44"/>
    </row>
    <row r="18" spans="1:33" s="42" customFormat="1" ht="18.75" x14ac:dyDescent="0.35">
      <c r="A18" s="17" t="s">
        <v>81</v>
      </c>
      <c r="B18" s="210">
        <f>IFERROR(B27,"")</f>
        <v>0.10047051035771767</v>
      </c>
      <c r="C18" s="211"/>
      <c r="D18" s="211"/>
      <c r="E18" s="211"/>
      <c r="F18" s="211"/>
      <c r="G18" s="211"/>
      <c r="H18" s="211"/>
      <c r="I18" s="211"/>
      <c r="J18" s="211"/>
      <c r="K18" s="211"/>
      <c r="L18" s="211"/>
      <c r="M18" s="211"/>
      <c r="N18" s="211"/>
      <c r="O18" s="212"/>
      <c r="P18" s="213">
        <f>IFERROR(P27,"")</f>
        <v>0.36549642142396799</v>
      </c>
      <c r="Q18" s="211"/>
      <c r="R18" s="211"/>
      <c r="S18" s="211"/>
      <c r="T18" s="211"/>
      <c r="U18" s="211"/>
      <c r="V18" s="211"/>
      <c r="W18" s="211"/>
      <c r="X18" s="211"/>
      <c r="Y18" s="211"/>
      <c r="Z18" s="211"/>
      <c r="AA18" s="211"/>
      <c r="AB18" s="211"/>
      <c r="AC18" s="212"/>
      <c r="AF18" s="45"/>
      <c r="AG18" s="44"/>
    </row>
    <row r="19" spans="1:33" s="42" customFormat="1" ht="18.75" x14ac:dyDescent="0.35">
      <c r="A19" s="17" t="s">
        <v>82</v>
      </c>
      <c r="B19" s="214">
        <f>B18+P18</f>
        <v>0.46596693178168569</v>
      </c>
      <c r="C19" s="215"/>
      <c r="D19" s="215"/>
      <c r="E19" s="215"/>
      <c r="F19" s="215"/>
      <c r="G19" s="215"/>
      <c r="H19" s="215"/>
      <c r="I19" s="215"/>
      <c r="J19" s="215"/>
      <c r="K19" s="215"/>
      <c r="L19" s="215"/>
      <c r="M19" s="215"/>
      <c r="N19" s="215"/>
      <c r="O19" s="215"/>
      <c r="P19" s="215"/>
      <c r="Q19" s="215"/>
      <c r="R19" s="215"/>
      <c r="S19" s="215"/>
      <c r="T19" s="215"/>
      <c r="U19" s="215"/>
      <c r="V19" s="215"/>
      <c r="W19" s="215"/>
      <c r="X19" s="215"/>
      <c r="Y19" s="215"/>
      <c r="Z19" s="215"/>
      <c r="AA19" s="215"/>
      <c r="AB19" s="215"/>
      <c r="AC19" s="216"/>
      <c r="AF19" s="45"/>
      <c r="AG19" s="44"/>
    </row>
    <row r="20" spans="1:33" s="42" customFormat="1" ht="15" x14ac:dyDescent="0.2">
      <c r="A20" s="17" t="s">
        <v>63</v>
      </c>
      <c r="B20" s="217">
        <f>IFERROR(COUNTIF(B17:O17,"✓")+IF(OR(C27=D32,C27=D33), -1, 0),"")</f>
        <v>1</v>
      </c>
      <c r="C20" s="218"/>
      <c r="D20" s="218"/>
      <c r="E20" s="218"/>
      <c r="F20" s="218"/>
      <c r="G20" s="218"/>
      <c r="H20" s="218"/>
      <c r="I20" s="218"/>
      <c r="J20" s="218"/>
      <c r="K20" s="218"/>
      <c r="L20" s="218"/>
      <c r="M20" s="218"/>
      <c r="N20" s="218"/>
      <c r="O20" s="219"/>
      <c r="P20" s="217">
        <f>IFERROR(COUNTIF(P17:AC17,"✓")+IF(OR(Q27=R32,Q27=R33), -1, 0),"")</f>
        <v>1</v>
      </c>
      <c r="Q20" s="218"/>
      <c r="R20" s="218"/>
      <c r="S20" s="218"/>
      <c r="T20" s="218"/>
      <c r="U20" s="218"/>
      <c r="V20" s="218"/>
      <c r="W20" s="218"/>
      <c r="X20" s="218"/>
      <c r="Y20" s="218"/>
      <c r="Z20" s="218"/>
      <c r="AA20" s="218"/>
      <c r="AB20" s="218"/>
      <c r="AC20" s="219"/>
      <c r="AF20" s="45"/>
      <c r="AG20" s="44"/>
    </row>
    <row r="21" spans="1:33" s="42" customFormat="1" ht="15.75" thickBot="1" x14ac:dyDescent="0.25">
      <c r="A21" s="17" t="s">
        <v>83</v>
      </c>
      <c r="B21" s="220">
        <f>(B20+P20)*4</f>
        <v>8</v>
      </c>
      <c r="C21" s="221"/>
      <c r="D21" s="221"/>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2"/>
      <c r="AF21" s="45"/>
      <c r="AG21" s="44"/>
    </row>
    <row r="22" spans="1:33" s="42" customFormat="1" ht="16.5" thickBot="1" x14ac:dyDescent="0.3">
      <c r="A22" s="137" t="s">
        <v>64</v>
      </c>
      <c r="B22" s="223">
        <v>95</v>
      </c>
      <c r="C22" s="224"/>
      <c r="D22" s="224"/>
      <c r="E22" s="224"/>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5"/>
      <c r="AF22" s="45"/>
      <c r="AG22" s="44"/>
    </row>
    <row r="23" spans="1:33" s="42" customFormat="1" ht="24" thickBot="1" x14ac:dyDescent="0.4">
      <c r="A23" s="73" t="s">
        <v>12</v>
      </c>
      <c r="B23" s="226">
        <f>IFERROR((B18+P18)*(B22/(B22-(4*(B20+P20)))), "Input Data")</f>
        <v>0.50881446573862232</v>
      </c>
      <c r="C23" s="227"/>
      <c r="D23" s="227"/>
      <c r="E23" s="227"/>
      <c r="F23" s="227"/>
      <c r="G23" s="227"/>
      <c r="H23" s="227"/>
      <c r="I23" s="227"/>
      <c r="J23" s="227"/>
      <c r="K23" s="227"/>
      <c r="L23" s="227"/>
      <c r="M23" s="227"/>
      <c r="N23" s="227"/>
      <c r="O23" s="227"/>
      <c r="P23" s="227"/>
      <c r="Q23" s="227"/>
      <c r="R23" s="227"/>
      <c r="S23" s="227"/>
      <c r="T23" s="227"/>
      <c r="U23" s="227"/>
      <c r="V23" s="227"/>
      <c r="W23" s="227"/>
      <c r="X23" s="227"/>
      <c r="Y23" s="227"/>
      <c r="Z23" s="227"/>
      <c r="AA23" s="227"/>
      <c r="AB23" s="227"/>
      <c r="AC23" s="228"/>
      <c r="AF23" s="45"/>
      <c r="AG23" s="44"/>
    </row>
    <row r="24" spans="1:33" s="42" customFormat="1" ht="15" x14ac:dyDescent="0.2">
      <c r="A24" s="73"/>
      <c r="AF24" s="45"/>
      <c r="AG24" s="44"/>
    </row>
    <row r="25" spans="1:33" s="42" customFormat="1" ht="15" x14ac:dyDescent="0.2">
      <c r="A25" s="73"/>
      <c r="AF25" s="45"/>
      <c r="AG25" s="44"/>
    </row>
    <row r="26" spans="1:33" s="42" customFormat="1" ht="15.75" outlineLevel="1" x14ac:dyDescent="0.25">
      <c r="A26" s="229" t="s">
        <v>96</v>
      </c>
      <c r="B26" s="229"/>
      <c r="C26" s="229"/>
      <c r="D26" s="229"/>
      <c r="E26" s="229"/>
      <c r="F26" s="229"/>
      <c r="G26" s="229"/>
      <c r="H26" s="229"/>
      <c r="I26" s="229"/>
      <c r="J26" s="229"/>
      <c r="K26" s="229"/>
      <c r="L26" s="229"/>
      <c r="M26" s="229"/>
      <c r="N26" s="229"/>
      <c r="O26" s="229"/>
      <c r="P26" s="229"/>
      <c r="Q26" s="229"/>
      <c r="R26" s="229"/>
      <c r="S26" s="229"/>
      <c r="T26" s="229"/>
      <c r="U26" s="229"/>
      <c r="V26" s="229"/>
      <c r="W26" s="229"/>
      <c r="X26" s="229"/>
      <c r="Y26" s="229"/>
      <c r="Z26" s="229"/>
      <c r="AA26" s="229"/>
      <c r="AB26" s="229"/>
      <c r="AC26" s="229"/>
      <c r="AD26" s="229"/>
      <c r="AF26" s="45"/>
      <c r="AG26" s="44"/>
    </row>
    <row r="27" spans="1:33" s="42" customFormat="1" ht="15" outlineLevel="1" x14ac:dyDescent="0.2">
      <c r="A27" s="73"/>
      <c r="B27" s="74">
        <f>MAX(B30:B35)</f>
        <v>0.10047051035771767</v>
      </c>
      <c r="C27" s="75">
        <f>INDEX(D30:D35, MATCH(B27,B30:B35,0))</f>
        <v>7</v>
      </c>
      <c r="E27" s="76" t="str">
        <f>IF(B8="✓", "B16", "")</f>
        <v>B16</v>
      </c>
      <c r="F27" s="76" t="str">
        <f>IF(C8="✓", "C16", "")</f>
        <v/>
      </c>
      <c r="G27" s="77" t="str">
        <f>IF(SUM(D16:G16)=0, "", CONCATENATE(CHOOSE(_xlfn.XMATCH(MAX(D16:G16),D16:G16,0), "D", "E", "F", "G"),16))</f>
        <v>F16</v>
      </c>
      <c r="H27" s="78" t="str">
        <f>IF(H8="✓", "H16", "")</f>
        <v/>
      </c>
      <c r="I27" s="76" t="str">
        <f>IF(I8="✓", "I16","")</f>
        <v>I16</v>
      </c>
      <c r="J27" s="76" t="str">
        <f>IF(J8="✓", "J16","")</f>
        <v/>
      </c>
      <c r="K27" s="77" t="str">
        <f>IF(SUM(K16:N16)=0, "", CONCATENATE(CHOOSE(_xlfn.XMATCH(MAX(K16:N16),K16:N16,0), "K", "L", "M", "N"),16))</f>
        <v>M16</v>
      </c>
      <c r="L27" s="76" t="str">
        <f>IF(O8="✓", "O16", "")</f>
        <v>O16</v>
      </c>
      <c r="P27" s="74">
        <f>MAX(P30:P35)</f>
        <v>0.36549642142396799</v>
      </c>
      <c r="Q27" s="75">
        <f>INDEX(R30:R35, MATCH(P27,P30:P35,0))</f>
        <v>7</v>
      </c>
      <c r="S27" s="76" t="str">
        <f>IF(P8="✓", "P16", "")</f>
        <v>P16</v>
      </c>
      <c r="T27" s="76" t="str">
        <f>IF(Q8="✓", "Q16", "")</f>
        <v/>
      </c>
      <c r="U27" s="77" t="str">
        <f>IF(SUM(R16:U16)=0, "", CONCATENATE(CHOOSE(_xlfn.XMATCH(MAX(R16:U16),R16:U16,0), "R", "S", "T", "U"),16))</f>
        <v>T16</v>
      </c>
      <c r="V27" s="78" t="str">
        <f>IF(V8="✓", "V16", "")</f>
        <v>V16</v>
      </c>
      <c r="W27" s="76" t="str">
        <f>IF(W8="✓", "W16","")</f>
        <v>W16</v>
      </c>
      <c r="X27" s="76" t="str">
        <f>IF(X8="✓", "X16","")</f>
        <v/>
      </c>
      <c r="Y27" s="77" t="str">
        <f>IF(SUM(Y16:AB16)=0, "", CONCATENATE(CHOOSE(_xlfn.XMATCH(MAX(Y16:AB16),Y16:AB16,0), "Y", "Z", "AA", "AB"),16))</f>
        <v>AA16</v>
      </c>
      <c r="Z27" s="76" t="str">
        <f>IF(AC8="✓", "AC16", "")</f>
        <v/>
      </c>
      <c r="AF27" s="45"/>
      <c r="AG27" s="44"/>
    </row>
    <row r="28" spans="1:33" s="83" customFormat="1" ht="24.95" customHeight="1" outlineLevel="1" x14ac:dyDescent="0.2">
      <c r="A28" s="73"/>
      <c r="B28" s="79"/>
      <c r="C28" s="27"/>
      <c r="D28" s="27"/>
      <c r="E28" s="80"/>
      <c r="F28" s="80"/>
      <c r="G28" s="81"/>
      <c r="H28" s="82"/>
      <c r="I28" s="80"/>
      <c r="J28" s="80"/>
      <c r="K28" s="81"/>
      <c r="L28" s="82"/>
      <c r="N28" s="42"/>
      <c r="O28" s="42"/>
      <c r="P28" s="79"/>
      <c r="Q28" s="27"/>
      <c r="R28" s="27"/>
      <c r="S28" s="80"/>
      <c r="T28" s="80"/>
      <c r="U28" s="81"/>
      <c r="V28" s="82"/>
      <c r="W28" s="80"/>
      <c r="X28" s="80"/>
      <c r="Y28" s="81"/>
      <c r="Z28" s="82"/>
      <c r="AF28" s="84"/>
      <c r="AG28" s="85"/>
    </row>
    <row r="29" spans="1:33" s="83" customFormat="1" ht="24.95" hidden="1" customHeight="1" outlineLevel="2" x14ac:dyDescent="0.2">
      <c r="A29" s="86"/>
      <c r="B29" s="79"/>
      <c r="C29" s="27"/>
      <c r="D29" s="27"/>
      <c r="E29" s="65">
        <f>B16</f>
        <v>2.021336327905671E-2</v>
      </c>
      <c r="F29" s="65">
        <f>C16</f>
        <v>0</v>
      </c>
      <c r="G29" s="87">
        <f>MAX(D16:G16)</f>
        <v>1.4367816091954023E-2</v>
      </c>
      <c r="H29" s="88">
        <f>H16</f>
        <v>0</v>
      </c>
      <c r="I29" s="65">
        <f>I16</f>
        <v>7.6923076923076927E-2</v>
      </c>
      <c r="J29" s="65">
        <f>J16</f>
        <v>0</v>
      </c>
      <c r="K29" s="87">
        <f>MAX(K16:N16)</f>
        <v>6.4171122994652408E-3</v>
      </c>
      <c r="L29" s="88">
        <f>O16</f>
        <v>0.13753943217665615</v>
      </c>
      <c r="N29" s="42"/>
      <c r="O29" s="42"/>
      <c r="P29" s="79"/>
      <c r="Q29" s="27"/>
      <c r="R29" s="27"/>
      <c r="S29" s="65">
        <f>P16</f>
        <v>2.807411566535654E-3</v>
      </c>
      <c r="T29" s="65">
        <f>Q16</f>
        <v>0</v>
      </c>
      <c r="U29" s="87">
        <f>MAX(R16:U16)</f>
        <v>0.20090039392234102</v>
      </c>
      <c r="V29" s="88">
        <f>V16</f>
        <v>9.4053398058252427E-2</v>
      </c>
      <c r="W29" s="65">
        <f>W16</f>
        <v>3.9930555555555552E-2</v>
      </c>
      <c r="X29" s="65">
        <f>X16</f>
        <v>0</v>
      </c>
      <c r="Y29" s="87">
        <f>MAX(Y16:AB16)</f>
        <v>0.22795698924731184</v>
      </c>
      <c r="Z29" s="88">
        <f>AC16</f>
        <v>0</v>
      </c>
      <c r="AF29" s="84"/>
      <c r="AG29" s="85"/>
    </row>
    <row r="30" spans="1:33" s="83" customFormat="1" ht="24.95" customHeight="1" outlineLevel="1" collapsed="1" x14ac:dyDescent="0.2">
      <c r="A30" s="136" t="s">
        <v>84</v>
      </c>
      <c r="B30" s="89">
        <f>MAX(E30:L30)</f>
        <v>0.10047051035771767</v>
      </c>
      <c r="C30" s="90" t="str" cm="1">
        <f t="array" ref="C30">INDEX(E31:L31,D30)</f>
        <v>V16+M16</v>
      </c>
      <c r="D30" s="91">
        <f>MATCH(B30,E30:L30,0)</f>
        <v>7</v>
      </c>
      <c r="E30" s="92">
        <f>E29+I29</f>
        <v>9.7136440202133634E-2</v>
      </c>
      <c r="F30" s="93">
        <f>E29+J29</f>
        <v>2.021336327905671E-2</v>
      </c>
      <c r="G30" s="93">
        <f>E29+K29</f>
        <v>2.663047557852195E-2</v>
      </c>
      <c r="H30" s="93" t="str">
        <f>IF(ISODD(AC10), Z29+G29, "")</f>
        <v/>
      </c>
      <c r="I30" s="173">
        <f>I29+F29</f>
        <v>7.6923076923076927E-2</v>
      </c>
      <c r="J30" s="173">
        <f>I29+G29</f>
        <v>9.1290893015030947E-2</v>
      </c>
      <c r="K30" s="174">
        <f>IF(ISODD(V10), V29+K29, "")</f>
        <v>0.10047051035771767</v>
      </c>
      <c r="L30" s="175">
        <f>IF(B10=H10, MAX(B16,H16), IF(I10=O10, MAX(I16,O16), 0))</f>
        <v>0</v>
      </c>
      <c r="O30" s="42"/>
      <c r="P30" s="89">
        <f>MAX(S30:Z30)</f>
        <v>0.36549642142396799</v>
      </c>
      <c r="Q30" s="90" t="str" cm="1">
        <f t="array" ref="Q30">INDEX(S31:Z31,R30)</f>
        <v>O16+AA16</v>
      </c>
      <c r="R30" s="91">
        <f>MATCH(P30,S30:Z30,0)</f>
        <v>7</v>
      </c>
      <c r="S30" s="92">
        <f>S29+W29</f>
        <v>4.2737967122091207E-2</v>
      </c>
      <c r="T30" s="93">
        <f>S29+X29</f>
        <v>2.807411566535654E-3</v>
      </c>
      <c r="U30" s="93">
        <f>S29+Y29</f>
        <v>0.2307644008138475</v>
      </c>
      <c r="V30" s="93" t="str">
        <f>IF(ISODD(H10), H29+U29, "")</f>
        <v/>
      </c>
      <c r="W30" s="173">
        <f>W29+T29</f>
        <v>3.9930555555555552E-2</v>
      </c>
      <c r="X30" s="173">
        <f>W29+U29</f>
        <v>0.24083094947789657</v>
      </c>
      <c r="Y30" s="174">
        <f>IF(ISODD(O10), L29+Y29, "")</f>
        <v>0.36549642142396799</v>
      </c>
      <c r="Z30" s="175">
        <f>IF(P10=V10, MAX(P16,V16), IF(W10=AC10, MAX(W16,AC16), 0))</f>
        <v>0</v>
      </c>
      <c r="AF30" s="84"/>
      <c r="AG30" s="85"/>
    </row>
    <row r="31" spans="1:33" s="83" customFormat="1" ht="24.95" hidden="1" customHeight="1" outlineLevel="2" x14ac:dyDescent="0.2">
      <c r="A31" s="94"/>
      <c r="B31" s="95"/>
      <c r="C31" s="96" t="s">
        <v>65</v>
      </c>
      <c r="D31" s="97"/>
      <c r="E31" s="98" t="str">
        <f>CONCATENATE(E27,"+",I27)</f>
        <v>B16+I16</v>
      </c>
      <c r="F31" s="99" t="str">
        <f>CONCATENATE(E27,"+",J27)</f>
        <v>B16+</v>
      </c>
      <c r="G31" s="99" t="str">
        <f>CONCATENATE(E27,"+",K27)</f>
        <v>B16+M16</v>
      </c>
      <c r="H31" s="93" t="str">
        <f>IF(H30="", "SB", CONCATENATE(Z27,"+",G27))</f>
        <v>SB</v>
      </c>
      <c r="I31" s="100" t="str">
        <f>CONCATENATE(I27,"+",F27)</f>
        <v>I16+</v>
      </c>
      <c r="J31" s="100" t="str">
        <f>CONCATENATE(I27,"+",G27)</f>
        <v>I16+F16</v>
      </c>
      <c r="K31" s="100" t="str">
        <f>IF(K30="", "NB", CONCATENATE(V27,"+",K27))</f>
        <v>V16+M16</v>
      </c>
      <c r="L31" s="176" t="str">
        <f>IF(L30=0,"n/a",IF(B10=H10,IF(B16&gt;=H16,"B16","H16"),
IF(I10=O10,IF(I16&gt;=O16,"B16","HC16"),
"-")))</f>
        <v>n/a</v>
      </c>
      <c r="O31" s="42"/>
      <c r="P31" s="95"/>
      <c r="Q31" s="101" t="s">
        <v>65</v>
      </c>
      <c r="R31" s="97"/>
      <c r="S31" s="98" t="str">
        <f>CONCATENATE(S27,"+",W27)</f>
        <v>P16+W16</v>
      </c>
      <c r="T31" s="99" t="str">
        <f>CONCATENATE(S27,"+",X27)</f>
        <v>P16+</v>
      </c>
      <c r="U31" s="99" t="str">
        <f>CONCATENATE(S27,"+",Y27)</f>
        <v>P16+AA16</v>
      </c>
      <c r="V31" s="93" t="str">
        <f>IF(V30="", "EB", CONCATENATE(H27,"+",U27))</f>
        <v>EB</v>
      </c>
      <c r="W31" s="100" t="str">
        <f>CONCATENATE(W27,"+",T27)</f>
        <v>W16+</v>
      </c>
      <c r="X31" s="100" t="str">
        <f>CONCATENATE(W27,"+",U27)</f>
        <v>W16+T16</v>
      </c>
      <c r="Y31" s="100" t="str">
        <f>IF(Y30="", "WB", CONCATENATE(L27,"+",Y27))</f>
        <v>O16+AA16</v>
      </c>
      <c r="Z31" s="176" t="str">
        <f>IF(Z30=0,"n/a",IF(P10=V10,IF(P16&gt;=V16,"P16","V16"),
IF(W10=AC10,IF(W16&gt;=AC16,"W16","AC16"),
"-")))</f>
        <v>n/a</v>
      </c>
      <c r="AF31" s="84"/>
      <c r="AG31" s="85"/>
    </row>
    <row r="32" spans="1:33" s="105" customFormat="1" ht="24.95" customHeight="1" outlineLevel="1" collapsed="1" x14ac:dyDescent="0.2">
      <c r="A32" s="230" t="s">
        <v>66</v>
      </c>
      <c r="B32" s="102">
        <f>IF(C32="n/a", 0, B16+C16)</f>
        <v>0</v>
      </c>
      <c r="C32" s="103" t="str">
        <f>IF(OR(AND(B9="Lead", I9="Lead"), AND(B9="Lag", I9="Lag")), "✓", "n/a")</f>
        <v>n/a</v>
      </c>
      <c r="D32" s="104">
        <f>COUNTA(E31:L31)+1</f>
        <v>9</v>
      </c>
      <c r="E32" s="80"/>
      <c r="F32" s="80"/>
      <c r="G32" s="81"/>
      <c r="H32" s="82"/>
      <c r="I32" s="80"/>
      <c r="J32" s="80"/>
      <c r="K32" s="81"/>
      <c r="L32" s="82"/>
      <c r="N32" s="42"/>
      <c r="O32" s="42"/>
      <c r="P32" s="102">
        <f>IF(Q32="n/a", 0, P16+Q16)</f>
        <v>2.807411566535654E-3</v>
      </c>
      <c r="Q32" s="103" t="str">
        <f>IF(OR(AND(P9="Lead", W9="Lead"), AND(P9="Lag", W9="Lag")), "✓", "n/a")</f>
        <v>✓</v>
      </c>
      <c r="R32" s="104">
        <f>COUNTA(S31:Z31)+1</f>
        <v>9</v>
      </c>
      <c r="S32" s="80"/>
      <c r="T32" s="80"/>
      <c r="U32" s="81"/>
      <c r="V32" s="82"/>
      <c r="W32" s="80"/>
      <c r="X32" s="80"/>
      <c r="Y32" s="81"/>
      <c r="Z32" s="82"/>
      <c r="AB32" s="83"/>
      <c r="AC32" s="83"/>
      <c r="AD32" s="83"/>
      <c r="AE32" s="83"/>
      <c r="AF32" s="106"/>
      <c r="AG32" s="107"/>
    </row>
    <row r="33" spans="1:33" s="105" customFormat="1" ht="24.95" customHeight="1" outlineLevel="1" x14ac:dyDescent="0.2">
      <c r="A33" s="231"/>
      <c r="B33" s="108">
        <f>IF(C33="n/a", 0, I16+J16)</f>
        <v>0</v>
      </c>
      <c r="C33" s="103" t="str">
        <f>IF(OR(AND(B9="Lead", I9="Lead"), AND(B9="Lag", I9="Lag")), "✓", "n/a")</f>
        <v>n/a</v>
      </c>
      <c r="D33" s="109">
        <f>D32+1</f>
        <v>10</v>
      </c>
      <c r="E33" s="80"/>
      <c r="F33" s="80"/>
      <c r="G33" s="81"/>
      <c r="H33" s="82"/>
      <c r="I33" s="80"/>
      <c r="J33" s="80"/>
      <c r="K33" s="81"/>
      <c r="L33" s="82"/>
      <c r="N33" s="42"/>
      <c r="O33" s="42"/>
      <c r="P33" s="102">
        <f>IF(Q33="n/a", 0, W16+X16)</f>
        <v>3.9930555555555552E-2</v>
      </c>
      <c r="Q33" s="103" t="str">
        <f>IF(OR(AND(P9="Lead", W9="Lead"), AND(P9="Lag", W9="Lag")), "✓", "n/a")</f>
        <v>✓</v>
      </c>
      <c r="R33" s="109">
        <f>R32+1</f>
        <v>10</v>
      </c>
      <c r="S33" s="80"/>
      <c r="T33" s="80"/>
      <c r="U33" s="81"/>
      <c r="V33" s="82"/>
      <c r="W33" s="80"/>
      <c r="X33" s="80"/>
      <c r="Y33" s="81"/>
      <c r="Z33" s="82"/>
      <c r="AB33" s="83"/>
      <c r="AC33" s="83"/>
      <c r="AD33" s="83"/>
      <c r="AE33" s="83"/>
      <c r="AF33" s="106"/>
      <c r="AG33" s="107"/>
    </row>
    <row r="34" spans="1:33" s="83" customFormat="1" ht="24.95" customHeight="1" outlineLevel="1" x14ac:dyDescent="0.2">
      <c r="A34" s="208" t="s">
        <v>67</v>
      </c>
      <c r="B34" s="110">
        <f>IF(C34="n/a", 0, B16+I16+C16)</f>
        <v>9.7136440202133634E-2</v>
      </c>
      <c r="C34" s="71" t="str">
        <f>IF(OR(AND(B9="Lead",I9="Lag"), AND(B9="Lag", I9="Lead")), "✓", "n/a")</f>
        <v>✓</v>
      </c>
      <c r="D34" s="104">
        <f t="shared" ref="D34:D35" si="7">D33+1</f>
        <v>11</v>
      </c>
      <c r="E34" s="80"/>
      <c r="F34" s="80"/>
      <c r="G34" s="81"/>
      <c r="H34" s="82"/>
      <c r="I34" s="80"/>
      <c r="J34" s="80"/>
      <c r="K34" s="81"/>
      <c r="L34" s="82"/>
      <c r="N34" s="42"/>
      <c r="O34" s="42"/>
      <c r="P34" s="111">
        <f>IF(Q34="n/a", 0, P16+W16+Q16)</f>
        <v>0</v>
      </c>
      <c r="Q34" s="71" t="str">
        <f>IF(OR(AND(P9="Lead",W9="Lag"), AND(P9="Lag", W9="Lead")), "✓", "n/a")</f>
        <v>n/a</v>
      </c>
      <c r="R34" s="104">
        <f t="shared" ref="R34:R35" si="8">R33+1</f>
        <v>11</v>
      </c>
      <c r="S34" s="80"/>
      <c r="T34" s="80"/>
      <c r="U34" s="81"/>
      <c r="V34" s="82"/>
      <c r="W34" s="80"/>
      <c r="X34" s="80"/>
      <c r="Y34" s="81"/>
      <c r="Z34" s="82"/>
      <c r="AF34" s="84"/>
      <c r="AG34" s="85"/>
    </row>
    <row r="35" spans="1:33" s="83" customFormat="1" ht="24.95" customHeight="1" outlineLevel="1" x14ac:dyDescent="0.2">
      <c r="A35" s="209"/>
      <c r="B35" s="108">
        <f>IF(C35="n/a", 0, B16+I16+J16)</f>
        <v>9.7136440202133634E-2</v>
      </c>
      <c r="C35" s="103" t="str">
        <f>IF(OR(AND(B9="Lead",I9="Lag"), AND(B9="Lag", I9="Lead")), "✓", "n/a")</f>
        <v>✓</v>
      </c>
      <c r="D35" s="109">
        <f t="shared" si="7"/>
        <v>12</v>
      </c>
      <c r="E35" s="80"/>
      <c r="F35" s="80"/>
      <c r="G35" s="81"/>
      <c r="H35" s="82"/>
      <c r="I35" s="80"/>
      <c r="J35" s="80"/>
      <c r="K35" s="81"/>
      <c r="L35" s="82"/>
      <c r="N35" s="42"/>
      <c r="O35" s="42"/>
      <c r="P35" s="112">
        <f>IF(Q35="n/a", 0, P16+W16+X16)</f>
        <v>0</v>
      </c>
      <c r="Q35" s="103" t="str">
        <f>IF(OR(AND(P9="Lead",W9="Lag"), AND(P9="Lag", W9="Lead")), "✓", "n/a")</f>
        <v>n/a</v>
      </c>
      <c r="R35" s="109">
        <f t="shared" si="8"/>
        <v>12</v>
      </c>
      <c r="S35" s="80"/>
      <c r="T35" s="80"/>
      <c r="U35" s="81"/>
      <c r="V35" s="82"/>
      <c r="W35" s="80"/>
      <c r="X35" s="80"/>
      <c r="Y35" s="81"/>
      <c r="Z35" s="82"/>
      <c r="AF35" s="84"/>
      <c r="AG35" s="85"/>
    </row>
    <row r="36" spans="1:33" s="105" customFormat="1" ht="15" customHeight="1" x14ac:dyDescent="0.2">
      <c r="A36" s="113"/>
      <c r="B36" s="114"/>
      <c r="C36" s="115"/>
      <c r="D36" s="27"/>
      <c r="E36" s="83"/>
      <c r="F36" s="83"/>
      <c r="G36" s="83"/>
      <c r="I36" s="83"/>
      <c r="K36" s="83"/>
      <c r="L36" s="83"/>
      <c r="N36" s="42"/>
      <c r="O36" s="42"/>
      <c r="P36" s="114"/>
      <c r="Q36" s="115"/>
      <c r="R36" s="27"/>
      <c r="S36" s="83"/>
      <c r="T36" s="83"/>
      <c r="U36" s="83"/>
      <c r="V36" s="83"/>
      <c r="W36" s="83"/>
      <c r="X36" s="83"/>
      <c r="AF36" s="106"/>
      <c r="AG36" s="107"/>
    </row>
    <row r="37" spans="1:33" hidden="1" x14ac:dyDescent="0.2">
      <c r="N37" s="140"/>
      <c r="O37" s="140"/>
      <c r="P37" s="177" t="s">
        <v>107</v>
      </c>
      <c r="Q37" s="177" t="s">
        <v>108</v>
      </c>
      <c r="R37" s="177" t="s">
        <v>109</v>
      </c>
      <c r="S37" s="177" t="s">
        <v>110</v>
      </c>
      <c r="T37" s="178" t="s">
        <v>100</v>
      </c>
      <c r="U37" s="178" t="s">
        <v>101</v>
      </c>
      <c r="V37" s="178" t="s">
        <v>102</v>
      </c>
      <c r="W37" s="178" t="s">
        <v>103</v>
      </c>
    </row>
    <row r="38" spans="1:33" ht="15" hidden="1" customHeight="1" x14ac:dyDescent="0.2">
      <c r="N38" s="140" t="s">
        <v>69</v>
      </c>
      <c r="O38" s="140" t="s">
        <v>68</v>
      </c>
      <c r="P38" s="177"/>
      <c r="Q38" s="177"/>
      <c r="R38" s="177"/>
      <c r="S38" s="177"/>
      <c r="T38" s="178"/>
      <c r="U38" s="178"/>
      <c r="V38" s="178"/>
      <c r="W38" s="178"/>
    </row>
    <row r="39" spans="1:33" ht="15" hidden="1" customHeight="1" x14ac:dyDescent="0.2">
      <c r="N39" s="140" t="s">
        <v>56</v>
      </c>
      <c r="O39" s="141" t="s">
        <v>59</v>
      </c>
      <c r="P39" s="177">
        <v>1</v>
      </c>
      <c r="Q39" s="177">
        <v>5</v>
      </c>
      <c r="R39" s="177">
        <v>7</v>
      </c>
      <c r="S39" s="177">
        <v>3</v>
      </c>
      <c r="T39" s="178">
        <v>6</v>
      </c>
      <c r="U39" s="178">
        <v>2</v>
      </c>
      <c r="V39" s="178">
        <v>4</v>
      </c>
      <c r="W39" s="178">
        <v>8</v>
      </c>
    </row>
    <row r="40" spans="1:33" ht="15" hidden="1" customHeight="1" x14ac:dyDescent="0.2">
      <c r="N40" s="140" t="s">
        <v>55</v>
      </c>
      <c r="O40" s="140"/>
      <c r="P40" s="177">
        <v>6</v>
      </c>
      <c r="Q40" s="177">
        <v>2</v>
      </c>
      <c r="R40" s="177">
        <v>4</v>
      </c>
      <c r="S40" s="177">
        <v>8</v>
      </c>
      <c r="T40" s="178">
        <v>7</v>
      </c>
      <c r="U40" s="178">
        <v>3</v>
      </c>
      <c r="V40" s="178">
        <v>5</v>
      </c>
      <c r="W40" s="178">
        <v>1</v>
      </c>
    </row>
    <row r="41" spans="1:33" ht="15" customHeight="1" x14ac:dyDescent="0.2"/>
  </sheetData>
  <sheetProtection sheet="1" formatCells="0" formatColumns="0" formatRows="0"/>
  <mergeCells count="50">
    <mergeCell ref="A34:A35"/>
    <mergeCell ref="W14:X14"/>
    <mergeCell ref="Y14:AC14"/>
    <mergeCell ref="B18:O18"/>
    <mergeCell ref="P18:AC18"/>
    <mergeCell ref="B19:AC19"/>
    <mergeCell ref="B20:O20"/>
    <mergeCell ref="P20:AC20"/>
    <mergeCell ref="B21:AC21"/>
    <mergeCell ref="B22:AC22"/>
    <mergeCell ref="B23:AC23"/>
    <mergeCell ref="A26:AD26"/>
    <mergeCell ref="A32:A33"/>
    <mergeCell ref="B14:C14"/>
    <mergeCell ref="D14:H14"/>
    <mergeCell ref="I14:J14"/>
    <mergeCell ref="K14:O14"/>
    <mergeCell ref="P14:Q14"/>
    <mergeCell ref="K7:M7"/>
    <mergeCell ref="R7:T7"/>
    <mergeCell ref="R14:V14"/>
    <mergeCell ref="Y7:AA7"/>
    <mergeCell ref="B11:C11"/>
    <mergeCell ref="I11:J11"/>
    <mergeCell ref="P11:Q11"/>
    <mergeCell ref="W11:X11"/>
    <mergeCell ref="B9:H9"/>
    <mergeCell ref="I9:O9"/>
    <mergeCell ref="P9:V9"/>
    <mergeCell ref="W9:AC9"/>
    <mergeCell ref="D7:F7"/>
    <mergeCell ref="B4:H4"/>
    <mergeCell ref="I4:O4"/>
    <mergeCell ref="P4:V4"/>
    <mergeCell ref="W4:AC4"/>
    <mergeCell ref="B6:C6"/>
    <mergeCell ref="D6:G6"/>
    <mergeCell ref="I6:J6"/>
    <mergeCell ref="K6:N6"/>
    <mergeCell ref="P6:Q6"/>
    <mergeCell ref="R6:U6"/>
    <mergeCell ref="W6:X6"/>
    <mergeCell ref="Y6:AB6"/>
    <mergeCell ref="B1:O1"/>
    <mergeCell ref="P1:R1"/>
    <mergeCell ref="S1:AC1"/>
    <mergeCell ref="AF1:AG1"/>
    <mergeCell ref="B2:O2"/>
    <mergeCell ref="P2:R2"/>
    <mergeCell ref="S2:AC2"/>
  </mergeCells>
  <conditionalFormatting sqref="A9">
    <cfRule type="expression" dxfId="40" priority="13">
      <formula>OR($B$8="✓", $I$8="✓", $P$8="✓", $W$8="✓")</formula>
    </cfRule>
  </conditionalFormatting>
  <conditionalFormatting sqref="B10 H10:I10 O10:P10 V10:W10 AC10">
    <cfRule type="expression" dxfId="39" priority="3">
      <formula>AND(B$8="✓", ISBLANK(B10))</formula>
    </cfRule>
  </conditionalFormatting>
  <conditionalFormatting sqref="B12:C12">
    <cfRule type="expression" dxfId="38" priority="7">
      <formula>AND($B$8="✓", $C$8="✓", ISBLANK(B12))</formula>
    </cfRule>
  </conditionalFormatting>
  <conditionalFormatting sqref="B1:O2 S1:AC2 B8:AC8 B9 I9 P9 W9 B22">
    <cfRule type="containsBlanks" dxfId="37" priority="12">
      <formula>LEN(TRIM(B1))=0</formula>
    </cfRule>
  </conditionalFormatting>
  <conditionalFormatting sqref="B12:AC12">
    <cfRule type="expression" dxfId="36" priority="11">
      <formula>AND(B$8="✓",ISBLANK(B12))</formula>
    </cfRule>
  </conditionalFormatting>
  <conditionalFormatting sqref="B13:AC13">
    <cfRule type="cellIs" dxfId="35" priority="5" operator="equal">
      <formula>0</formula>
    </cfRule>
  </conditionalFormatting>
  <conditionalFormatting sqref="B15:AC15 B11 D11:I11 K11:P11 R11:W11 Y11:AC11">
    <cfRule type="expression" dxfId="34" priority="4">
      <formula>AND(B$8="✓",ISBLANK(B11))</formula>
    </cfRule>
  </conditionalFormatting>
  <conditionalFormatting sqref="B15:AC15">
    <cfRule type="cellIs" dxfId="33" priority="1" operator="greaterThan">
      <formula>3000</formula>
    </cfRule>
    <cfRule type="cellIs" dxfId="32" priority="2" operator="lessThan">
      <formula>B$13</formula>
    </cfRule>
  </conditionalFormatting>
  <conditionalFormatting sqref="B16:AC16">
    <cfRule type="cellIs" dxfId="31" priority="6" operator="equal">
      <formula>0</formula>
    </cfRule>
  </conditionalFormatting>
  <conditionalFormatting sqref="I12:J12">
    <cfRule type="expression" dxfId="30" priority="10">
      <formula>AND($I$8="✓", $J$8="✓", ISBLANK(I12))</formula>
    </cfRule>
  </conditionalFormatting>
  <conditionalFormatting sqref="P12:Q12">
    <cfRule type="expression" dxfId="29" priority="9">
      <formula>AND($P$8="✓", $Q$8="✓", ISBLANK(P12))</formula>
    </cfRule>
  </conditionalFormatting>
  <conditionalFormatting sqref="W12:X12">
    <cfRule type="expression" dxfId="28" priority="8">
      <formula>AND($W$8="✓", $X$8="✓", ISBLANK(W12))</formula>
    </cfRule>
  </conditionalFormatting>
  <dataValidations count="10">
    <dataValidation type="list" showInputMessage="1" showErrorMessage="1" sqref="B8:AC8" xr:uid="{8B71D9BD-83E7-407C-AC44-24918E2A4AD8}">
      <formula1>$O$37:$O$39</formula1>
    </dataValidation>
    <dataValidation type="list" showInputMessage="1" showErrorMessage="1" sqref="B9:AC9" xr:uid="{D9435714-4A7D-4686-A702-D9FCD1C3E4AE}">
      <formula1>$N$37:$N$40</formula1>
    </dataValidation>
    <dataValidation type="list" showInputMessage="1" showErrorMessage="1" sqref="H10" xr:uid="{6C811B1F-938B-4A5E-B916-92324FA8694D}">
      <formula1>$T$38:$T$40</formula1>
    </dataValidation>
    <dataValidation type="list" showInputMessage="1" showErrorMessage="1" sqref="O10" xr:uid="{D44D7629-D8FB-40EF-BB4E-ED9CCB5A473D}">
      <formula1>$U$38:$U$40</formula1>
    </dataValidation>
    <dataValidation type="list" showInputMessage="1" showErrorMessage="1" sqref="V10" xr:uid="{D47B87E9-9202-4832-899B-C40001121B05}">
      <formula1>$V$38:$V$40</formula1>
    </dataValidation>
    <dataValidation type="list" showInputMessage="1" showErrorMessage="1" sqref="AC10" xr:uid="{5903742A-4F4F-4A22-A619-47F5B153C08D}">
      <formula1>$W$38:$W$40</formula1>
    </dataValidation>
    <dataValidation type="list" showInputMessage="1" showErrorMessage="1" sqref="B10" xr:uid="{02B616E1-6C43-4AFB-9034-1DADBAB0AB8A}">
      <formula1>$P$38:$P$40</formula1>
    </dataValidation>
    <dataValidation type="list" showInputMessage="1" showErrorMessage="1" sqref="I10" xr:uid="{6811AAC9-C6EF-44E3-AA75-C6B62648F143}">
      <formula1>$Q$38:$Q$40</formula1>
    </dataValidation>
    <dataValidation type="list" showInputMessage="1" showErrorMessage="1" sqref="P10" xr:uid="{3E3949F9-13D2-4E29-BBBA-491998BCF878}">
      <formula1>$R$38:$R$40</formula1>
    </dataValidation>
    <dataValidation type="list" showInputMessage="1" showErrorMessage="1" sqref="W10" xr:uid="{AD5FB74C-61D5-469E-A88A-B02DFD5CC630}">
      <formula1>$S$38:$S$40</formula1>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17ab12db-09d3-44a5-b815-ed4f85c533e0">Analysis Tool</Category>
    <Retention_x0020_Contact xmlns="17ab12db-09d3-44a5-b815-ed4f85c533e0">Peter Schuytema</Retention_x0020_Contact>
    <Retention_x0020_Notes xmlns="17ab12db-09d3-44a5-b815-ed4f85c533e0" xsi:nil="true"/>
    <Order0 xmlns="17ab12db-09d3-44a5-b815-ed4f85c533e0" xsi:nil="true"/>
    <PublishingStartDate xmlns="http://schemas.microsoft.com/sharepoint/v3" xsi:nil="true"/>
    <PublishingExpirationDate xmlns="http://schemas.microsoft.com/sharepoint/v3" xsi:nil="true"/>
    <Retention_x0020_Review_x0020_Date xmlns="17ab12db-09d3-44a5-b815-ed4f85c533e0" xsi:nil="true"/>
    <Justification xmlns="17ab12db-09d3-44a5-b815-ed4f85c533e0">
      <Value>Tool</Value>
    </Justification>
    <Sub_x002d_Category xmlns="17ab12db-09d3-44a5-b815-ed4f85c533e0">Signalized Intersection</Sub_x002d_Category>
    <Meeting_x0020_Date xmlns="17ab12db-09d3-44a5-b815-ed4f85c533e0" xsi:nil="true"/>
    <Reviewed_x0020_for_x0020_URLs xmlns="17ab12db-09d3-44a5-b815-ed4f85c533e0">false</Reviewed_x0020_for_x0020_URLs>
  </documentManagement>
</p:properties>
</file>

<file path=customXml/itemProps1.xml><?xml version="1.0" encoding="utf-8"?>
<ds:datastoreItem xmlns:ds="http://schemas.openxmlformats.org/officeDocument/2006/customXml" ds:itemID="{1A208E9F-A8A0-4CFB-ADFE-EC02CEAF989D}"/>
</file>

<file path=customXml/itemProps2.xml><?xml version="1.0" encoding="utf-8"?>
<ds:datastoreItem xmlns:ds="http://schemas.openxmlformats.org/officeDocument/2006/customXml" ds:itemID="{B8C8097B-64EC-42F0-9884-5D97BCACDBEF}">
  <ds:schemaRefs>
    <ds:schemaRef ds:uri="http://schemas.microsoft.com/sharepoint/v3/contenttype/forms"/>
  </ds:schemaRefs>
</ds:datastoreItem>
</file>

<file path=customXml/itemProps3.xml><?xml version="1.0" encoding="utf-8"?>
<ds:datastoreItem xmlns:ds="http://schemas.openxmlformats.org/officeDocument/2006/customXml" ds:itemID="{3ED59E4F-9BBE-471B-9FFC-BA2A642C1F76}">
  <ds:schemaRefs>
    <ds:schemaRef ds:uri="http://schemas.microsoft.com/office/2006/metadata/properties"/>
    <ds:schemaRef ds:uri="http://schemas.microsoft.com/office/infopath/2007/PartnerControls"/>
    <ds:schemaRef ds:uri="17ab12db-09d3-44a5-b815-ed4f85c533e0"/>
    <ds:schemaRef ds:uri="http://schemas.microsoft.com/sharepoint/v3"/>
  </ds:schemaRefs>
</ds:datastoreItem>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Template</vt:lpstr>
      <vt:lpstr>Notes</vt:lpstr>
      <vt:lpstr>EG1</vt:lpstr>
      <vt:lpstr>EG2</vt:lpstr>
      <vt:lpstr>EG3</vt:lpstr>
      <vt:lpstr>EG4</vt:lpstr>
      <vt:lpstr>EG5</vt:lpstr>
      <vt:lpstr>EG6</vt:lpstr>
      <vt:lpstr>EG7</vt:lpstr>
      <vt:lpstr>EG8</vt:lpstr>
      <vt:lpstr>EG9</vt:lpstr>
      <vt:lpstr>Manual Calculator</vt:lpstr>
      <vt:lpstr>VersionLog</vt:lpstr>
    </vt:vector>
  </TitlesOfParts>
  <Company>Oregon Department of Transportation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Ch13 VC Cal Template</dc:title>
  <dc:creator>BROWN Katie;Leia Kagawa</dc:creator>
  <cp:keywords/>
  <cp:lastModifiedBy>KAGAWA Leia</cp:lastModifiedBy>
  <cp:lastPrinted>2025-07-02T18:48:18Z</cp:lastPrinted>
  <dcterms:created xsi:type="dcterms:W3CDTF">2024-03-27T15:34:52Z</dcterms:created>
  <dcterms:modified xsi:type="dcterms:W3CDTF">2025-07-15T16:31:38Z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4870107-094d-417a-be4e-221e87afbec1_Enabled">
    <vt:lpwstr>true</vt:lpwstr>
  </property>
  <property fmtid="{D5CDD505-2E9C-101B-9397-08002B2CF9AE}" pid="3" name="MSIP_Label_e4870107-094d-417a-be4e-221e87afbec1_SetDate">
    <vt:lpwstr>2024-03-27T15:38:30Z</vt:lpwstr>
  </property>
  <property fmtid="{D5CDD505-2E9C-101B-9397-08002B2CF9AE}" pid="4" name="MSIP_Label_e4870107-094d-417a-be4e-221e87afbec1_Method">
    <vt:lpwstr>Privileged</vt:lpwstr>
  </property>
  <property fmtid="{D5CDD505-2E9C-101B-9397-08002B2CF9AE}" pid="5" name="MSIP_Label_e4870107-094d-417a-be4e-221e87afbec1_Name">
    <vt:lpwstr>Level 2 - Limited (Items)</vt:lpwstr>
  </property>
  <property fmtid="{D5CDD505-2E9C-101B-9397-08002B2CF9AE}" pid="6" name="MSIP_Label_e4870107-094d-417a-be4e-221e87afbec1_SiteId">
    <vt:lpwstr>28b0d013-46bc-4a64-8d86-1c8a31cf590d</vt:lpwstr>
  </property>
  <property fmtid="{D5CDD505-2E9C-101B-9397-08002B2CF9AE}" pid="7" name="MSIP_Label_e4870107-094d-417a-be4e-221e87afbec1_ActionId">
    <vt:lpwstr>9d39df9c-a3cd-4dc5-a3dc-b1761afd370f</vt:lpwstr>
  </property>
  <property fmtid="{D5CDD505-2E9C-101B-9397-08002B2CF9AE}" pid="8" name="MSIP_Label_e4870107-094d-417a-be4e-221e87afbec1_ContentBits">
    <vt:lpwstr>0</vt:lpwstr>
  </property>
  <property fmtid="{D5CDD505-2E9C-101B-9397-08002B2CF9AE}" pid="9" name="ContentTypeId">
    <vt:lpwstr>0x01010090A92307567CCF4FBD156DA109C9B099</vt:lpwstr>
  </property>
  <property fmtid="{D5CDD505-2E9C-101B-9397-08002B2CF9AE}" pid="10" name="SeoKeywords">
    <vt:lpwstr/>
  </property>
  <property fmtid="{D5CDD505-2E9C-101B-9397-08002B2CF9AE}" pid="11" name="SeoBrowserTitle">
    <vt:lpwstr/>
  </property>
  <property fmtid="{D5CDD505-2E9C-101B-9397-08002B2CF9AE}" pid="12" name="PublishingRollupImage">
    <vt:lpwstr/>
  </property>
  <property fmtid="{D5CDD505-2E9C-101B-9397-08002B2CF9AE}" pid="13" name="Styles">
    <vt:lpwstr/>
  </property>
  <property fmtid="{D5CDD505-2E9C-101B-9397-08002B2CF9AE}" pid="14" name="Thirds Column 2">
    <vt:lpwstr/>
  </property>
  <property fmtid="{D5CDD505-2E9C-101B-9397-08002B2CF9AE}" pid="15" name="Full Width Column 3">
    <vt:lpwstr/>
  </property>
  <property fmtid="{D5CDD505-2E9C-101B-9397-08002B2CF9AE}" pid="16" name="Scripts">
    <vt:lpwstr/>
  </property>
  <property fmtid="{D5CDD505-2E9C-101B-9397-08002B2CF9AE}" pid="17" name="Half Column 2">
    <vt:lpwstr/>
  </property>
  <property fmtid="{D5CDD505-2E9C-101B-9397-08002B2CF9AE}" pid="18" name="Quarter Column 1">
    <vt:lpwstr/>
  </property>
  <property fmtid="{D5CDD505-2E9C-101B-9397-08002B2CF9AE}" pid="19" name="SeoMetaDescription">
    <vt:lpwstr/>
  </property>
  <property fmtid="{D5CDD505-2E9C-101B-9397-08002B2CF9AE}" pid="20" name="One Third Two Thirds Column 1">
    <vt:lpwstr/>
  </property>
  <property fmtid="{D5CDD505-2E9C-101B-9397-08002B2CF9AE}" pid="21" name="Audience">
    <vt:lpwstr/>
  </property>
  <property fmtid="{D5CDD505-2E9C-101B-9397-08002B2CF9AE}" pid="22" name="Thirds Column 3">
    <vt:lpwstr/>
  </property>
  <property fmtid="{D5CDD505-2E9C-101B-9397-08002B2CF9AE}" pid="23" name="Aside Column 2">
    <vt:lpwstr/>
  </property>
  <property fmtid="{D5CDD505-2E9C-101B-9397-08002B2CF9AE}" pid="24" name="Quarter Column 4">
    <vt:lpwstr/>
  </property>
  <property fmtid="{D5CDD505-2E9C-101B-9397-08002B2CF9AE}" pid="25" name="Two Thirds One Third Column 2">
    <vt:lpwstr/>
  </property>
  <property fmtid="{D5CDD505-2E9C-101B-9397-08002B2CF9AE}" pid="26" name="Full Width Column 4">
    <vt:lpwstr/>
  </property>
  <property fmtid="{D5CDD505-2E9C-101B-9397-08002B2CF9AE}" pid="27" name="RoutingRuleDescription">
    <vt:lpwstr/>
  </property>
  <property fmtid="{D5CDD505-2E9C-101B-9397-08002B2CF9AE}" pid="28" name="Half Column 3">
    <vt:lpwstr/>
  </property>
  <property fmtid="{D5CDD505-2E9C-101B-9397-08002B2CF9AE}" pid="29" name="Quarter Column 2">
    <vt:lpwstr/>
  </property>
  <property fmtid="{D5CDD505-2E9C-101B-9397-08002B2CF9AE}" pid="30" name="Thirds Column 6">
    <vt:lpwstr/>
  </property>
  <property fmtid="{D5CDD505-2E9C-101B-9397-08002B2CF9AE}" pid="31" name="One Third Two Thirds Column 2">
    <vt:lpwstr/>
  </property>
  <property fmtid="{D5CDD505-2E9C-101B-9397-08002B2CF9AE}" pid="32" name="Thirds Column 1">
    <vt:lpwstr/>
  </property>
  <property fmtid="{D5CDD505-2E9C-101B-9397-08002B2CF9AE}" pid="33" name="PublishingContactPicture">
    <vt:lpwstr/>
  </property>
  <property fmtid="{D5CDD505-2E9C-101B-9397-08002B2CF9AE}" pid="34" name="Full Width Column 2">
    <vt:lpwstr/>
  </property>
  <property fmtid="{D5CDD505-2E9C-101B-9397-08002B2CF9AE}" pid="35" name="PublishingContactName">
    <vt:lpwstr/>
  </property>
  <property fmtid="{D5CDD505-2E9C-101B-9397-08002B2CF9AE}" pid="36" name="Comments">
    <vt:lpwstr/>
  </property>
  <property fmtid="{D5CDD505-2E9C-101B-9397-08002B2CF9AE}" pid="37" name="Aside Column 3">
    <vt:lpwstr/>
  </property>
  <property fmtid="{D5CDD505-2E9C-101B-9397-08002B2CF9AE}" pid="38" name="Half Column 1">
    <vt:lpwstr/>
  </property>
  <property fmtid="{D5CDD505-2E9C-101B-9397-08002B2CF9AE}" pid="39" name="Thirds Column 4">
    <vt:lpwstr/>
  </property>
  <property fmtid="{D5CDD505-2E9C-101B-9397-08002B2CF9AE}" pid="40" name="PublishingPageLayout">
    <vt:lpwstr/>
  </property>
  <property fmtid="{D5CDD505-2E9C-101B-9397-08002B2CF9AE}" pid="41" name="Full Width Column 5">
    <vt:lpwstr/>
  </property>
  <property fmtid="{D5CDD505-2E9C-101B-9397-08002B2CF9AE}" pid="42" name="URL">
    <vt:lpwstr/>
  </property>
  <property fmtid="{D5CDD505-2E9C-101B-9397-08002B2CF9AE}" pid="43" name="Half Column 4">
    <vt:lpwstr/>
  </property>
  <property fmtid="{D5CDD505-2E9C-101B-9397-08002B2CF9AE}" pid="44" name="PublishingContactEmail">
    <vt:lpwstr/>
  </property>
  <property fmtid="{D5CDD505-2E9C-101B-9397-08002B2CF9AE}" pid="45" name="Meta Keywords">
    <vt:lpwstr/>
  </property>
  <property fmtid="{D5CDD505-2E9C-101B-9397-08002B2CF9AE}" pid="46" name="Aside Column 1">
    <vt:lpwstr/>
  </property>
  <property fmtid="{D5CDD505-2E9C-101B-9397-08002B2CF9AE}" pid="47" name="Quarter Column 3">
    <vt:lpwstr/>
  </property>
  <property fmtid="{D5CDD505-2E9C-101B-9397-08002B2CF9AE}" pid="48" name="Two Thirds One Third Column 1">
    <vt:lpwstr/>
  </property>
  <property fmtid="{D5CDD505-2E9C-101B-9397-08002B2CF9AE}" pid="49" name="Thirds Column 5">
    <vt:lpwstr/>
  </property>
  <property fmtid="{D5CDD505-2E9C-101B-9397-08002B2CF9AE}" pid="50" name="Meta Description">
    <vt:lpwstr/>
  </property>
  <property fmtid="{D5CDD505-2E9C-101B-9397-08002B2CF9AE}" pid="51" name="Full Width Column 1">
    <vt:lpwstr/>
  </property>
</Properties>
</file>