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e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filterPrivacy="1" defaultThemeVersion="166925"/>
  <xr:revisionPtr revIDLastSave="0" documentId="8_{8F821447-D254-4C4B-B59A-C9BF1C0183E0}" xr6:coauthVersionLast="47" xr6:coauthVersionMax="47" xr10:uidLastSave="{00000000-0000-0000-0000-000000000000}"/>
  <bookViews>
    <workbookView xWindow="1560" yWindow="1200" windowWidth="24195" windowHeight="14280" xr2:uid="{00000000-000D-0000-FFFF-FFFF00000000}"/>
  </bookViews>
  <sheets>
    <sheet name="Chart and Calculator" sheetId="3" r:id="rId1"/>
    <sheet name="Calculations" sheetId="2" state="hidden" r:id="rId2"/>
    <sheet name="EIG Guidelines" sheetId="4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23" i="3" l="1" a="1"/>
  <c r="Q23" i="3" s="1"/>
  <c r="N23" i="3" a="1"/>
  <c r="N23" i="3" s="1"/>
  <c r="K23" i="3" a="1"/>
  <c r="K23" i="3" s="1"/>
  <c r="H23" i="3" a="1"/>
  <c r="H23" i="3" s="1"/>
  <c r="E23" i="3" a="1"/>
  <c r="E23" i="3" s="1"/>
  <c r="Q10" i="3" a="1"/>
  <c r="Q10" i="3" s="1"/>
  <c r="N10" i="3" a="1"/>
  <c r="N10" i="3" s="1"/>
  <c r="K10" i="3" a="1"/>
  <c r="K10" i="3" s="1"/>
  <c r="H10" i="3" a="1"/>
  <c r="H10" i="3" s="1"/>
  <c r="E10" i="3" a="1"/>
  <c r="E10" i="3" s="1"/>
  <c r="C10" i="3" s="1"/>
  <c r="B15" i="2"/>
  <c r="T23" i="3"/>
  <c r="B16" i="2"/>
  <c r="B2" i="3" s="1"/>
  <c r="T9" i="3" l="1"/>
  <c r="B4" i="3" s="1"/>
  <c r="T22" i="3"/>
  <c r="U22" i="3" s="1"/>
  <c r="Y11" i="2"/>
  <c r="X11" i="2" s="1"/>
  <c r="W11" i="2"/>
  <c r="V11" i="2" s="1"/>
  <c r="T11" i="2"/>
  <c r="S11" i="2" s="1"/>
  <c r="R11" i="2"/>
  <c r="Q11" i="2" s="1"/>
  <c r="O11" i="2"/>
  <c r="N11" i="2" s="1"/>
  <c r="M11" i="2"/>
  <c r="L11" i="2" s="1"/>
  <c r="J11" i="2"/>
  <c r="I11" i="2" s="1"/>
  <c r="H11" i="2"/>
  <c r="G11" i="2" s="1"/>
  <c r="E11" i="2"/>
  <c r="D11" i="2" s="1"/>
  <c r="C11" i="2"/>
  <c r="B11" i="2" s="1"/>
  <c r="Y10" i="2"/>
  <c r="W10" i="2"/>
  <c r="V10" i="2" s="1"/>
  <c r="T10" i="2"/>
  <c r="S10" i="2" s="1"/>
  <c r="R10" i="2"/>
  <c r="Q10" i="2" s="1"/>
  <c r="O10" i="2"/>
  <c r="N10" i="2" s="1"/>
  <c r="M10" i="2"/>
  <c r="L10" i="2" s="1"/>
  <c r="J10" i="2"/>
  <c r="I10" i="2" s="1"/>
  <c r="H10" i="2"/>
  <c r="G10" i="2" s="1"/>
  <c r="E10" i="2"/>
  <c r="D10" i="2" s="1"/>
  <c r="C10" i="2"/>
  <c r="B10" i="2" s="1"/>
  <c r="Y9" i="2"/>
  <c r="X9" i="2" s="1"/>
  <c r="W9" i="2"/>
  <c r="V9" i="2" s="1"/>
  <c r="T9" i="2"/>
  <c r="S9" i="2" s="1"/>
  <c r="R9" i="2"/>
  <c r="Q9" i="2" s="1"/>
  <c r="O9" i="2"/>
  <c r="N9" i="2" s="1"/>
  <c r="M9" i="2"/>
  <c r="L9" i="2" s="1"/>
  <c r="J9" i="2"/>
  <c r="I9" i="2" s="1"/>
  <c r="H9" i="2"/>
  <c r="G9" i="2" s="1"/>
  <c r="E9" i="2"/>
  <c r="D9" i="2" s="1"/>
  <c r="C9" i="2"/>
  <c r="B9" i="2" s="1"/>
  <c r="Y8" i="2"/>
  <c r="X8" i="2" s="1"/>
  <c r="W8" i="2"/>
  <c r="V8" i="2" s="1"/>
  <c r="T8" i="2"/>
  <c r="S8" i="2" s="1"/>
  <c r="R8" i="2"/>
  <c r="Q8" i="2" s="1"/>
  <c r="O8" i="2"/>
  <c r="N8" i="2" s="1"/>
  <c r="M8" i="2"/>
  <c r="L8" i="2" s="1"/>
  <c r="J8" i="2"/>
  <c r="I8" i="2" s="1"/>
  <c r="H8" i="2"/>
  <c r="G8" i="2" s="1"/>
  <c r="E8" i="2"/>
  <c r="D8" i="2" s="1"/>
  <c r="C8" i="2"/>
  <c r="B8" i="2" s="1"/>
  <c r="Y7" i="2"/>
  <c r="X7" i="2" s="1"/>
  <c r="W7" i="2"/>
  <c r="V7" i="2" s="1"/>
  <c r="T7" i="2"/>
  <c r="S7" i="2" s="1"/>
  <c r="R7" i="2"/>
  <c r="Q7" i="2" s="1"/>
  <c r="O7" i="2"/>
  <c r="N7" i="2" s="1"/>
  <c r="M7" i="2"/>
  <c r="L7" i="2" s="1"/>
  <c r="J7" i="2"/>
  <c r="I7" i="2" s="1"/>
  <c r="H7" i="2"/>
  <c r="G7" i="2" s="1"/>
  <c r="E7" i="2"/>
  <c r="D7" i="2" s="1"/>
  <c r="C7" i="2"/>
  <c r="B7" i="2" s="1"/>
  <c r="Y6" i="2"/>
  <c r="X6" i="2" s="1"/>
  <c r="W6" i="2"/>
  <c r="V6" i="2" s="1"/>
  <c r="T6" i="2"/>
  <c r="S6" i="2" s="1"/>
  <c r="R6" i="2"/>
  <c r="Q6" i="2" s="1"/>
  <c r="O6" i="2"/>
  <c r="N6" i="2" s="1"/>
  <c r="M6" i="2"/>
  <c r="L6" i="2" s="1"/>
  <c r="J6" i="2"/>
  <c r="I6" i="2" s="1"/>
  <c r="H6" i="2"/>
  <c r="G6" i="2" s="1"/>
  <c r="E6" i="2"/>
  <c r="D6" i="2" s="1"/>
  <c r="C6" i="2"/>
  <c r="B6" i="2" s="1"/>
  <c r="Y5" i="2"/>
  <c r="X5" i="2" s="1"/>
  <c r="W5" i="2"/>
  <c r="V5" i="2" s="1"/>
  <c r="T5" i="2"/>
  <c r="S5" i="2" s="1"/>
  <c r="R5" i="2"/>
  <c r="Q5" i="2" s="1"/>
  <c r="O5" i="2"/>
  <c r="N5" i="2" s="1"/>
  <c r="M5" i="2"/>
  <c r="L5" i="2" s="1"/>
  <c r="J5" i="2"/>
  <c r="I5" i="2" s="1"/>
  <c r="H5" i="2"/>
  <c r="G5" i="2" s="1"/>
  <c r="E5" i="2"/>
  <c r="D5" i="2" s="1"/>
  <c r="C5" i="2"/>
  <c r="B5" i="2" s="1"/>
  <c r="Y4" i="2"/>
  <c r="X4" i="2" s="1"/>
  <c r="W4" i="2"/>
  <c r="V4" i="2" s="1"/>
  <c r="T4" i="2"/>
  <c r="S4" i="2" s="1"/>
  <c r="R4" i="2"/>
  <c r="Q4" i="2" s="1"/>
  <c r="O4" i="2"/>
  <c r="N4" i="2" s="1"/>
  <c r="M4" i="2"/>
  <c r="L4" i="2" s="1"/>
  <c r="J4" i="2"/>
  <c r="I4" i="2" s="1"/>
  <c r="H4" i="2"/>
  <c r="G4" i="2" s="1"/>
  <c r="E4" i="2"/>
  <c r="D4" i="2" s="1"/>
  <c r="C4" i="2"/>
  <c r="B4" i="2" s="1"/>
  <c r="O30" i="3"/>
  <c r="L30" i="3"/>
  <c r="I30" i="3"/>
  <c r="F30" i="3"/>
  <c r="C30" i="3"/>
  <c r="O29" i="3"/>
  <c r="L29" i="3"/>
  <c r="I29" i="3"/>
  <c r="F29" i="3"/>
  <c r="C29" i="3"/>
  <c r="O28" i="3"/>
  <c r="L28" i="3"/>
  <c r="I28" i="3"/>
  <c r="F28" i="3"/>
  <c r="C28" i="3"/>
  <c r="O27" i="3"/>
  <c r="L27" i="3"/>
  <c r="I27" i="3"/>
  <c r="F27" i="3"/>
  <c r="C27" i="3"/>
  <c r="O26" i="3"/>
  <c r="L26" i="3"/>
  <c r="I26" i="3"/>
  <c r="F26" i="3"/>
  <c r="C26" i="3"/>
  <c r="O25" i="3"/>
  <c r="L25" i="3"/>
  <c r="I25" i="3"/>
  <c r="F25" i="3"/>
  <c r="C25" i="3"/>
  <c r="O24" i="3"/>
  <c r="L24" i="3"/>
  <c r="I24" i="3"/>
  <c r="F24" i="3"/>
  <c r="C24" i="3"/>
  <c r="O23" i="3"/>
  <c r="L23" i="3"/>
  <c r="I23" i="3"/>
  <c r="F23" i="3"/>
  <c r="C23" i="3"/>
  <c r="O17" i="3"/>
  <c r="L17" i="3"/>
  <c r="I17" i="3"/>
  <c r="F17" i="3"/>
  <c r="C17" i="3"/>
  <c r="O16" i="3"/>
  <c r="L16" i="3"/>
  <c r="I16" i="3"/>
  <c r="F16" i="3"/>
  <c r="C16" i="3"/>
  <c r="O15" i="3"/>
  <c r="L15" i="3"/>
  <c r="I15" i="3"/>
  <c r="F15" i="3"/>
  <c r="C15" i="3"/>
  <c r="O14" i="3"/>
  <c r="L14" i="3"/>
  <c r="I14" i="3"/>
  <c r="F14" i="3"/>
  <c r="C14" i="3"/>
  <c r="O13" i="3"/>
  <c r="L13" i="3"/>
  <c r="I13" i="3"/>
  <c r="F13" i="3"/>
  <c r="C13" i="3"/>
  <c r="O12" i="3"/>
  <c r="L12" i="3"/>
  <c r="I12" i="3"/>
  <c r="F12" i="3"/>
  <c r="C12" i="3"/>
  <c r="O11" i="3"/>
  <c r="L11" i="3"/>
  <c r="I11" i="3"/>
  <c r="F11" i="3"/>
  <c r="C11" i="3"/>
  <c r="O10" i="3"/>
  <c r="L10" i="3"/>
  <c r="I10" i="3"/>
  <c r="F10" i="3"/>
  <c r="X10" i="2"/>
  <c r="Z5" i="2" l="1"/>
  <c r="U8" i="2"/>
  <c r="F4" i="2"/>
  <c r="Z8" i="2" a="1"/>
  <c r="Z8" i="2" s="1"/>
  <c r="K4" i="2"/>
  <c r="P7" i="2"/>
  <c r="P10" i="2"/>
  <c r="Z11" i="2" a="1"/>
  <c r="Z11" i="2" s="1"/>
  <c r="P4" i="2"/>
  <c r="F6" i="2"/>
  <c r="U7" i="2"/>
  <c r="F9" i="2"/>
  <c r="U10" i="2"/>
  <c r="F8" i="2"/>
  <c r="F7" i="2"/>
  <c r="F10" i="2"/>
  <c r="K7" i="2"/>
  <c r="K10" i="2"/>
  <c r="U4" i="2"/>
  <c r="K6" i="2"/>
  <c r="Z7" i="2" a="1"/>
  <c r="Z7" i="2" s="1"/>
  <c r="AA7" i="2" s="1"/>
  <c r="K9" i="2"/>
  <c r="Z10" i="2" a="1"/>
  <c r="Z10" i="2" s="1"/>
  <c r="Z4" i="2"/>
  <c r="P9" i="2"/>
  <c r="F5" i="2"/>
  <c r="U6" i="2"/>
  <c r="K8" i="2"/>
  <c r="U9" i="2"/>
  <c r="F11" i="2"/>
  <c r="K5" i="2"/>
  <c r="Z6" i="2"/>
  <c r="P8" i="2"/>
  <c r="Z9" i="2" a="1"/>
  <c r="Z9" i="2" s="1"/>
  <c r="AA9" i="2" s="1"/>
  <c r="K11" i="2"/>
  <c r="P6" i="2"/>
  <c r="P5" i="2"/>
  <c r="P11" i="2"/>
  <c r="U5" i="2"/>
  <c r="U11" i="2"/>
  <c r="AA4" i="2" l="1"/>
  <c r="AA11" i="2"/>
  <c r="AA6" i="2"/>
  <c r="AA8" i="2"/>
  <c r="AA10" i="2"/>
  <c r="AA5" i="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<sst xmlns="http://schemas.openxmlformats.org/spreadsheetml/2006/main" count="171" uniqueCount="49">
  <si>
    <t>to</t>
  </si>
  <si>
    <t>How Often Income Was Received</t>
  </si>
  <si>
    <t>Monthly</t>
  </si>
  <si>
    <t>Every 2 Weeks</t>
  </si>
  <si>
    <t>Weekly</t>
  </si>
  <si>
    <t>Error-prone applications are those applications where income falls between the income eligibility limits and $100 of the income eligibilty limits for Monthly.</t>
  </si>
  <si>
    <t>Error-prone applications are those applications where income falls between the income eligibility limits and $50 of the income eligibilty limits for Twice per Month.</t>
  </si>
  <si>
    <t>Error-prone applications are those applications where income falls between the income eligibility limits and $46.15 of the income eligibilty limits for Every 2 weeks.</t>
  </si>
  <si>
    <t>Error-prone applications are those applications where income falls between the income eligibility limits and $23.07 of the income eligibilty limits for Weekly.</t>
  </si>
  <si>
    <t>Household Size</t>
  </si>
  <si>
    <t>Household Size:</t>
  </si>
  <si>
    <t>Income Frequency</t>
  </si>
  <si>
    <t>Reported Income</t>
  </si>
  <si>
    <t>Annually</t>
  </si>
  <si>
    <t>Twice Per Month</t>
  </si>
  <si>
    <t>Monthly Income</t>
  </si>
  <si>
    <t>Weekly Income</t>
  </si>
  <si>
    <t>Every 2 Weeks Income</t>
  </si>
  <si>
    <t>Twice a Month Income</t>
  </si>
  <si>
    <t>Annual Income</t>
  </si>
  <si>
    <t>Overall</t>
  </si>
  <si>
    <t>Eligibility Determination</t>
  </si>
  <si>
    <t>Free Min Error Prone</t>
  </si>
  <si>
    <t>Free Max Error Prone</t>
  </si>
  <si>
    <t>Reduced Min Error Prone</t>
  </si>
  <si>
    <t>Reduced Max Error Prone</t>
  </si>
  <si>
    <t>Error-prone applications are those applications where income falls between the income eligibility limits and $1200 of the income eligibilty limits for Annually.</t>
  </si>
  <si>
    <t>Guidelines</t>
  </si>
  <si>
    <t>This institution is an equal opportunity provider.</t>
  </si>
  <si>
    <t>Error-Prone Application Chart</t>
  </si>
  <si>
    <t>Enter the household size and income under</t>
  </si>
  <si>
    <t>the frequency it was received.</t>
  </si>
  <si>
    <t>Start Yr</t>
  </si>
  <si>
    <t>End Yr</t>
  </si>
  <si>
    <t>Alternate</t>
  </si>
  <si>
    <t xml:space="preserve">Thank you to the Colorado and Missouri Departments of Education for this document. </t>
  </si>
  <si>
    <r>
      <t xml:space="preserve">Error-Prone Chart for </t>
    </r>
    <r>
      <rPr>
        <b/>
        <i/>
        <sz val="12"/>
        <rFont val="Aptos Display"/>
        <family val="2"/>
      </rPr>
      <t>FREE</t>
    </r>
    <r>
      <rPr>
        <b/>
        <sz val="12"/>
        <rFont val="Aptos Display"/>
        <family val="2"/>
      </rPr>
      <t xml:space="preserve"> </t>
    </r>
    <r>
      <rPr>
        <sz val="12"/>
        <rFont val="Aptos Display"/>
        <family val="2"/>
      </rPr>
      <t>Eligibility Applications</t>
    </r>
  </si>
  <si>
    <r>
      <t>Error-prone Chart for</t>
    </r>
    <r>
      <rPr>
        <b/>
        <sz val="12"/>
        <rFont val="Aptos Display"/>
        <family val="2"/>
      </rPr>
      <t xml:space="preserve"> </t>
    </r>
    <r>
      <rPr>
        <b/>
        <i/>
        <sz val="12"/>
        <rFont val="Aptos Display"/>
        <family val="2"/>
      </rPr>
      <t>REDUCED</t>
    </r>
    <r>
      <rPr>
        <b/>
        <sz val="12"/>
        <rFont val="Aptos Display"/>
        <family val="2"/>
      </rPr>
      <t xml:space="preserve"> </t>
    </r>
    <r>
      <rPr>
        <sz val="12"/>
        <rFont val="Aptos Display"/>
        <family val="2"/>
      </rPr>
      <t>Eligibility Applications</t>
    </r>
  </si>
  <si>
    <t>Annually
Error-Prone</t>
  </si>
  <si>
    <t>Monthly
Error-Prone</t>
  </si>
  <si>
    <t>Twice Per Month
Error-Prone</t>
  </si>
  <si>
    <t>Every 2 Weeks
Error-Prone</t>
  </si>
  <si>
    <t>Weekly
Error-Prone</t>
  </si>
  <si>
    <t>Household
Size</t>
  </si>
  <si>
    <t>To determine if an application is error-prone, reference the charts below for the applicable eligibility (free or reduced)</t>
  </si>
  <si>
    <t>Federal Free Meals - 130%</t>
  </si>
  <si>
    <t>Federal Reduced Price Meals - 185%</t>
  </si>
  <si>
    <t>Annual</t>
  </si>
  <si>
    <t>Every Two Weeks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</si>
</sst>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26" x14ac:knownFonts="1">
    <font>
      <sz val="11"/>
      <color theme="1"/>
      <name val="Aptos Narrow"/>
      <family val="2"/>
    </font>
    <font>
      <sz val="11"/>
      <color theme="1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Aptos Narrow"/>
      <family val="2"/>
    </font>
    <font>
      <sz val="11"/>
      <color theme="1"/>
      <name val="Aptos Narrow"/>
      <family val="2"/>
    </font>
    <font>
      <sz val="11"/>
      <name val="Aptos Narrow"/>
      <family val="2"/>
    </font>
    <font>
      <sz val="11"/>
      <color rgb="FF3F3F76"/>
      <name val="Aptos Narrow"/>
      <family val="2"/>
    </font>
    <font>
      <b/>
      <sz val="11"/>
      <color rgb="FFFA7D00"/>
      <name val="Aptos Narrow"/>
      <family val="2"/>
    </font>
    <font>
      <b/>
      <sz val="22"/>
      <name val="Aptos Narrow"/>
      <family val="2"/>
    </font>
    <font>
      <b/>
      <sz val="14"/>
      <name val="Aptos Narrow"/>
      <family val="2"/>
    </font>
    <font>
      <i/>
      <sz val="11"/>
      <name val="Aptos Narrow"/>
      <family val="2"/>
    </font>
    <font>
      <sz val="12"/>
      <name val="Aptos Narrow"/>
      <family val="2"/>
    </font>
    <font>
      <b/>
      <sz val="11"/>
      <name val="Aptos Narrow"/>
      <family val="2"/>
    </font>
    <font>
      <b/>
      <sz val="22"/>
      <name val="Aptos Display"/>
      <family val="2"/>
    </font>
    <font>
      <b/>
      <sz val="14"/>
      <name val="Aptos Display"/>
      <family val="2"/>
    </font>
    <font>
      <i/>
      <sz val="11"/>
      <name val="Aptos Display"/>
      <family val="2"/>
    </font>
    <font>
      <sz val="11"/>
      <name val="Aptos Display"/>
      <family val="2"/>
    </font>
    <font>
      <sz val="12"/>
      <name val="Aptos Display"/>
      <family val="2"/>
    </font>
    <font>
      <b/>
      <i/>
      <sz val="12"/>
      <name val="Aptos Display"/>
      <family val="2"/>
    </font>
    <font>
      <b/>
      <sz val="12"/>
      <name val="Aptos Display"/>
      <family val="2"/>
    </font>
    <font>
      <b/>
      <sz val="11"/>
      <name val="Aptos Display"/>
      <family val="2"/>
    </font>
    <font>
      <b/>
      <sz val="16"/>
      <name val="Aptos Display"/>
      <family val="2"/>
    </font>
    <font>
      <b/>
      <sz val="14"/>
      <color theme="1"/>
      <name val="Aptos Display"/>
      <family val="2"/>
    </font>
    <font>
      <b/>
      <sz val="11"/>
      <color theme="1"/>
      <name val="Aptos Display"/>
      <family val="2"/>
    </font>
    <font>
      <sz val="11"/>
      <color theme="1"/>
      <name val="Aptos Display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  <fill>
      <patternFill patternType="solid">
        <fgColor rgb="FFFFCC99"/>
      </patternFill>
    </fill>
  </fills>
  <borders count="3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7" borderId="20" applyNumberFormat="0" applyAlignment="0" applyProtection="0"/>
    <xf numFmtId="0" fontId="3" fillId="8" borderId="20" applyNumberFormat="0" applyAlignment="0" applyProtection="0"/>
  </cellStyleXfs>
  <cellXfs count="110"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8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7" xfId="0" applyFont="1" applyBorder="1" applyAlignment="1">
      <alignment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3" fontId="6" fillId="0" borderId="8" xfId="0" applyNumberFormat="1" applyFont="1" applyBorder="1" applyAlignment="1">
      <alignment horizontal="center"/>
    </xf>
    <xf numFmtId="3" fontId="6" fillId="0" borderId="0" xfId="0" applyNumberFormat="1" applyFont="1" applyAlignment="1">
      <alignment horizontal="center"/>
    </xf>
    <xf numFmtId="3" fontId="5" fillId="0" borderId="0" xfId="0" applyNumberFormat="1" applyFont="1"/>
    <xf numFmtId="0" fontId="5" fillId="0" borderId="7" xfId="0" applyFont="1" applyBorder="1"/>
    <xf numFmtId="0" fontId="7" fillId="8" borderId="20" xfId="3" applyFont="1"/>
    <xf numFmtId="0" fontId="8" fillId="7" borderId="20" xfId="2" applyFont="1" applyAlignment="1">
      <alignment horizontal="right"/>
    </xf>
    <xf numFmtId="0" fontId="6" fillId="0" borderId="0" xfId="0" applyFont="1"/>
    <xf numFmtId="0" fontId="9" fillId="2" borderId="0" xfId="0" applyFont="1" applyFill="1" applyAlignment="1">
      <alignment horizontal="centerContinuous"/>
    </xf>
    <xf numFmtId="0" fontId="6" fillId="2" borderId="0" xfId="0" applyFont="1" applyFill="1"/>
    <xf numFmtId="0" fontId="10" fillId="2" borderId="0" xfId="0" applyFont="1" applyFill="1" applyAlignment="1">
      <alignment horizontal="centerContinuous" vertical="center"/>
    </xf>
    <xf numFmtId="0" fontId="10" fillId="2" borderId="0" xfId="0" applyFont="1" applyFill="1" applyAlignment="1">
      <alignment horizontal="centerContinuous"/>
    </xf>
    <xf numFmtId="0" fontId="11" fillId="2" borderId="0" xfId="0" applyFont="1" applyFill="1" applyAlignment="1">
      <alignment horizontal="centerContinuous" vertical="top"/>
    </xf>
    <xf numFmtId="0" fontId="12" fillId="2" borderId="0" xfId="0" applyFont="1" applyFill="1" applyAlignment="1">
      <alignment horizontal="centerContinuous"/>
    </xf>
    <xf numFmtId="0" fontId="13" fillId="2" borderId="0" xfId="0" applyFont="1" applyFill="1" applyAlignment="1">
      <alignment horizontal="centerContinuous"/>
    </xf>
    <xf numFmtId="0" fontId="6" fillId="2" borderId="9" xfId="0" applyFont="1" applyFill="1" applyBorder="1"/>
    <xf numFmtId="0" fontId="6" fillId="2" borderId="10" xfId="0" applyFont="1" applyFill="1" applyBorder="1"/>
    <xf numFmtId="0" fontId="6" fillId="2" borderId="11" xfId="0" applyFont="1" applyFill="1" applyBorder="1"/>
    <xf numFmtId="0" fontId="6" fillId="2" borderId="1" xfId="0" applyFont="1" applyFill="1" applyBorder="1"/>
    <xf numFmtId="0" fontId="6" fillId="2" borderId="2" xfId="0" applyFont="1" applyFill="1" applyBorder="1"/>
    <xf numFmtId="0" fontId="13" fillId="4" borderId="6" xfId="0" applyFont="1" applyFill="1" applyBorder="1" applyAlignment="1">
      <alignment horizontal="center" vertical="center"/>
    </xf>
    <xf numFmtId="164" fontId="13" fillId="4" borderId="13" xfId="1" applyNumberFormat="1" applyFont="1" applyFill="1" applyBorder="1" applyAlignment="1" applyProtection="1">
      <alignment horizontal="right" vertical="center"/>
    </xf>
    <xf numFmtId="164" fontId="13" fillId="4" borderId="15" xfId="1" applyNumberFormat="1" applyFont="1" applyFill="1" applyBorder="1" applyAlignment="1" applyProtection="1">
      <alignment horizontal="left" vertical="center"/>
    </xf>
    <xf numFmtId="43" fontId="13" fillId="4" borderId="13" xfId="1" applyFont="1" applyFill="1" applyBorder="1" applyAlignment="1" applyProtection="1">
      <alignment horizontal="right" vertical="center"/>
    </xf>
    <xf numFmtId="164" fontId="13" fillId="4" borderId="15" xfId="1" applyNumberFormat="1" applyFont="1" applyFill="1" applyBorder="1" applyAlignment="1" applyProtection="1">
      <alignment horizontal="right" vertical="center"/>
    </xf>
    <xf numFmtId="0" fontId="6" fillId="2" borderId="0" xfId="0" applyFont="1" applyFill="1" applyAlignment="1">
      <alignment horizontal="left" vertical="center"/>
    </xf>
    <xf numFmtId="0" fontId="13" fillId="5" borderId="6" xfId="0" applyFont="1" applyFill="1" applyBorder="1" applyAlignment="1">
      <alignment horizontal="center" vertical="center"/>
    </xf>
    <xf numFmtId="164" fontId="13" fillId="5" borderId="13" xfId="1" applyNumberFormat="1" applyFont="1" applyFill="1" applyBorder="1" applyAlignment="1" applyProtection="1">
      <alignment horizontal="right" vertical="center"/>
    </xf>
    <xf numFmtId="164" fontId="13" fillId="5" borderId="15" xfId="1" applyNumberFormat="1" applyFont="1" applyFill="1" applyBorder="1" applyAlignment="1" applyProtection="1">
      <alignment horizontal="left" vertical="center"/>
    </xf>
    <xf numFmtId="43" fontId="13" fillId="5" borderId="13" xfId="1" applyFont="1" applyFill="1" applyBorder="1" applyAlignment="1" applyProtection="1">
      <alignment horizontal="right" vertical="center"/>
    </xf>
    <xf numFmtId="164" fontId="13" fillId="5" borderId="15" xfId="1" applyNumberFormat="1" applyFont="1" applyFill="1" applyBorder="1" applyAlignment="1" applyProtection="1">
      <alignment horizontal="right" vertical="center"/>
    </xf>
    <xf numFmtId="0" fontId="6" fillId="2" borderId="0" xfId="0" applyFont="1" applyFill="1" applyAlignment="1">
      <alignment vertical="center" wrapText="1"/>
    </xf>
    <xf numFmtId="0" fontId="6" fillId="0" borderId="1" xfId="0" applyFont="1" applyBorder="1"/>
    <xf numFmtId="0" fontId="6" fillId="0" borderId="2" xfId="0" applyFont="1" applyBorder="1"/>
    <xf numFmtId="164" fontId="6" fillId="3" borderId="12" xfId="1" applyNumberFormat="1" applyFont="1" applyFill="1" applyBorder="1" applyProtection="1">
      <protection locked="0"/>
    </xf>
    <xf numFmtId="0" fontId="6" fillId="2" borderId="0" xfId="0" applyFont="1" applyFill="1" applyAlignment="1">
      <alignment horizontal="center"/>
    </xf>
    <xf numFmtId="0" fontId="6" fillId="7" borderId="20" xfId="2" applyNumberFormat="1" applyFont="1" applyAlignment="1" applyProtection="1">
      <alignment horizontal="left" vertical="center"/>
    </xf>
    <xf numFmtId="43" fontId="6" fillId="7" borderId="20" xfId="2" applyNumberFormat="1" applyFont="1" applyAlignment="1" applyProtection="1">
      <alignment horizontal="center" vertical="center"/>
    </xf>
    <xf numFmtId="0" fontId="6" fillId="2" borderId="3" xfId="0" applyFont="1" applyFill="1" applyBorder="1"/>
    <xf numFmtId="0" fontId="6" fillId="2" borderId="4" xfId="0" applyFont="1" applyFill="1" applyBorder="1"/>
    <xf numFmtId="0" fontId="6" fillId="2" borderId="5" xfId="0" applyFont="1" applyFill="1" applyBorder="1"/>
    <xf numFmtId="0" fontId="14" fillId="2" borderId="0" xfId="0" applyFont="1" applyFill="1" applyAlignment="1">
      <alignment horizontal="centerContinuous"/>
    </xf>
    <xf numFmtId="0" fontId="15" fillId="2" borderId="0" xfId="0" applyFont="1" applyFill="1" applyAlignment="1">
      <alignment horizontal="centerContinuous" vertical="center"/>
    </xf>
    <xf numFmtId="0" fontId="16" fillId="2" borderId="0" xfId="0" applyFont="1" applyFill="1" applyAlignment="1">
      <alignment horizontal="centerContinuous" vertical="top"/>
    </xf>
    <xf numFmtId="0" fontId="17" fillId="2" borderId="0" xfId="0" applyFont="1" applyFill="1"/>
    <xf numFmtId="0" fontId="18" fillId="2" borderId="0" xfId="0" applyFont="1" applyFill="1" applyAlignment="1">
      <alignment horizontal="centerContinuous"/>
    </xf>
    <xf numFmtId="0" fontId="21" fillId="2" borderId="0" xfId="0" applyFont="1" applyFill="1" applyAlignment="1">
      <alignment horizontal="centerContinuous"/>
    </xf>
    <xf numFmtId="43" fontId="6" fillId="3" borderId="6" xfId="1" applyFont="1" applyFill="1" applyBorder="1" applyProtection="1">
      <protection locked="0"/>
    </xf>
    <xf numFmtId="0" fontId="17" fillId="2" borderId="0" xfId="0" applyFont="1" applyFill="1" applyAlignment="1">
      <alignment horizontal="left" vertical="center"/>
    </xf>
    <xf numFmtId="0" fontId="21" fillId="2" borderId="6" xfId="0" applyFont="1" applyFill="1" applyBorder="1"/>
    <xf numFmtId="0" fontId="21" fillId="2" borderId="6" xfId="0" applyFont="1" applyFill="1" applyBorder="1" applyAlignment="1">
      <alignment horizontal="center"/>
    </xf>
    <xf numFmtId="0" fontId="17" fillId="2" borderId="6" xfId="0" applyFont="1" applyFill="1" applyBorder="1"/>
    <xf numFmtId="3" fontId="13" fillId="4" borderId="14" xfId="0" applyNumberFormat="1" applyFont="1" applyFill="1" applyBorder="1" applyAlignment="1">
      <alignment horizontal="right" vertical="center"/>
    </xf>
    <xf numFmtId="3" fontId="13" fillId="5" borderId="14" xfId="0" applyNumberFormat="1" applyFont="1" applyFill="1" applyBorder="1" applyAlignment="1">
      <alignment horizontal="right" vertical="center"/>
    </xf>
    <xf numFmtId="4" fontId="13" fillId="4" borderId="14" xfId="0" applyNumberFormat="1" applyFont="1" applyFill="1" applyBorder="1" applyAlignment="1">
      <alignment horizontal="right" vertical="center"/>
    </xf>
    <xf numFmtId="4" fontId="13" fillId="5" borderId="14" xfId="0" applyNumberFormat="1" applyFont="1" applyFill="1" applyBorder="1" applyAlignment="1">
      <alignment horizontal="right" vertical="center"/>
    </xf>
    <xf numFmtId="0" fontId="23" fillId="0" borderId="30" xfId="0" applyFont="1" applyBorder="1" applyAlignment="1">
      <alignment horizontal="centerContinuous"/>
    </xf>
    <xf numFmtId="0" fontId="24" fillId="0" borderId="31" xfId="0" applyFont="1" applyBorder="1" applyAlignment="1">
      <alignment horizontal="center" wrapText="1"/>
    </xf>
    <xf numFmtId="0" fontId="5" fillId="0" borderId="32" xfId="0" applyFont="1" applyBorder="1" applyAlignment="1">
      <alignment horizontal="center"/>
    </xf>
    <xf numFmtId="0" fontId="5" fillId="0" borderId="33" xfId="0" applyFont="1" applyBorder="1" applyAlignment="1">
      <alignment horizontal="center"/>
    </xf>
    <xf numFmtId="0" fontId="25" fillId="0" borderId="34" xfId="0" applyFont="1" applyBorder="1" applyAlignment="1">
      <alignment horizontal="centerContinuous"/>
    </xf>
    <xf numFmtId="164" fontId="5" fillId="0" borderId="32" xfId="1" applyNumberFormat="1" applyFont="1" applyBorder="1" applyProtection="1"/>
    <xf numFmtId="164" fontId="5" fillId="0" borderId="33" xfId="1" applyNumberFormat="1" applyFont="1" applyBorder="1" applyProtection="1"/>
    <xf numFmtId="0" fontId="25" fillId="0" borderId="35" xfId="0" applyFont="1" applyBorder="1" applyAlignment="1">
      <alignment horizontal="centerContinuous"/>
    </xf>
    <xf numFmtId="0" fontId="5" fillId="0" borderId="0" xfId="0" applyFont="1" applyAlignment="1">
      <alignment horizontal="center" wrapText="1"/>
    </xf>
    <xf numFmtId="164" fontId="5" fillId="0" borderId="0" xfId="1" applyNumberFormat="1" applyFont="1" applyProtection="1"/>
    <xf numFmtId="0" fontId="22" fillId="2" borderId="11" xfId="0" applyFont="1" applyFill="1" applyBorder="1" applyAlignment="1">
      <alignment horizontal="center" vertical="center"/>
    </xf>
    <xf numFmtId="0" fontId="22" fillId="2" borderId="3" xfId="0" applyFont="1" applyFill="1" applyBorder="1" applyAlignment="1">
      <alignment horizontal="center" vertical="center"/>
    </xf>
    <xf numFmtId="0" fontId="22" fillId="2" borderId="5" xfId="0" applyFont="1" applyFill="1" applyBorder="1" applyAlignment="1">
      <alignment horizontal="center" vertical="center"/>
    </xf>
    <xf numFmtId="0" fontId="22" fillId="2" borderId="9" xfId="0" applyFont="1" applyFill="1" applyBorder="1" applyAlignment="1">
      <alignment horizontal="left" vertical="center"/>
    </xf>
    <xf numFmtId="0" fontId="15" fillId="2" borderId="0" xfId="0" applyFont="1" applyFill="1" applyAlignment="1">
      <alignment vertical="center"/>
    </xf>
    <xf numFmtId="0" fontId="17" fillId="6" borderId="9" xfId="0" applyFont="1" applyFill="1" applyBorder="1" applyAlignment="1">
      <alignment horizontal="center" vertical="center"/>
    </xf>
    <xf numFmtId="0" fontId="17" fillId="6" borderId="10" xfId="0" applyFont="1" applyFill="1" applyBorder="1" applyAlignment="1">
      <alignment horizontal="center" vertical="center"/>
    </xf>
    <xf numFmtId="0" fontId="17" fillId="6" borderId="28" xfId="0" applyFont="1" applyFill="1" applyBorder="1" applyAlignment="1">
      <alignment horizontal="center" vertical="center"/>
    </xf>
    <xf numFmtId="0" fontId="17" fillId="6" borderId="23" xfId="0" applyFont="1" applyFill="1" applyBorder="1" applyAlignment="1">
      <alignment horizontal="center" vertical="center"/>
    </xf>
    <xf numFmtId="0" fontId="17" fillId="6" borderId="18" xfId="0" applyFont="1" applyFill="1" applyBorder="1" applyAlignment="1">
      <alignment horizontal="center" vertical="center"/>
    </xf>
    <xf numFmtId="0" fontId="17" fillId="6" borderId="17" xfId="0" applyFont="1" applyFill="1" applyBorder="1" applyAlignment="1">
      <alignment horizontal="center" vertical="center"/>
    </xf>
    <xf numFmtId="0" fontId="17" fillId="6" borderId="25" xfId="0" applyFont="1" applyFill="1" applyBorder="1" applyAlignment="1">
      <alignment horizontal="center" vertical="center"/>
    </xf>
    <xf numFmtId="0" fontId="17" fillId="6" borderId="21" xfId="0" applyFont="1" applyFill="1" applyBorder="1" applyAlignment="1">
      <alignment horizontal="left" vertical="center" wrapText="1"/>
    </xf>
    <xf numFmtId="0" fontId="17" fillId="6" borderId="10" xfId="0" applyFont="1" applyFill="1" applyBorder="1" applyAlignment="1">
      <alignment horizontal="left" vertical="center" wrapText="1"/>
    </xf>
    <xf numFmtId="0" fontId="17" fillId="6" borderId="11" xfId="0" applyFont="1" applyFill="1" applyBorder="1" applyAlignment="1">
      <alignment horizontal="left" vertical="center" wrapText="1"/>
    </xf>
    <xf numFmtId="0" fontId="17" fillId="6" borderId="22" xfId="0" applyFont="1" applyFill="1" applyBorder="1" applyAlignment="1">
      <alignment horizontal="left" vertical="center" wrapText="1"/>
    </xf>
    <xf numFmtId="0" fontId="17" fillId="6" borderId="23" xfId="0" applyFont="1" applyFill="1" applyBorder="1" applyAlignment="1">
      <alignment horizontal="left" vertical="center" wrapText="1"/>
    </xf>
    <xf numFmtId="0" fontId="17" fillId="6" borderId="24" xfId="0" applyFont="1" applyFill="1" applyBorder="1" applyAlignment="1">
      <alignment horizontal="left" vertical="center" wrapText="1"/>
    </xf>
    <xf numFmtId="0" fontId="17" fillId="6" borderId="26" xfId="0" applyFont="1" applyFill="1" applyBorder="1" applyAlignment="1">
      <alignment horizontal="left" vertical="center" wrapText="1"/>
    </xf>
    <xf numFmtId="0" fontId="17" fillId="6" borderId="16" xfId="0" applyFont="1" applyFill="1" applyBorder="1" applyAlignment="1">
      <alignment horizontal="left" vertical="center" wrapText="1"/>
    </xf>
    <xf numFmtId="0" fontId="17" fillId="6" borderId="29" xfId="0" applyFont="1" applyFill="1" applyBorder="1" applyAlignment="1">
      <alignment horizontal="left" vertical="center" wrapText="1"/>
    </xf>
    <xf numFmtId="0" fontId="21" fillId="0" borderId="6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/>
    </xf>
    <xf numFmtId="0" fontId="17" fillId="2" borderId="0" xfId="0" applyFont="1" applyFill="1" applyAlignment="1">
      <alignment horizontal="center"/>
    </xf>
    <xf numFmtId="0" fontId="17" fillId="6" borderId="18" xfId="0" applyFont="1" applyFill="1" applyBorder="1" applyAlignment="1">
      <alignment horizontal="center" vertical="center" wrapText="1"/>
    </xf>
    <xf numFmtId="0" fontId="17" fillId="6" borderId="17" xfId="0" applyFont="1" applyFill="1" applyBorder="1" applyAlignment="1">
      <alignment horizontal="center" vertical="center" wrapText="1"/>
    </xf>
    <xf numFmtId="0" fontId="17" fillId="6" borderId="28" xfId="0" applyFont="1" applyFill="1" applyBorder="1" applyAlignment="1">
      <alignment horizontal="center" vertical="center" wrapText="1"/>
    </xf>
    <xf numFmtId="0" fontId="17" fillId="6" borderId="25" xfId="0" applyFont="1" applyFill="1" applyBorder="1" applyAlignment="1">
      <alignment horizontal="center" vertical="center" wrapText="1"/>
    </xf>
    <xf numFmtId="0" fontId="17" fillId="6" borderId="3" xfId="0" applyFont="1" applyFill="1" applyBorder="1" applyAlignment="1">
      <alignment horizontal="center" vertical="center"/>
    </xf>
    <xf numFmtId="0" fontId="17" fillId="6" borderId="19" xfId="0" applyFont="1" applyFill="1" applyBorder="1" applyAlignment="1">
      <alignment horizontal="center" vertical="center"/>
    </xf>
    <xf numFmtId="0" fontId="17" fillId="6" borderId="27" xfId="0" applyFont="1" applyFill="1" applyBorder="1" applyAlignment="1">
      <alignment horizontal="left" vertical="center" wrapText="1"/>
    </xf>
    <xf numFmtId="0" fontId="17" fillId="6" borderId="4" xfId="0" applyFont="1" applyFill="1" applyBorder="1" applyAlignment="1">
      <alignment horizontal="left" vertical="center" wrapText="1"/>
    </xf>
    <xf numFmtId="0" fontId="17" fillId="6" borderId="5" xfId="0" applyFont="1" applyFill="1" applyBorder="1" applyAlignment="1">
      <alignment horizontal="left" vertical="center" wrapText="1"/>
    </xf>
    <xf numFmtId="0" fontId="5" fillId="0" borderId="8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7" xfId="0" applyFont="1" applyBorder="1" applyAlignment="1">
      <alignment horizontal="center" wrapText="1"/>
    </xf>
  </cellXfs>
  <cellStyles count="4">
    <cellStyle name="Calculation" xfId="2" builtinId="22"/>
    <cellStyle name="Comma" xfId="1" builtinId="3"/>
    <cellStyle name="Input" xfId="3" builtinId="20"/>
    <cellStyle name="Normal" xfId="0" builtinId="0" customBuiltin="1"/>
  </cellStyles>
  <dxfs count="2">
    <dxf>
      <font>
        <color theme="1"/>
      </font>
      <fill>
        <patternFill>
          <bgColor rgb="FFFFFF99"/>
        </patternFill>
      </fill>
    </dxf>
    <dxf>
      <fill>
        <patternFill>
          <bgColor rgb="FFE4E4E4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855696-CE27-4A26-924A-7659BFD98990}">
  <dimension ref="A1:Z49"/>
  <sheetViews>
    <sheetView showGridLines="0" tabSelected="1" zoomScaleNormal="100" workbookViewId="0">
      <selection activeCell="R5" sqref="R5"/>
    </sheetView>
  </sheetViews>
  <sheetFormatPr defaultColWidth="9.140625" defaultRowHeight="15" x14ac:dyDescent="0.25"/>
  <cols>
    <col min="1" max="1" width="1.5703125" style="14" customWidth="1"/>
    <col min="2" max="2" width="11.85546875" style="14" customWidth="1"/>
    <col min="3" max="3" width="9.140625" style="14" customWidth="1"/>
    <col min="4" max="4" width="4" style="14" customWidth="1"/>
    <col min="5" max="5" width="8.85546875" style="14" customWidth="1"/>
    <col min="6" max="6" width="8.140625" style="14" customWidth="1"/>
    <col min="7" max="7" width="2.7109375" style="14" customWidth="1"/>
    <col min="8" max="8" width="8.42578125" style="14" customWidth="1"/>
    <col min="9" max="9" width="8.140625" style="14" customWidth="1"/>
    <col min="10" max="10" width="2.7109375" style="14" customWidth="1"/>
    <col min="11" max="11" width="7.5703125" style="14" customWidth="1"/>
    <col min="12" max="12" width="10.85546875" style="14" customWidth="1"/>
    <col min="13" max="13" width="4.5703125" style="14" customWidth="1"/>
    <col min="14" max="14" width="8.5703125" style="14" customWidth="1"/>
    <col min="15" max="15" width="10.42578125" style="14" customWidth="1"/>
    <col min="16" max="16" width="2.7109375" style="14" customWidth="1"/>
    <col min="17" max="17" width="8.85546875" style="14" customWidth="1"/>
    <col min="18" max="18" width="9.140625" style="14" customWidth="1"/>
    <col min="19" max="19" width="3.5703125" style="14" customWidth="1"/>
    <col min="20" max="20" width="19.85546875" style="14" customWidth="1"/>
    <col min="21" max="21" width="19.42578125" style="14" customWidth="1"/>
    <col min="22" max="22" width="3.5703125" style="14" customWidth="1"/>
    <col min="23" max="23" width="9.28515625" style="14" customWidth="1"/>
    <col min="24" max="16384" width="9.140625" style="14"/>
  </cols>
  <sheetData>
    <row r="1" spans="1:26" ht="30.95" customHeight="1" x14ac:dyDescent="0.45">
      <c r="B1" s="48" t="s">
        <v>29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</row>
    <row r="2" spans="1:26" ht="18.75" x14ac:dyDescent="0.3">
      <c r="A2" s="16"/>
      <c r="B2" s="49" t="str">
        <f>"Effective School Year " &amp; Calculations!B16 &amp; " : July 1, " &amp;Calculations!B14 &amp; " – June 30, " &amp; Calculations!B15</f>
        <v>Effective School Year 2025-26 : July 1, 2025 – June 30, 2026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6"/>
      <c r="S2" s="16"/>
      <c r="T2" s="16"/>
      <c r="U2" s="16"/>
      <c r="V2" s="16"/>
      <c r="W2" s="16"/>
      <c r="X2" s="16"/>
      <c r="Y2" s="16"/>
      <c r="Z2" s="16"/>
    </row>
    <row r="3" spans="1:26" x14ac:dyDescent="0.25">
      <c r="A3" s="16"/>
      <c r="B3" s="50" t="s">
        <v>44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6"/>
      <c r="S3" s="16"/>
      <c r="T3" s="16"/>
      <c r="U3" s="16"/>
      <c r="V3" s="16"/>
      <c r="W3" s="16"/>
      <c r="X3" s="16"/>
      <c r="Y3" s="16"/>
      <c r="Z3" s="16"/>
    </row>
    <row r="4" spans="1:26" x14ac:dyDescent="0.25">
      <c r="A4" s="16"/>
      <c r="B4" s="50" t="str">
        <f>"or enter the household size and income in the " &amp; T9 &amp; " to the right of the tables."</f>
        <v>or enter the household size and income in the SY 2025-26 Error-Prone Calculator to the right of the tables.</v>
      </c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6"/>
      <c r="S4" s="16"/>
      <c r="T4" s="16"/>
      <c r="U4" s="16"/>
      <c r="V4" s="16"/>
      <c r="W4" s="16"/>
      <c r="X4" s="16"/>
      <c r="Y4" s="16"/>
      <c r="Z4" s="16"/>
    </row>
    <row r="5" spans="1:26" x14ac:dyDescent="0.25">
      <c r="A5" s="16"/>
      <c r="B5" s="51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</row>
    <row r="6" spans="1:26" ht="15.75" x14ac:dyDescent="0.25">
      <c r="A6" s="16"/>
      <c r="B6" s="52" t="s">
        <v>36</v>
      </c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16"/>
      <c r="S6" s="16"/>
      <c r="T6" s="16"/>
      <c r="U6" s="16"/>
      <c r="V6" s="16"/>
      <c r="W6" s="16"/>
      <c r="X6" s="16"/>
      <c r="Y6" s="16"/>
      <c r="Z6" s="16"/>
    </row>
    <row r="7" spans="1:26" ht="15.75" thickBot="1" x14ac:dyDescent="0.3">
      <c r="A7" s="16"/>
      <c r="B7" s="53" t="s">
        <v>1</v>
      </c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16"/>
      <c r="S7" s="16"/>
      <c r="T7" s="16"/>
      <c r="U7" s="16"/>
      <c r="V7" s="16"/>
      <c r="W7" s="16"/>
      <c r="X7" s="16"/>
      <c r="Y7" s="16"/>
      <c r="Z7" s="16"/>
    </row>
    <row r="8" spans="1:26" ht="15" customHeight="1" x14ac:dyDescent="0.25">
      <c r="A8" s="16"/>
      <c r="B8" s="94" t="s">
        <v>43</v>
      </c>
      <c r="C8" s="94" t="s">
        <v>38</v>
      </c>
      <c r="D8" s="94"/>
      <c r="E8" s="94"/>
      <c r="F8" s="94" t="s">
        <v>39</v>
      </c>
      <c r="G8" s="95"/>
      <c r="H8" s="95"/>
      <c r="I8" s="94" t="s">
        <v>40</v>
      </c>
      <c r="J8" s="94"/>
      <c r="K8" s="94"/>
      <c r="L8" s="94" t="s">
        <v>41</v>
      </c>
      <c r="M8" s="94"/>
      <c r="N8" s="94"/>
      <c r="O8" s="94" t="s">
        <v>42</v>
      </c>
      <c r="P8" s="94"/>
      <c r="Q8" s="94"/>
      <c r="R8" s="16"/>
      <c r="S8" s="22"/>
      <c r="T8" s="23"/>
      <c r="U8" s="23"/>
      <c r="V8" s="24"/>
      <c r="W8" s="16"/>
      <c r="X8" s="16"/>
      <c r="Y8" s="16"/>
      <c r="Z8" s="16"/>
    </row>
    <row r="9" spans="1:26" ht="18.75" x14ac:dyDescent="0.25">
      <c r="A9" s="16"/>
      <c r="B9" s="94"/>
      <c r="C9" s="94"/>
      <c r="D9" s="94"/>
      <c r="E9" s="94"/>
      <c r="F9" s="95"/>
      <c r="G9" s="95"/>
      <c r="H9" s="95"/>
      <c r="I9" s="94"/>
      <c r="J9" s="94"/>
      <c r="K9" s="94"/>
      <c r="L9" s="94"/>
      <c r="M9" s="94"/>
      <c r="N9" s="94"/>
      <c r="O9" s="94"/>
      <c r="P9" s="94"/>
      <c r="Q9" s="94"/>
      <c r="R9" s="16"/>
      <c r="S9" s="25"/>
      <c r="T9" s="77" t="str">
        <f>"SY " &amp; Calculations!B16 &amp; " Error-Prone Calculator"</f>
        <v>SY 2025-26 Error-Prone Calculator</v>
      </c>
      <c r="U9" s="17"/>
      <c r="V9" s="26"/>
      <c r="W9" s="16"/>
      <c r="X9" s="16"/>
      <c r="Y9" s="16"/>
      <c r="Z9" s="16"/>
    </row>
    <row r="10" spans="1:26" ht="14.45" customHeight="1" x14ac:dyDescent="0.25">
      <c r="A10" s="16"/>
      <c r="B10" s="27">
        <v>1</v>
      </c>
      <c r="C10" s="28">
        <f>E10-1200</f>
        <v>19145</v>
      </c>
      <c r="D10" s="59" t="s">
        <v>0</v>
      </c>
      <c r="E10" s="29" cm="1">
        <f t="array" ref="E10:E17">'EIG Guidelines'!C4:C11</f>
        <v>20345</v>
      </c>
      <c r="F10" s="28">
        <f t="shared" ref="F10:F17" si="0">H10-100</f>
        <v>1595</v>
      </c>
      <c r="G10" s="59" t="s">
        <v>0</v>
      </c>
      <c r="H10" s="29" cm="1">
        <f t="array" ref="H10:H17">'EIG Guidelines'!D4:D11</f>
        <v>1695</v>
      </c>
      <c r="I10" s="28">
        <f t="shared" ref="I10:I17" si="1">K10-50</f>
        <v>798</v>
      </c>
      <c r="J10" s="59" t="s">
        <v>0</v>
      </c>
      <c r="K10" s="29" cm="1">
        <f t="array" ref="K10:K17">'EIG Guidelines'!E4:E11</f>
        <v>848</v>
      </c>
      <c r="L10" s="30">
        <f t="shared" ref="L10:L17" si="2">N10-46.15</f>
        <v>736.85</v>
      </c>
      <c r="M10" s="61" t="s">
        <v>0</v>
      </c>
      <c r="N10" s="31" cm="1">
        <f t="array" ref="N10:N17">'EIG Guidelines'!F4:F11</f>
        <v>783</v>
      </c>
      <c r="O10" s="30">
        <f t="shared" ref="O10:O17" si="3">Q10-23.07</f>
        <v>368.93</v>
      </c>
      <c r="P10" s="61" t="s">
        <v>0</v>
      </c>
      <c r="Q10" s="29" cm="1">
        <f t="array" ref="Q10:Q17">'EIG Guidelines'!G4:G11</f>
        <v>392</v>
      </c>
      <c r="R10" s="16"/>
      <c r="S10" s="25"/>
      <c r="T10" s="55" t="s">
        <v>30</v>
      </c>
      <c r="U10" s="32"/>
      <c r="V10" s="26"/>
      <c r="W10" s="16"/>
      <c r="X10" s="16"/>
      <c r="Y10" s="16"/>
      <c r="Z10" s="16"/>
    </row>
    <row r="11" spans="1:26" ht="14.45" customHeight="1" x14ac:dyDescent="0.25">
      <c r="A11" s="16"/>
      <c r="B11" s="33">
        <v>2</v>
      </c>
      <c r="C11" s="34">
        <f t="shared" ref="C11:C17" si="4">E11-1200</f>
        <v>26295</v>
      </c>
      <c r="D11" s="60" t="s">
        <v>0</v>
      </c>
      <c r="E11" s="35">
        <v>27495</v>
      </c>
      <c r="F11" s="34">
        <f t="shared" si="0"/>
        <v>2192</v>
      </c>
      <c r="G11" s="60" t="s">
        <v>0</v>
      </c>
      <c r="H11" s="35">
        <v>2292</v>
      </c>
      <c r="I11" s="34">
        <f t="shared" si="1"/>
        <v>1096</v>
      </c>
      <c r="J11" s="60" t="s">
        <v>0</v>
      </c>
      <c r="K11" s="35">
        <v>1146</v>
      </c>
      <c r="L11" s="36">
        <f t="shared" si="2"/>
        <v>1011.85</v>
      </c>
      <c r="M11" s="62" t="s">
        <v>0</v>
      </c>
      <c r="N11" s="37">
        <v>1058</v>
      </c>
      <c r="O11" s="36">
        <f t="shared" si="3"/>
        <v>505.93</v>
      </c>
      <c r="P11" s="62" t="s">
        <v>0</v>
      </c>
      <c r="Q11" s="35">
        <v>529</v>
      </c>
      <c r="R11" s="16"/>
      <c r="S11" s="25"/>
      <c r="T11" s="55" t="s">
        <v>31</v>
      </c>
      <c r="U11" s="38"/>
      <c r="V11" s="26"/>
      <c r="W11" s="16"/>
      <c r="X11" s="16"/>
      <c r="Y11" s="16"/>
      <c r="Z11" s="16"/>
    </row>
    <row r="12" spans="1:26" ht="15.75" thickBot="1" x14ac:dyDescent="0.3">
      <c r="A12" s="16"/>
      <c r="B12" s="27">
        <v>3</v>
      </c>
      <c r="C12" s="28">
        <f t="shared" si="4"/>
        <v>33445</v>
      </c>
      <c r="D12" s="59" t="s">
        <v>0</v>
      </c>
      <c r="E12" s="29">
        <v>34645</v>
      </c>
      <c r="F12" s="28">
        <f t="shared" si="0"/>
        <v>2788</v>
      </c>
      <c r="G12" s="59" t="s">
        <v>0</v>
      </c>
      <c r="H12" s="29">
        <v>2888</v>
      </c>
      <c r="I12" s="28">
        <f t="shared" si="1"/>
        <v>1394</v>
      </c>
      <c r="J12" s="59" t="s">
        <v>0</v>
      </c>
      <c r="K12" s="29">
        <v>1444</v>
      </c>
      <c r="L12" s="30">
        <f t="shared" si="2"/>
        <v>1286.8499999999999</v>
      </c>
      <c r="M12" s="61" t="s">
        <v>0</v>
      </c>
      <c r="N12" s="31">
        <v>1333</v>
      </c>
      <c r="O12" s="30">
        <f t="shared" si="3"/>
        <v>643.92999999999995</v>
      </c>
      <c r="P12" s="61" t="s">
        <v>0</v>
      </c>
      <c r="Q12" s="29">
        <v>667</v>
      </c>
      <c r="R12" s="16"/>
      <c r="S12" s="39"/>
      <c r="T12" s="16"/>
      <c r="U12" s="16"/>
      <c r="V12" s="40"/>
      <c r="W12" s="16"/>
      <c r="X12" s="16"/>
      <c r="Y12" s="16"/>
      <c r="Z12" s="16"/>
    </row>
    <row r="13" spans="1:26" ht="15.75" thickBot="1" x14ac:dyDescent="0.3">
      <c r="A13" s="16"/>
      <c r="B13" s="33">
        <v>4</v>
      </c>
      <c r="C13" s="34">
        <f t="shared" si="4"/>
        <v>40595</v>
      </c>
      <c r="D13" s="60" t="s">
        <v>0</v>
      </c>
      <c r="E13" s="35">
        <v>41795</v>
      </c>
      <c r="F13" s="34">
        <f t="shared" si="0"/>
        <v>3383</v>
      </c>
      <c r="G13" s="60" t="s">
        <v>0</v>
      </c>
      <c r="H13" s="35">
        <v>3483</v>
      </c>
      <c r="I13" s="34">
        <f t="shared" si="1"/>
        <v>1692</v>
      </c>
      <c r="J13" s="60" t="s">
        <v>0</v>
      </c>
      <c r="K13" s="35">
        <v>1742</v>
      </c>
      <c r="L13" s="36">
        <f t="shared" si="2"/>
        <v>1561.85</v>
      </c>
      <c r="M13" s="62" t="s">
        <v>0</v>
      </c>
      <c r="N13" s="37">
        <v>1608</v>
      </c>
      <c r="O13" s="36">
        <f t="shared" si="3"/>
        <v>780.93</v>
      </c>
      <c r="P13" s="62" t="s">
        <v>0</v>
      </c>
      <c r="Q13" s="35">
        <v>804</v>
      </c>
      <c r="R13" s="16"/>
      <c r="S13" s="25"/>
      <c r="T13" s="51" t="s">
        <v>10</v>
      </c>
      <c r="U13" s="41"/>
      <c r="V13" s="26"/>
      <c r="W13" s="16"/>
      <c r="X13" s="16"/>
      <c r="Y13" s="16"/>
      <c r="Z13" s="16"/>
    </row>
    <row r="14" spans="1:26" x14ac:dyDescent="0.25">
      <c r="A14" s="16"/>
      <c r="B14" s="27">
        <v>5</v>
      </c>
      <c r="C14" s="28">
        <f t="shared" si="4"/>
        <v>47745</v>
      </c>
      <c r="D14" s="59" t="s">
        <v>0</v>
      </c>
      <c r="E14" s="29">
        <v>48945</v>
      </c>
      <c r="F14" s="28">
        <f t="shared" si="0"/>
        <v>3979</v>
      </c>
      <c r="G14" s="59" t="s">
        <v>0</v>
      </c>
      <c r="H14" s="29">
        <v>4079</v>
      </c>
      <c r="I14" s="28">
        <f t="shared" si="1"/>
        <v>1990</v>
      </c>
      <c r="J14" s="59" t="s">
        <v>0</v>
      </c>
      <c r="K14" s="29">
        <v>2040</v>
      </c>
      <c r="L14" s="30">
        <f t="shared" si="2"/>
        <v>1836.85</v>
      </c>
      <c r="M14" s="61" t="s">
        <v>0</v>
      </c>
      <c r="N14" s="31">
        <v>1883</v>
      </c>
      <c r="O14" s="30">
        <f t="shared" si="3"/>
        <v>918.93</v>
      </c>
      <c r="P14" s="61" t="s">
        <v>0</v>
      </c>
      <c r="Q14" s="29">
        <v>942</v>
      </c>
      <c r="R14" s="16"/>
      <c r="S14" s="25"/>
      <c r="T14" s="16"/>
      <c r="U14" s="16"/>
      <c r="V14" s="26"/>
      <c r="W14" s="16"/>
      <c r="X14" s="16"/>
      <c r="Y14" s="16"/>
      <c r="Z14" s="16"/>
    </row>
    <row r="15" spans="1:26" x14ac:dyDescent="0.25">
      <c r="A15" s="16"/>
      <c r="B15" s="33">
        <v>6</v>
      </c>
      <c r="C15" s="34">
        <f t="shared" si="4"/>
        <v>54895</v>
      </c>
      <c r="D15" s="60" t="s">
        <v>0</v>
      </c>
      <c r="E15" s="35">
        <v>56095</v>
      </c>
      <c r="F15" s="34">
        <f t="shared" si="0"/>
        <v>4575</v>
      </c>
      <c r="G15" s="60" t="s">
        <v>0</v>
      </c>
      <c r="H15" s="35">
        <v>4675</v>
      </c>
      <c r="I15" s="34">
        <f t="shared" si="1"/>
        <v>2288</v>
      </c>
      <c r="J15" s="60" t="s">
        <v>0</v>
      </c>
      <c r="K15" s="35">
        <v>2338</v>
      </c>
      <c r="L15" s="36">
        <f t="shared" si="2"/>
        <v>2111.85</v>
      </c>
      <c r="M15" s="62" t="s">
        <v>0</v>
      </c>
      <c r="N15" s="37">
        <v>2158</v>
      </c>
      <c r="O15" s="36">
        <f t="shared" si="3"/>
        <v>1055.93</v>
      </c>
      <c r="P15" s="62" t="s">
        <v>0</v>
      </c>
      <c r="Q15" s="35">
        <v>1079</v>
      </c>
      <c r="R15" s="16"/>
      <c r="S15" s="25"/>
      <c r="T15" s="56" t="s">
        <v>11</v>
      </c>
      <c r="U15" s="57" t="s">
        <v>12</v>
      </c>
      <c r="V15" s="26"/>
      <c r="W15" s="16"/>
      <c r="X15" s="16"/>
      <c r="Y15" s="16"/>
      <c r="Z15" s="16"/>
    </row>
    <row r="16" spans="1:26" x14ac:dyDescent="0.25">
      <c r="A16" s="16"/>
      <c r="B16" s="27">
        <v>7</v>
      </c>
      <c r="C16" s="28">
        <f t="shared" si="4"/>
        <v>62045</v>
      </c>
      <c r="D16" s="59" t="s">
        <v>0</v>
      </c>
      <c r="E16" s="29">
        <v>63245</v>
      </c>
      <c r="F16" s="28">
        <f t="shared" si="0"/>
        <v>5171</v>
      </c>
      <c r="G16" s="59" t="s">
        <v>0</v>
      </c>
      <c r="H16" s="29">
        <v>5271</v>
      </c>
      <c r="I16" s="28">
        <f t="shared" si="1"/>
        <v>2586</v>
      </c>
      <c r="J16" s="59" t="s">
        <v>0</v>
      </c>
      <c r="K16" s="29">
        <v>2636</v>
      </c>
      <c r="L16" s="30">
        <f t="shared" si="2"/>
        <v>2386.85</v>
      </c>
      <c r="M16" s="61" t="s">
        <v>0</v>
      </c>
      <c r="N16" s="31">
        <v>2433</v>
      </c>
      <c r="O16" s="30">
        <f t="shared" si="3"/>
        <v>1193.93</v>
      </c>
      <c r="P16" s="61" t="s">
        <v>0</v>
      </c>
      <c r="Q16" s="29">
        <v>1217</v>
      </c>
      <c r="R16" s="16"/>
      <c r="S16" s="25"/>
      <c r="T16" s="58" t="s">
        <v>13</v>
      </c>
      <c r="U16" s="54"/>
      <c r="V16" s="26"/>
      <c r="W16" s="16"/>
      <c r="X16" s="16"/>
      <c r="Y16" s="16"/>
      <c r="Z16" s="16"/>
    </row>
    <row r="17" spans="1:26" x14ac:dyDescent="0.25">
      <c r="A17" s="16"/>
      <c r="B17" s="33">
        <v>8</v>
      </c>
      <c r="C17" s="34">
        <f t="shared" si="4"/>
        <v>69195</v>
      </c>
      <c r="D17" s="60" t="s">
        <v>0</v>
      </c>
      <c r="E17" s="35">
        <v>70395</v>
      </c>
      <c r="F17" s="34">
        <f t="shared" si="0"/>
        <v>5767</v>
      </c>
      <c r="G17" s="60" t="s">
        <v>0</v>
      </c>
      <c r="H17" s="35">
        <v>5867</v>
      </c>
      <c r="I17" s="34">
        <f t="shared" si="1"/>
        <v>2884</v>
      </c>
      <c r="J17" s="60" t="s">
        <v>0</v>
      </c>
      <c r="K17" s="35">
        <v>2934</v>
      </c>
      <c r="L17" s="36">
        <f t="shared" si="2"/>
        <v>2661.85</v>
      </c>
      <c r="M17" s="62" t="s">
        <v>0</v>
      </c>
      <c r="N17" s="37">
        <v>2708</v>
      </c>
      <c r="O17" s="36">
        <f t="shared" si="3"/>
        <v>1330.93</v>
      </c>
      <c r="P17" s="62" t="s">
        <v>0</v>
      </c>
      <c r="Q17" s="35">
        <v>1354</v>
      </c>
      <c r="R17" s="16"/>
      <c r="S17" s="25"/>
      <c r="T17" s="58" t="s">
        <v>2</v>
      </c>
      <c r="U17" s="54"/>
      <c r="V17" s="26"/>
      <c r="W17" s="16"/>
      <c r="X17" s="16"/>
      <c r="Y17" s="16"/>
      <c r="Z17" s="16"/>
    </row>
    <row r="18" spans="1:26" x14ac:dyDescent="0.25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42"/>
      <c r="Q18" s="16"/>
      <c r="R18" s="16"/>
      <c r="S18" s="25"/>
      <c r="T18" s="58" t="s">
        <v>14</v>
      </c>
      <c r="U18" s="54"/>
      <c r="V18" s="26"/>
      <c r="W18" s="16"/>
      <c r="X18" s="16"/>
      <c r="Y18" s="16"/>
      <c r="Z18" s="16"/>
    </row>
    <row r="19" spans="1:26" ht="15.75" x14ac:dyDescent="0.25">
      <c r="A19" s="16"/>
      <c r="B19" s="52" t="s">
        <v>37</v>
      </c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16"/>
      <c r="S19" s="25"/>
      <c r="T19" s="58" t="s">
        <v>3</v>
      </c>
      <c r="U19" s="54"/>
      <c r="V19" s="26"/>
      <c r="W19" s="16"/>
      <c r="X19" s="16"/>
      <c r="Y19" s="16"/>
      <c r="Z19" s="16"/>
    </row>
    <row r="20" spans="1:26" x14ac:dyDescent="0.25">
      <c r="A20" s="16"/>
      <c r="B20" s="53" t="s">
        <v>1</v>
      </c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16"/>
      <c r="S20" s="25"/>
      <c r="T20" s="58" t="s">
        <v>4</v>
      </c>
      <c r="U20" s="54"/>
      <c r="V20" s="26"/>
      <c r="W20" s="16"/>
      <c r="X20" s="16"/>
      <c r="Y20" s="16"/>
      <c r="Z20" s="16"/>
    </row>
    <row r="21" spans="1:26" ht="15" customHeight="1" x14ac:dyDescent="0.25">
      <c r="A21" s="16"/>
      <c r="B21" s="94" t="s">
        <v>43</v>
      </c>
      <c r="C21" s="94" t="s">
        <v>38</v>
      </c>
      <c r="D21" s="94"/>
      <c r="E21" s="94"/>
      <c r="F21" s="94" t="s">
        <v>39</v>
      </c>
      <c r="G21" s="95"/>
      <c r="H21" s="95"/>
      <c r="I21" s="94" t="s">
        <v>40</v>
      </c>
      <c r="J21" s="94"/>
      <c r="K21" s="94"/>
      <c r="L21" s="94" t="s">
        <v>41</v>
      </c>
      <c r="M21" s="94"/>
      <c r="N21" s="94"/>
      <c r="O21" s="94" t="s">
        <v>42</v>
      </c>
      <c r="P21" s="94"/>
      <c r="Q21" s="94"/>
      <c r="R21" s="16"/>
      <c r="S21" s="25"/>
      <c r="T21" s="16"/>
      <c r="U21" s="16"/>
      <c r="V21" s="26"/>
      <c r="W21" s="16"/>
      <c r="X21" s="16"/>
      <c r="Y21" s="16"/>
      <c r="Z21" s="16"/>
    </row>
    <row r="22" spans="1:26" ht="18.600000000000001" customHeight="1" thickBot="1" x14ac:dyDescent="0.3">
      <c r="A22" s="16"/>
      <c r="B22" s="94"/>
      <c r="C22" s="94"/>
      <c r="D22" s="94"/>
      <c r="E22" s="94"/>
      <c r="F22" s="95"/>
      <c r="G22" s="95"/>
      <c r="H22" s="95"/>
      <c r="I22" s="94"/>
      <c r="J22" s="94"/>
      <c r="K22" s="94"/>
      <c r="L22" s="94"/>
      <c r="M22" s="94"/>
      <c r="N22" s="94"/>
      <c r="O22" s="94"/>
      <c r="P22" s="94"/>
      <c r="Q22" s="94"/>
      <c r="R22" s="16"/>
      <c r="S22" s="25"/>
      <c r="T22" s="43" t="str">
        <f>IF(COUNTA(U16:U20)=0,"Enter Income",IF(COUNTA(U17:U20)=0,"Annually",IF(COUNTA(U16,U18:U20)=0,"Monthly",IF(COUNTA(U16:U17,U19:U20)=0,"2x Month",IF(COUNTA(U16:U18,U20)=0,"Every 2 Weeks",IF(COUNTA(U16:U19)=0,"Weekly","Multiple - Annualized"))))))</f>
        <v>Enter Income</v>
      </c>
      <c r="U22" s="44" t="str">
        <f>IF(SUM(U16:U20)=0,"",IF(T22="Multiple - Annualized", SUM(U16,U17*12,U18*24,U19*26,U20*52), SUM(U16:U20)))</f>
        <v/>
      </c>
      <c r="V22" s="26"/>
      <c r="W22" s="16"/>
      <c r="X22" s="16"/>
      <c r="Y22" s="16"/>
      <c r="Z22" s="16"/>
    </row>
    <row r="23" spans="1:26" ht="14.45" customHeight="1" x14ac:dyDescent="0.25">
      <c r="A23" s="16"/>
      <c r="B23" s="27">
        <v>1</v>
      </c>
      <c r="C23" s="28">
        <f t="shared" ref="C23:C30" si="5">E23-1200</f>
        <v>27752.5</v>
      </c>
      <c r="D23" s="59" t="s">
        <v>0</v>
      </c>
      <c r="E23" s="29" cm="1">
        <f t="array" ref="E23:E30">'EIG Guidelines'!J4:J11</f>
        <v>28952.5</v>
      </c>
      <c r="F23" s="28">
        <f t="shared" ref="F23:F30" si="6">H23-100</f>
        <v>2313</v>
      </c>
      <c r="G23" s="59" t="s">
        <v>0</v>
      </c>
      <c r="H23" s="29" cm="1">
        <f t="array" ref="H23:H30">'EIG Guidelines'!K4:K11</f>
        <v>2413</v>
      </c>
      <c r="I23" s="28">
        <f t="shared" ref="I23:I30" si="7">K23-50</f>
        <v>1157</v>
      </c>
      <c r="J23" s="59" t="s">
        <v>0</v>
      </c>
      <c r="K23" s="29" cm="1">
        <f t="array" ref="K23:K30">'EIG Guidelines'!L4:L11</f>
        <v>1207</v>
      </c>
      <c r="L23" s="30">
        <f t="shared" ref="L23:L30" si="8">N23-46.15</f>
        <v>1067.8499999999999</v>
      </c>
      <c r="M23" s="61" t="s">
        <v>0</v>
      </c>
      <c r="N23" s="29" cm="1">
        <f t="array" ref="N23:N30">'EIG Guidelines'!M4:M11</f>
        <v>1114</v>
      </c>
      <c r="O23" s="30">
        <f t="shared" ref="O23:O30" si="9">Q23-23.07</f>
        <v>533.92999999999995</v>
      </c>
      <c r="P23" s="61" t="s">
        <v>0</v>
      </c>
      <c r="Q23" s="29" cm="1">
        <f t="array" ref="Q23:Q30">'EIG Guidelines'!N4:N11</f>
        <v>557</v>
      </c>
      <c r="R23" s="16"/>
      <c r="S23" s="25"/>
      <c r="T23" s="76" t="str">
        <f>IFERROR(VLOOKUP(U13,Calculations!A:AA,27,FALSE),"Enter Household Size")</f>
        <v>Enter Household Size</v>
      </c>
      <c r="U23" s="73"/>
      <c r="V23" s="26"/>
      <c r="W23" s="16"/>
      <c r="X23" s="16"/>
      <c r="Y23" s="16"/>
      <c r="Z23" s="16"/>
    </row>
    <row r="24" spans="1:26" ht="15" customHeight="1" thickBot="1" x14ac:dyDescent="0.3">
      <c r="A24" s="16"/>
      <c r="B24" s="33">
        <v>2</v>
      </c>
      <c r="C24" s="34">
        <f t="shared" si="5"/>
        <v>37927.5</v>
      </c>
      <c r="D24" s="60" t="s">
        <v>0</v>
      </c>
      <c r="E24" s="35">
        <v>39127.5</v>
      </c>
      <c r="F24" s="34">
        <f t="shared" si="6"/>
        <v>3161</v>
      </c>
      <c r="G24" s="60" t="s">
        <v>0</v>
      </c>
      <c r="H24" s="35">
        <v>3261</v>
      </c>
      <c r="I24" s="34">
        <f t="shared" si="7"/>
        <v>1581</v>
      </c>
      <c r="J24" s="60" t="s">
        <v>0</v>
      </c>
      <c r="K24" s="35">
        <v>1631</v>
      </c>
      <c r="L24" s="36">
        <f t="shared" si="8"/>
        <v>1458.85</v>
      </c>
      <c r="M24" s="62" t="s">
        <v>0</v>
      </c>
      <c r="N24" s="35">
        <v>1505</v>
      </c>
      <c r="O24" s="36">
        <f t="shared" si="9"/>
        <v>729.93</v>
      </c>
      <c r="P24" s="62" t="s">
        <v>0</v>
      </c>
      <c r="Q24" s="35">
        <v>753</v>
      </c>
      <c r="R24" s="16"/>
      <c r="S24" s="25"/>
      <c r="T24" s="74"/>
      <c r="U24" s="75"/>
      <c r="V24" s="26"/>
      <c r="W24" s="16"/>
      <c r="X24" s="16"/>
      <c r="Y24" s="16"/>
      <c r="Z24" s="16"/>
    </row>
    <row r="25" spans="1:26" ht="15.75" thickBot="1" x14ac:dyDescent="0.3">
      <c r="A25" s="16"/>
      <c r="B25" s="27">
        <v>3</v>
      </c>
      <c r="C25" s="28">
        <f t="shared" si="5"/>
        <v>48102.5</v>
      </c>
      <c r="D25" s="59" t="s">
        <v>0</v>
      </c>
      <c r="E25" s="29">
        <v>49302.5</v>
      </c>
      <c r="F25" s="28">
        <f t="shared" si="6"/>
        <v>4009</v>
      </c>
      <c r="G25" s="59" t="s">
        <v>0</v>
      </c>
      <c r="H25" s="29">
        <v>4109</v>
      </c>
      <c r="I25" s="28">
        <f t="shared" si="7"/>
        <v>2005</v>
      </c>
      <c r="J25" s="59" t="s">
        <v>0</v>
      </c>
      <c r="K25" s="29">
        <v>2055</v>
      </c>
      <c r="L25" s="30">
        <f t="shared" si="8"/>
        <v>1850.85</v>
      </c>
      <c r="M25" s="61" t="s">
        <v>0</v>
      </c>
      <c r="N25" s="29">
        <v>1897</v>
      </c>
      <c r="O25" s="30">
        <f t="shared" si="9"/>
        <v>925.93</v>
      </c>
      <c r="P25" s="61" t="s">
        <v>0</v>
      </c>
      <c r="Q25" s="29">
        <v>949</v>
      </c>
      <c r="R25" s="16"/>
      <c r="S25" s="45"/>
      <c r="T25" s="46"/>
      <c r="U25" s="46"/>
      <c r="V25" s="47"/>
      <c r="W25" s="16"/>
      <c r="X25" s="16"/>
      <c r="Y25" s="16"/>
      <c r="Z25" s="16"/>
    </row>
    <row r="26" spans="1:26" x14ac:dyDescent="0.25">
      <c r="A26" s="16"/>
      <c r="B26" s="33">
        <v>4</v>
      </c>
      <c r="C26" s="34">
        <f t="shared" si="5"/>
        <v>58277.5</v>
      </c>
      <c r="D26" s="60" t="s">
        <v>0</v>
      </c>
      <c r="E26" s="35">
        <v>59477.5</v>
      </c>
      <c r="F26" s="34">
        <f t="shared" si="6"/>
        <v>4857</v>
      </c>
      <c r="G26" s="60" t="s">
        <v>0</v>
      </c>
      <c r="H26" s="35">
        <v>4957</v>
      </c>
      <c r="I26" s="34">
        <f t="shared" si="7"/>
        <v>2429</v>
      </c>
      <c r="J26" s="60" t="s">
        <v>0</v>
      </c>
      <c r="K26" s="35">
        <v>2479</v>
      </c>
      <c r="L26" s="36">
        <f t="shared" si="8"/>
        <v>2241.85</v>
      </c>
      <c r="M26" s="62" t="s">
        <v>0</v>
      </c>
      <c r="N26" s="35">
        <v>2288</v>
      </c>
      <c r="O26" s="36">
        <f t="shared" si="9"/>
        <v>1120.93</v>
      </c>
      <c r="P26" s="62" t="s">
        <v>0</v>
      </c>
      <c r="Q26" s="35">
        <v>1144</v>
      </c>
      <c r="R26" s="16"/>
      <c r="S26" s="16"/>
      <c r="T26" s="16"/>
      <c r="U26" s="16"/>
      <c r="V26" s="16"/>
      <c r="W26" s="16"/>
      <c r="X26" s="16"/>
      <c r="Y26" s="16"/>
      <c r="Z26" s="16"/>
    </row>
    <row r="27" spans="1:26" x14ac:dyDescent="0.25">
      <c r="A27" s="16"/>
      <c r="B27" s="27">
        <v>5</v>
      </c>
      <c r="C27" s="28">
        <f t="shared" si="5"/>
        <v>68452.5</v>
      </c>
      <c r="D27" s="59" t="s">
        <v>0</v>
      </c>
      <c r="E27" s="29">
        <v>69652.5</v>
      </c>
      <c r="F27" s="28">
        <f t="shared" si="6"/>
        <v>5705</v>
      </c>
      <c r="G27" s="59" t="s">
        <v>0</v>
      </c>
      <c r="H27" s="29">
        <v>5805</v>
      </c>
      <c r="I27" s="28">
        <f t="shared" si="7"/>
        <v>2853</v>
      </c>
      <c r="J27" s="59" t="s">
        <v>0</v>
      </c>
      <c r="K27" s="29">
        <v>2903</v>
      </c>
      <c r="L27" s="30">
        <f t="shared" si="8"/>
        <v>2632.85</v>
      </c>
      <c r="M27" s="61" t="s">
        <v>0</v>
      </c>
      <c r="N27" s="29">
        <v>2679</v>
      </c>
      <c r="O27" s="30">
        <f t="shared" si="9"/>
        <v>1316.93</v>
      </c>
      <c r="P27" s="61" t="s">
        <v>0</v>
      </c>
      <c r="Q27" s="29">
        <v>1340</v>
      </c>
      <c r="R27" s="16"/>
      <c r="S27" s="16"/>
      <c r="T27" s="16"/>
      <c r="U27" s="16"/>
      <c r="V27" s="16"/>
      <c r="W27" s="16"/>
      <c r="X27" s="16"/>
      <c r="Y27" s="16"/>
      <c r="Z27" s="16"/>
    </row>
    <row r="28" spans="1:26" x14ac:dyDescent="0.25">
      <c r="A28" s="16"/>
      <c r="B28" s="33">
        <v>6</v>
      </c>
      <c r="C28" s="34">
        <f t="shared" si="5"/>
        <v>78627.5</v>
      </c>
      <c r="D28" s="60" t="s">
        <v>0</v>
      </c>
      <c r="E28" s="35">
        <v>79827.5</v>
      </c>
      <c r="F28" s="34">
        <f t="shared" si="6"/>
        <v>6553</v>
      </c>
      <c r="G28" s="60" t="s">
        <v>0</v>
      </c>
      <c r="H28" s="35">
        <v>6653</v>
      </c>
      <c r="I28" s="34">
        <f t="shared" si="7"/>
        <v>3277</v>
      </c>
      <c r="J28" s="60" t="s">
        <v>0</v>
      </c>
      <c r="K28" s="35">
        <v>3327</v>
      </c>
      <c r="L28" s="36">
        <f t="shared" si="8"/>
        <v>3024.85</v>
      </c>
      <c r="M28" s="62" t="s">
        <v>0</v>
      </c>
      <c r="N28" s="35">
        <v>3071</v>
      </c>
      <c r="O28" s="36">
        <f t="shared" si="9"/>
        <v>1512.93</v>
      </c>
      <c r="P28" s="62" t="s">
        <v>0</v>
      </c>
      <c r="Q28" s="35">
        <v>1536</v>
      </c>
      <c r="R28" s="16"/>
      <c r="S28" s="16"/>
      <c r="T28" s="16"/>
      <c r="U28" s="16"/>
      <c r="V28" s="16"/>
      <c r="W28" s="16"/>
      <c r="X28" s="16"/>
      <c r="Y28" s="16"/>
      <c r="Z28" s="16"/>
    </row>
    <row r="29" spans="1:26" x14ac:dyDescent="0.25">
      <c r="A29" s="16"/>
      <c r="B29" s="27">
        <v>7</v>
      </c>
      <c r="C29" s="28">
        <f t="shared" si="5"/>
        <v>88802.5</v>
      </c>
      <c r="D29" s="59" t="s">
        <v>0</v>
      </c>
      <c r="E29" s="29">
        <v>90002.5</v>
      </c>
      <c r="F29" s="28">
        <f t="shared" si="6"/>
        <v>7401</v>
      </c>
      <c r="G29" s="59" t="s">
        <v>0</v>
      </c>
      <c r="H29" s="29">
        <v>7501</v>
      </c>
      <c r="I29" s="28">
        <f t="shared" si="7"/>
        <v>3701</v>
      </c>
      <c r="J29" s="59" t="s">
        <v>0</v>
      </c>
      <c r="K29" s="29">
        <v>3751</v>
      </c>
      <c r="L29" s="30">
        <f t="shared" si="8"/>
        <v>3415.85</v>
      </c>
      <c r="M29" s="61" t="s">
        <v>0</v>
      </c>
      <c r="N29" s="29">
        <v>3462</v>
      </c>
      <c r="O29" s="30">
        <f t="shared" si="9"/>
        <v>1707.93</v>
      </c>
      <c r="P29" s="61" t="s">
        <v>0</v>
      </c>
      <c r="Q29" s="29">
        <v>1731</v>
      </c>
      <c r="R29" s="16"/>
      <c r="S29" s="16"/>
      <c r="T29" s="16"/>
      <c r="U29" s="16"/>
      <c r="V29" s="16"/>
      <c r="W29" s="16"/>
      <c r="X29" s="16"/>
      <c r="Y29" s="16"/>
      <c r="Z29" s="16"/>
    </row>
    <row r="30" spans="1:26" x14ac:dyDescent="0.25">
      <c r="A30" s="16"/>
      <c r="B30" s="33">
        <v>8</v>
      </c>
      <c r="C30" s="34">
        <f t="shared" si="5"/>
        <v>98977.5</v>
      </c>
      <c r="D30" s="60" t="s">
        <v>0</v>
      </c>
      <c r="E30" s="35">
        <v>100177.5</v>
      </c>
      <c r="F30" s="34">
        <f t="shared" si="6"/>
        <v>8249</v>
      </c>
      <c r="G30" s="60" t="s">
        <v>0</v>
      </c>
      <c r="H30" s="35">
        <v>8349</v>
      </c>
      <c r="I30" s="34">
        <f t="shared" si="7"/>
        <v>4125</v>
      </c>
      <c r="J30" s="60" t="s">
        <v>0</v>
      </c>
      <c r="K30" s="35">
        <v>4175</v>
      </c>
      <c r="L30" s="36">
        <f t="shared" si="8"/>
        <v>3806.85</v>
      </c>
      <c r="M30" s="62" t="s">
        <v>0</v>
      </c>
      <c r="N30" s="35">
        <v>3853</v>
      </c>
      <c r="O30" s="36">
        <f t="shared" si="9"/>
        <v>1903.93</v>
      </c>
      <c r="P30" s="62" t="s">
        <v>0</v>
      </c>
      <c r="Q30" s="35">
        <v>1927</v>
      </c>
      <c r="R30" s="16"/>
      <c r="S30" s="16"/>
      <c r="T30" s="16"/>
      <c r="U30" s="16"/>
      <c r="V30" s="16"/>
      <c r="W30" s="16"/>
      <c r="X30" s="16"/>
      <c r="Y30" s="16"/>
      <c r="Z30" s="16"/>
    </row>
    <row r="31" spans="1:26" ht="15.75" thickBot="1" x14ac:dyDescent="0.3">
      <c r="A31" s="16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</row>
    <row r="32" spans="1:26" ht="15" customHeight="1" x14ac:dyDescent="0.25">
      <c r="A32" s="16"/>
      <c r="B32" s="78" t="s">
        <v>13</v>
      </c>
      <c r="C32" s="79"/>
      <c r="D32" s="85" t="s">
        <v>26</v>
      </c>
      <c r="E32" s="86"/>
      <c r="F32" s="86"/>
      <c r="G32" s="86"/>
      <c r="H32" s="86"/>
      <c r="I32" s="86"/>
      <c r="J32" s="86"/>
      <c r="K32" s="86"/>
      <c r="L32" s="86"/>
      <c r="M32" s="86"/>
      <c r="N32" s="86"/>
      <c r="O32" s="86"/>
      <c r="P32" s="86"/>
      <c r="Q32" s="87"/>
    </row>
    <row r="33" spans="1:26" x14ac:dyDescent="0.25">
      <c r="A33" s="16"/>
      <c r="B33" s="80"/>
      <c r="C33" s="81"/>
      <c r="D33" s="88"/>
      <c r="E33" s="89"/>
      <c r="F33" s="89"/>
      <c r="G33" s="89"/>
      <c r="H33" s="89"/>
      <c r="I33" s="89"/>
      <c r="J33" s="89"/>
      <c r="K33" s="89"/>
      <c r="L33" s="89"/>
      <c r="M33" s="89"/>
      <c r="N33" s="89"/>
      <c r="O33" s="89"/>
      <c r="P33" s="89"/>
      <c r="Q33" s="90"/>
    </row>
    <row r="34" spans="1:26" ht="15" customHeight="1" x14ac:dyDescent="0.25">
      <c r="A34" s="16"/>
      <c r="B34" s="82" t="s">
        <v>2</v>
      </c>
      <c r="C34" s="83"/>
      <c r="D34" s="91" t="s">
        <v>5</v>
      </c>
      <c r="E34" s="92"/>
      <c r="F34" s="92"/>
      <c r="G34" s="92"/>
      <c r="H34" s="92"/>
      <c r="I34" s="92"/>
      <c r="J34" s="92"/>
      <c r="K34" s="92"/>
      <c r="L34" s="92"/>
      <c r="M34" s="92"/>
      <c r="N34" s="92"/>
      <c r="O34" s="92"/>
      <c r="P34" s="92"/>
      <c r="Q34" s="93"/>
    </row>
    <row r="35" spans="1:26" x14ac:dyDescent="0.25">
      <c r="A35" s="16"/>
      <c r="B35" s="80"/>
      <c r="C35" s="84"/>
      <c r="D35" s="88"/>
      <c r="E35" s="89"/>
      <c r="F35" s="89"/>
      <c r="G35" s="89"/>
      <c r="H35" s="89"/>
      <c r="I35" s="89"/>
      <c r="J35" s="89"/>
      <c r="K35" s="89"/>
      <c r="L35" s="89"/>
      <c r="M35" s="89"/>
      <c r="N35" s="89"/>
      <c r="O35" s="89"/>
      <c r="P35" s="89"/>
      <c r="Q35" s="90"/>
    </row>
    <row r="36" spans="1:26" ht="15" customHeight="1" x14ac:dyDescent="0.25">
      <c r="A36" s="16"/>
      <c r="B36" s="97" t="s">
        <v>14</v>
      </c>
      <c r="C36" s="98"/>
      <c r="D36" s="91" t="s">
        <v>6</v>
      </c>
      <c r="E36" s="92"/>
      <c r="F36" s="92"/>
      <c r="G36" s="92"/>
      <c r="H36" s="92"/>
      <c r="I36" s="92"/>
      <c r="J36" s="92"/>
      <c r="K36" s="92"/>
      <c r="L36" s="92"/>
      <c r="M36" s="92"/>
      <c r="N36" s="92"/>
      <c r="O36" s="92"/>
      <c r="P36" s="92"/>
      <c r="Q36" s="93"/>
    </row>
    <row r="37" spans="1:26" x14ac:dyDescent="0.25">
      <c r="A37" s="16"/>
      <c r="B37" s="99"/>
      <c r="C37" s="100"/>
      <c r="D37" s="88"/>
      <c r="E37" s="89"/>
      <c r="F37" s="89"/>
      <c r="G37" s="89"/>
      <c r="H37" s="89"/>
      <c r="I37" s="89"/>
      <c r="J37" s="89"/>
      <c r="K37" s="89"/>
      <c r="L37" s="89"/>
      <c r="M37" s="89"/>
      <c r="N37" s="89"/>
      <c r="O37" s="89"/>
      <c r="P37" s="89"/>
      <c r="Q37" s="90"/>
    </row>
    <row r="38" spans="1:26" ht="15" customHeight="1" x14ac:dyDescent="0.25">
      <c r="A38" s="16"/>
      <c r="B38" s="97" t="s">
        <v>3</v>
      </c>
      <c r="C38" s="98"/>
      <c r="D38" s="91" t="s">
        <v>7</v>
      </c>
      <c r="E38" s="92"/>
      <c r="F38" s="92"/>
      <c r="G38" s="92"/>
      <c r="H38" s="92"/>
      <c r="I38" s="92"/>
      <c r="J38" s="92"/>
      <c r="K38" s="92"/>
      <c r="L38" s="92"/>
      <c r="M38" s="92"/>
      <c r="N38" s="92"/>
      <c r="O38" s="92"/>
      <c r="P38" s="92"/>
      <c r="Q38" s="93"/>
    </row>
    <row r="39" spans="1:26" x14ac:dyDescent="0.25">
      <c r="A39" s="16"/>
      <c r="B39" s="99"/>
      <c r="C39" s="100"/>
      <c r="D39" s="88"/>
      <c r="E39" s="89"/>
      <c r="F39" s="89"/>
      <c r="G39" s="89"/>
      <c r="H39" s="89"/>
      <c r="I39" s="89"/>
      <c r="J39" s="89"/>
      <c r="K39" s="89"/>
      <c r="L39" s="89"/>
      <c r="M39" s="89"/>
      <c r="N39" s="89"/>
      <c r="O39" s="89"/>
      <c r="P39" s="89"/>
      <c r="Q39" s="90"/>
    </row>
    <row r="40" spans="1:26" ht="15" customHeight="1" x14ac:dyDescent="0.25">
      <c r="A40" s="16"/>
      <c r="B40" s="82" t="s">
        <v>4</v>
      </c>
      <c r="C40" s="83"/>
      <c r="D40" s="91" t="s">
        <v>8</v>
      </c>
      <c r="E40" s="92"/>
      <c r="F40" s="92"/>
      <c r="G40" s="92"/>
      <c r="H40" s="92"/>
      <c r="I40" s="92"/>
      <c r="J40" s="92"/>
      <c r="K40" s="92"/>
      <c r="L40" s="92"/>
      <c r="M40" s="92"/>
      <c r="N40" s="92"/>
      <c r="O40" s="92"/>
      <c r="P40" s="92"/>
      <c r="Q40" s="93"/>
    </row>
    <row r="41" spans="1:26" ht="15.75" thickBot="1" x14ac:dyDescent="0.3">
      <c r="A41" s="16"/>
      <c r="B41" s="101"/>
      <c r="C41" s="102"/>
      <c r="D41" s="103"/>
      <c r="E41" s="104"/>
      <c r="F41" s="104"/>
      <c r="G41" s="104"/>
      <c r="H41" s="104"/>
      <c r="I41" s="104"/>
      <c r="J41" s="104"/>
      <c r="K41" s="104"/>
      <c r="L41" s="104"/>
      <c r="M41" s="104"/>
      <c r="N41" s="104"/>
      <c r="O41" s="104"/>
      <c r="P41" s="104"/>
      <c r="Q41" s="105"/>
    </row>
    <row r="42" spans="1:26" x14ac:dyDescent="0.25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</row>
    <row r="43" spans="1:26" x14ac:dyDescent="0.25">
      <c r="A43" s="16"/>
      <c r="B43" s="96" t="s">
        <v>35</v>
      </c>
      <c r="C43" s="96"/>
      <c r="D43" s="96"/>
      <c r="E43" s="96"/>
      <c r="F43" s="96"/>
      <c r="G43" s="96"/>
      <c r="H43" s="96"/>
      <c r="I43" s="96"/>
      <c r="J43" s="96"/>
      <c r="K43" s="96"/>
      <c r="L43" s="96"/>
      <c r="M43" s="96"/>
      <c r="N43" s="96"/>
      <c r="O43" s="96"/>
      <c r="P43" s="96"/>
      <c r="Q43" s="96"/>
      <c r="R43" s="16"/>
      <c r="S43" s="16"/>
      <c r="T43" s="16"/>
      <c r="U43" s="16"/>
      <c r="V43" s="16"/>
      <c r="W43" s="16"/>
      <c r="X43" s="16"/>
      <c r="Y43" s="16"/>
      <c r="Z43" s="16"/>
    </row>
    <row r="44" spans="1:26" x14ac:dyDescent="0.25">
      <c r="A44" s="16"/>
      <c r="B44" s="96" t="s">
        <v>28</v>
      </c>
      <c r="C44" s="96"/>
      <c r="D44" s="96"/>
      <c r="E44" s="96"/>
      <c r="F44" s="96"/>
      <c r="G44" s="96"/>
      <c r="H44" s="96"/>
      <c r="I44" s="96"/>
      <c r="J44" s="96"/>
      <c r="K44" s="96"/>
      <c r="L44" s="96"/>
      <c r="M44" s="96"/>
      <c r="N44" s="96"/>
      <c r="O44" s="96"/>
      <c r="P44" s="96"/>
      <c r="Q44" s="96"/>
      <c r="R44" s="16"/>
      <c r="S44" s="16"/>
      <c r="T44" s="16"/>
      <c r="U44" s="16"/>
      <c r="V44" s="16"/>
      <c r="W44" s="16"/>
      <c r="X44" s="16"/>
      <c r="Y44" s="16"/>
      <c r="Z44" s="16"/>
    </row>
    <row r="45" spans="1:26" x14ac:dyDescent="0.25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</row>
    <row r="46" spans="1:26" x14ac:dyDescent="0.25">
      <c r="A46" s="16"/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</row>
    <row r="47" spans="1:26" x14ac:dyDescent="0.25">
      <c r="A47" s="16"/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</row>
    <row r="48" spans="1:26" x14ac:dyDescent="0.25">
      <c r="A48" s="16"/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</row>
    <row r="49" spans="1:26" x14ac:dyDescent="0.25">
      <c r="A49" s="16"/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</row>
  </sheetData>
  <sheetProtection sheet="1" objects="1" scenarios="1" formatColumns="0" formatRows="0"/>
  <mergeCells count="24">
    <mergeCell ref="B43:Q43"/>
    <mergeCell ref="B44:Q44"/>
    <mergeCell ref="B36:C37"/>
    <mergeCell ref="B38:C39"/>
    <mergeCell ref="B40:C41"/>
    <mergeCell ref="D36:Q37"/>
    <mergeCell ref="D38:Q39"/>
    <mergeCell ref="D40:Q41"/>
    <mergeCell ref="O8:Q9"/>
    <mergeCell ref="B21:B22"/>
    <mergeCell ref="C21:E22"/>
    <mergeCell ref="F21:H22"/>
    <mergeCell ref="I21:K22"/>
    <mergeCell ref="L21:N22"/>
    <mergeCell ref="B8:B9"/>
    <mergeCell ref="C8:E9"/>
    <mergeCell ref="F8:H9"/>
    <mergeCell ref="I8:K9"/>
    <mergeCell ref="L8:N9"/>
    <mergeCell ref="B32:C33"/>
    <mergeCell ref="B34:C35"/>
    <mergeCell ref="D32:Q33"/>
    <mergeCell ref="D34:Q35"/>
    <mergeCell ref="O21:Q22"/>
  </mergeCells>
  <conditionalFormatting sqref="T23">
    <cfRule type="containsText" dxfId="1" priority="1" stopIfTrue="1" operator="containsText" text="Not">
      <formula>NOT(ISERROR(SEARCH("Not",T23)))</formula>
    </cfRule>
    <cfRule type="containsText" dxfId="0" priority="2" stopIfTrue="1" operator="containsText" text="(">
      <formula>NOT(ISERROR(SEARCH("(",T23)))</formula>
    </cfRule>
  </conditionalFormatting>
  <dataValidations count="1">
    <dataValidation type="list" allowBlank="1" showInputMessage="1" showErrorMessage="1" sqref="U13" xr:uid="{B8016C12-7B85-4404-92AB-D7B2DECF331D}">
      <formula1>$B$10:$B$17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D16"/>
  <sheetViews>
    <sheetView workbookViewId="0">
      <selection activeCell="F17" sqref="F17"/>
    </sheetView>
  </sheetViews>
  <sheetFormatPr defaultColWidth="8.7109375" defaultRowHeight="15" x14ac:dyDescent="0.25"/>
  <cols>
    <col min="1" max="1" width="10.7109375" style="2" customWidth="1"/>
    <col min="2" max="2" width="10.42578125" customWidth="1"/>
    <col min="3" max="3" width="10.42578125" style="2" customWidth="1"/>
    <col min="4" max="4" width="8.85546875" style="2" customWidth="1"/>
    <col min="5" max="5" width="9.140625" style="2" customWidth="1"/>
    <col min="6" max="6" width="22.140625" customWidth="1"/>
    <col min="7" max="8" width="10.42578125" customWidth="1"/>
    <col min="9" max="9" width="8.85546875" customWidth="1"/>
    <col min="10" max="10" width="9.140625" customWidth="1"/>
    <col min="11" max="11" width="22.140625" customWidth="1"/>
    <col min="12" max="13" width="10.42578125" customWidth="1"/>
    <col min="14" max="14" width="8.85546875" customWidth="1"/>
    <col min="15" max="15" width="9.140625" customWidth="1"/>
    <col min="16" max="16" width="22.140625" customWidth="1"/>
    <col min="17" max="18" width="10.42578125" customWidth="1"/>
    <col min="19" max="19" width="8.85546875" customWidth="1"/>
    <col min="20" max="20" width="9.140625" customWidth="1"/>
    <col min="21" max="21" width="22.140625" customWidth="1"/>
    <col min="22" max="23" width="10.42578125" customWidth="1"/>
    <col min="24" max="24" width="8.85546875" customWidth="1"/>
    <col min="25" max="25" width="9.140625" customWidth="1"/>
    <col min="26" max="27" width="22.140625" customWidth="1"/>
    <col min="28" max="30" width="9.140625" customWidth="1"/>
    <col min="31" max="16384" width="8.7109375" style="2"/>
  </cols>
  <sheetData>
    <row r="1" spans="1:30" customFormat="1" x14ac:dyDescent="0.25">
      <c r="A1" s="1" t="s">
        <v>27</v>
      </c>
    </row>
    <row r="2" spans="1:30" x14ac:dyDescent="0.25">
      <c r="A2" s="109" t="s">
        <v>9</v>
      </c>
      <c r="B2" s="106" t="s">
        <v>15</v>
      </c>
      <c r="C2" s="107"/>
      <c r="D2" s="107"/>
      <c r="E2" s="107"/>
      <c r="F2" s="108"/>
      <c r="G2" s="106" t="s">
        <v>16</v>
      </c>
      <c r="H2" s="107"/>
      <c r="I2" s="107"/>
      <c r="J2" s="107"/>
      <c r="K2" s="108"/>
      <c r="L2" s="106" t="s">
        <v>17</v>
      </c>
      <c r="M2" s="107"/>
      <c r="N2" s="107"/>
      <c r="O2" s="107"/>
      <c r="P2" s="108"/>
      <c r="Q2" s="106" t="s">
        <v>18</v>
      </c>
      <c r="R2" s="107"/>
      <c r="S2" s="107"/>
      <c r="T2" s="107"/>
      <c r="U2" s="108"/>
      <c r="V2" s="106" t="s">
        <v>19</v>
      </c>
      <c r="W2" s="107"/>
      <c r="X2" s="107"/>
      <c r="Y2" s="107"/>
      <c r="Z2" s="108"/>
      <c r="AA2" s="1" t="s">
        <v>20</v>
      </c>
      <c r="AB2" s="2"/>
      <c r="AC2" s="2"/>
      <c r="AD2" s="2"/>
    </row>
    <row r="3" spans="1:30" s="7" customFormat="1" ht="60" x14ac:dyDescent="0.25">
      <c r="A3" s="109"/>
      <c r="B3" s="3" t="s">
        <v>22</v>
      </c>
      <c r="C3" s="4" t="s">
        <v>23</v>
      </c>
      <c r="D3" s="4" t="s">
        <v>24</v>
      </c>
      <c r="E3" s="4" t="s">
        <v>25</v>
      </c>
      <c r="F3" s="5" t="s">
        <v>21</v>
      </c>
      <c r="G3" s="3" t="s">
        <v>22</v>
      </c>
      <c r="H3" s="4" t="s">
        <v>23</v>
      </c>
      <c r="I3" s="4" t="s">
        <v>24</v>
      </c>
      <c r="J3" s="4" t="s">
        <v>25</v>
      </c>
      <c r="K3" s="5" t="s">
        <v>21</v>
      </c>
      <c r="L3" s="3" t="s">
        <v>22</v>
      </c>
      <c r="M3" s="4" t="s">
        <v>23</v>
      </c>
      <c r="N3" s="4" t="s">
        <v>24</v>
      </c>
      <c r="O3" s="4" t="s">
        <v>25</v>
      </c>
      <c r="P3" s="5" t="s">
        <v>21</v>
      </c>
      <c r="Q3" s="3" t="s">
        <v>22</v>
      </c>
      <c r="R3" s="4" t="s">
        <v>23</v>
      </c>
      <c r="S3" s="4" t="s">
        <v>24</v>
      </c>
      <c r="T3" s="4" t="s">
        <v>25</v>
      </c>
      <c r="U3" s="5" t="s">
        <v>21</v>
      </c>
      <c r="V3" s="3" t="s">
        <v>22</v>
      </c>
      <c r="W3" s="4" t="s">
        <v>23</v>
      </c>
      <c r="X3" s="4" t="s">
        <v>24</v>
      </c>
      <c r="Y3" s="4" t="s">
        <v>25</v>
      </c>
      <c r="Z3" s="5" t="s">
        <v>21</v>
      </c>
      <c r="AA3" s="6" t="s">
        <v>21</v>
      </c>
    </row>
    <row r="4" spans="1:30" x14ac:dyDescent="0.25">
      <c r="A4" s="2">
        <v>1</v>
      </c>
      <c r="B4" s="8">
        <f>C4-100</f>
        <v>1595</v>
      </c>
      <c r="C4" s="9">
        <f>'Chart and Calculator'!H10</f>
        <v>1695</v>
      </c>
      <c r="D4" s="2">
        <f>E4-100</f>
        <v>2313</v>
      </c>
      <c r="E4" s="10">
        <f>'Chart and Calculator'!H23</f>
        <v>2413</v>
      </c>
      <c r="F4" s="11" t="str">
        <f>IF(AND('Chart and Calculator'!$U$22&gt;=Calculations!B4,'Chart and Calculator'!$U$22&lt;=Calculations!C4),"ERROR-PRONE (Free)", IF(AND('Chart and Calculator'!$U$22&gt;=Calculations!D4,'Chart and Calculator'!$U$22&lt;=Calculations!E4),"ERROR-PRONE (Reduced)","Not Error-Prone"))</f>
        <v>Not Error-Prone</v>
      </c>
      <c r="G4" s="8">
        <f>H4-23.07</f>
        <v>368.93</v>
      </c>
      <c r="H4" s="9">
        <f>'Chart and Calculator'!Q10</f>
        <v>392</v>
      </c>
      <c r="I4" s="2">
        <f>J4-23.07</f>
        <v>533.92999999999995</v>
      </c>
      <c r="J4" s="10">
        <f>'Chart and Calculator'!Q23</f>
        <v>557</v>
      </c>
      <c r="K4" s="11" t="str">
        <f>IF(AND('Chart and Calculator'!$U$22&gt;=Calculations!G4,'Chart and Calculator'!$U$22&lt;=Calculations!H4),"ERROR-PRONE (Free)", IF(AND('Chart and Calculator'!$U$22&gt;=Calculations!I4,'Chart and Calculator'!$U$22&lt;=Calculations!J4),"ERROR-PRONE (Reduced)","Not Error-Prone"))</f>
        <v>Not Error-Prone</v>
      </c>
      <c r="L4" s="8">
        <f>M4-46.15</f>
        <v>736.85</v>
      </c>
      <c r="M4" s="9">
        <f>'Chart and Calculator'!N10</f>
        <v>783</v>
      </c>
      <c r="N4" s="2">
        <f>O4-46.15</f>
        <v>1067.8499999999999</v>
      </c>
      <c r="O4" s="10">
        <f>'Chart and Calculator'!N23</f>
        <v>1114</v>
      </c>
      <c r="P4" s="11" t="str">
        <f>IF(AND('Chart and Calculator'!$U$22&gt;=Calculations!L4,'Chart and Calculator'!$U$22&lt;=Calculations!M4),"ERROR-PRONE (Free)", IF(AND('Chart and Calculator'!$U$22&gt;=Calculations!N4,'Chart and Calculator'!$U$22&lt;=Calculations!O4),"ERROR-PRONE (Reduced)","Not Error-Prone"))</f>
        <v>Not Error-Prone</v>
      </c>
      <c r="Q4" s="8">
        <f>R4-50</f>
        <v>798</v>
      </c>
      <c r="R4" s="9">
        <f>'Chart and Calculator'!K10</f>
        <v>848</v>
      </c>
      <c r="S4" s="2">
        <f>T4-50</f>
        <v>1157</v>
      </c>
      <c r="T4" s="10">
        <f>'Chart and Calculator'!K23</f>
        <v>1207</v>
      </c>
      <c r="U4" s="11" t="str">
        <f>IF(AND('Chart and Calculator'!$U$22&gt;=Calculations!Q4,'Chart and Calculator'!$U$22&lt;=Calculations!R4),"ERROR-PRONE (Free)", IF(AND('Chart and Calculator'!$U$22&gt;=Calculations!S4,'Chart and Calculator'!$U$22&lt;=Calculations!T4),"ERROR-PRONE (Reduced)","Not Error-Prone"))</f>
        <v>Not Error-Prone</v>
      </c>
      <c r="V4" s="8">
        <f>W4-1200</f>
        <v>19145</v>
      </c>
      <c r="W4" s="9">
        <f>'Chart and Calculator'!E10</f>
        <v>20345</v>
      </c>
      <c r="X4" s="2">
        <f>Y4-1200</f>
        <v>27752.5</v>
      </c>
      <c r="Y4" s="10">
        <f>'Chart and Calculator'!E23</f>
        <v>28952.5</v>
      </c>
      <c r="Z4" s="11" t="str">
        <f>IF(AND('Chart and Calculator'!$U$22&gt;=Calculations!V4,'Chart and Calculator'!$U$22&lt;=Calculations!W4),"ERROR-PRONE (Free)", IF(AND('Chart and Calculator'!$U$22&gt;=Calculations!X4,'Chart and Calculator'!$U$22&lt;=Calculations!Y4),"ERROR-PRONE (Reduced)","Not Error-Prone"))</f>
        <v>Not Error-Prone</v>
      </c>
      <c r="AA4" s="1" t="str">
        <f>IF('Chart and Calculator'!$T$22="Enter Income","Enter Income",IF('Chart and Calculator'!$T$22="Annually",Z4,IF('Chart and Calculator'!$T$22="Monthly",F4,IF('Chart and Calculator'!$T$22="2x Month",U4,IF('Chart and Calculator'!$T$22="Every 2 Weeks",P4,IF('Chart and Calculator'!$T$22="Weekly",K4,IF('Chart and Calculator'!$T$22="Multiple - Annualized",Z4,"Not Found")))))))</f>
        <v>Enter Income</v>
      </c>
      <c r="AB4" s="2"/>
      <c r="AC4" s="2"/>
      <c r="AD4" s="2"/>
    </row>
    <row r="5" spans="1:30" x14ac:dyDescent="0.25">
      <c r="A5" s="2">
        <v>2</v>
      </c>
      <c r="B5" s="8">
        <f t="shared" ref="B5:B11" si="0">C5-100</f>
        <v>2192</v>
      </c>
      <c r="C5" s="9">
        <f>'Chart and Calculator'!H11</f>
        <v>2292</v>
      </c>
      <c r="D5" s="2">
        <f t="shared" ref="D5:D11" si="1">E5-100</f>
        <v>3161</v>
      </c>
      <c r="E5" s="10">
        <f>'Chart and Calculator'!H24</f>
        <v>3261</v>
      </c>
      <c r="F5" s="11" t="str">
        <f>IF(AND('Chart and Calculator'!$U$22&gt;=Calculations!B5,'Chart and Calculator'!$U$22&lt;=Calculations!C5),"ERROR-PRONE (Free)", IF(AND('Chart and Calculator'!$U$22&gt;=Calculations!D5,'Chart and Calculator'!$U$22&lt;=Calculations!E5),"ERROR-PRONE (Reduced)","Not Error-Prone"))</f>
        <v>Not Error-Prone</v>
      </c>
      <c r="G5" s="8">
        <f t="shared" ref="G5:G11" si="2">H5-23.07</f>
        <v>505.93</v>
      </c>
      <c r="H5" s="9">
        <f>'Chart and Calculator'!Q11</f>
        <v>529</v>
      </c>
      <c r="I5" s="2">
        <f t="shared" ref="I5:I11" si="3">J5-23.07</f>
        <v>729.93</v>
      </c>
      <c r="J5" s="10">
        <f>'Chart and Calculator'!Q24</f>
        <v>753</v>
      </c>
      <c r="K5" s="11" t="str">
        <f>IF(AND('Chart and Calculator'!$U$22&gt;=Calculations!G5,'Chart and Calculator'!$U$22&lt;=Calculations!H5),"ERROR-PRONE (Free)", IF(AND('Chart and Calculator'!$U$22&gt;=Calculations!I5,'Chart and Calculator'!$U$22&lt;=Calculations!J5),"ERROR-PRONE (Reduced)","Not Error-Prone"))</f>
        <v>Not Error-Prone</v>
      </c>
      <c r="L5" s="8">
        <f t="shared" ref="L5:L11" si="4">M5-46.15</f>
        <v>1011.85</v>
      </c>
      <c r="M5" s="9">
        <f>'Chart and Calculator'!N11</f>
        <v>1058</v>
      </c>
      <c r="N5" s="2">
        <f t="shared" ref="N5:N11" si="5">O5-46.15</f>
        <v>1458.85</v>
      </c>
      <c r="O5" s="10">
        <f>'Chart and Calculator'!N24</f>
        <v>1505</v>
      </c>
      <c r="P5" s="11" t="str">
        <f>IF(AND('Chart and Calculator'!$U$22&gt;=Calculations!L5,'Chart and Calculator'!$U$22&lt;=Calculations!M5),"ERROR-PRONE (Free)", IF(AND('Chart and Calculator'!$U$22&gt;=Calculations!N5,'Chart and Calculator'!$U$22&lt;=Calculations!O5),"ERROR-PRONE (Reduced)","Not Error-Prone"))</f>
        <v>Not Error-Prone</v>
      </c>
      <c r="Q5" s="8">
        <f t="shared" ref="Q5:Q11" si="6">R5-50</f>
        <v>1096</v>
      </c>
      <c r="R5" s="9">
        <f>'Chart and Calculator'!K11</f>
        <v>1146</v>
      </c>
      <c r="S5" s="2">
        <f t="shared" ref="S5:S11" si="7">T5-50</f>
        <v>1581</v>
      </c>
      <c r="T5" s="10">
        <f>'Chart and Calculator'!K24</f>
        <v>1631</v>
      </c>
      <c r="U5" s="11" t="str">
        <f>IF(AND('Chart and Calculator'!$U$22&gt;=Calculations!Q5,'Chart and Calculator'!$U$22&lt;=Calculations!R5),"ERROR-PRONE (Free)", IF(AND('Chart and Calculator'!$U$22&gt;=Calculations!S5,'Chart and Calculator'!$U$22&lt;=Calculations!T5),"ERROR-PRONE (Reduced)","Not Error-Prone"))</f>
        <v>Not Error-Prone</v>
      </c>
      <c r="V5" s="8">
        <f t="shared" ref="V5:V11" si="8">W5-1200</f>
        <v>26295</v>
      </c>
      <c r="W5" s="9">
        <f>'Chart and Calculator'!E11</f>
        <v>27495</v>
      </c>
      <c r="X5" s="2">
        <f t="shared" ref="X5:X11" si="9">Y5-1200</f>
        <v>37927.5</v>
      </c>
      <c r="Y5" s="10">
        <f>'Chart and Calculator'!E24</f>
        <v>39127.5</v>
      </c>
      <c r="Z5" s="11" t="str">
        <f>IF(AND('Chart and Calculator'!$U$22&gt;=Calculations!V5,'Chart and Calculator'!$U$22&lt;=Calculations!W5),"ERROR-PRONE (Free)", IF(AND('Chart and Calculator'!$U$22&gt;=Calculations!X5,'Chart and Calculator'!$U$22&lt;=Calculations!Y5),"ERROR-PRONE (Reduced)","Not Error-Prone"))</f>
        <v>Not Error-Prone</v>
      </c>
      <c r="AA5" s="1" t="str">
        <f>IF('Chart and Calculator'!$T$22="Enter Income","Enter Income",IF('Chart and Calculator'!$T$22="Annually",Z5,IF('Chart and Calculator'!$T$22="Monthly",F5,IF('Chart and Calculator'!$T$22="2x Month",U5,IF('Chart and Calculator'!$T$22="Every 2 Weeks",P5,IF('Chart and Calculator'!$T$22="Weekly",K5,IF('Chart and Calculator'!$T$22="Multiple - Annualized",Z5,"Not Found")))))))</f>
        <v>Enter Income</v>
      </c>
      <c r="AB5" s="2"/>
      <c r="AC5" s="2"/>
      <c r="AD5" s="2"/>
    </row>
    <row r="6" spans="1:30" x14ac:dyDescent="0.25">
      <c r="A6" s="2">
        <v>3</v>
      </c>
      <c r="B6" s="8">
        <f t="shared" si="0"/>
        <v>2788</v>
      </c>
      <c r="C6" s="9">
        <f>'Chart and Calculator'!H12</f>
        <v>2888</v>
      </c>
      <c r="D6" s="2">
        <f t="shared" si="1"/>
        <v>4009</v>
      </c>
      <c r="E6" s="10">
        <f>'Chart and Calculator'!H25</f>
        <v>4109</v>
      </c>
      <c r="F6" s="11" t="str">
        <f>IF(AND('Chart and Calculator'!$U$22&gt;=Calculations!B6,'Chart and Calculator'!$U$22&lt;=Calculations!C6),"ERROR-PRONE (Free)", IF(AND('Chart and Calculator'!$U$22&gt;=Calculations!D6,'Chart and Calculator'!$U$22&lt;=Calculations!E6),"ERROR-PRONE (Reduced)","Not Error-Prone"))</f>
        <v>Not Error-Prone</v>
      </c>
      <c r="G6" s="8">
        <f t="shared" si="2"/>
        <v>643.92999999999995</v>
      </c>
      <c r="H6" s="9">
        <f>'Chart and Calculator'!Q12</f>
        <v>667</v>
      </c>
      <c r="I6" s="2">
        <f t="shared" si="3"/>
        <v>925.93</v>
      </c>
      <c r="J6" s="10">
        <f>'Chart and Calculator'!Q25</f>
        <v>949</v>
      </c>
      <c r="K6" s="11" t="str">
        <f>IF(AND('Chart and Calculator'!$U$22&gt;=Calculations!G6,'Chart and Calculator'!$U$22&lt;=Calculations!H6),"ERROR-PRONE (Free)", IF(AND('Chart and Calculator'!$U$22&gt;=Calculations!I6,'Chart and Calculator'!$U$22&lt;=Calculations!J6),"ERROR-PRONE (Reduced)","Not Error-Prone"))</f>
        <v>Not Error-Prone</v>
      </c>
      <c r="L6" s="8">
        <f t="shared" si="4"/>
        <v>1286.8499999999999</v>
      </c>
      <c r="M6" s="9">
        <f>'Chart and Calculator'!N12</f>
        <v>1333</v>
      </c>
      <c r="N6" s="2">
        <f t="shared" si="5"/>
        <v>1850.85</v>
      </c>
      <c r="O6" s="10">
        <f>'Chart and Calculator'!N25</f>
        <v>1897</v>
      </c>
      <c r="P6" s="11" t="str">
        <f>IF(AND('Chart and Calculator'!$U$22&gt;=Calculations!L6,'Chart and Calculator'!$U$22&lt;=Calculations!M6),"ERROR-PRONE (Free)", IF(AND('Chart and Calculator'!$U$22&gt;=Calculations!N6,'Chart and Calculator'!$U$22&lt;=Calculations!O6),"ERROR-PRONE (Reduced)","Not Error-Prone"))</f>
        <v>Not Error-Prone</v>
      </c>
      <c r="Q6" s="8">
        <f t="shared" si="6"/>
        <v>1394</v>
      </c>
      <c r="R6" s="9">
        <f>'Chart and Calculator'!K12</f>
        <v>1444</v>
      </c>
      <c r="S6" s="2">
        <f t="shared" si="7"/>
        <v>2005</v>
      </c>
      <c r="T6" s="10">
        <f>'Chart and Calculator'!K25</f>
        <v>2055</v>
      </c>
      <c r="U6" s="11" t="str">
        <f>IF(AND('Chart and Calculator'!$U$22&gt;=Calculations!Q6,'Chart and Calculator'!$U$22&lt;=Calculations!R6),"ERROR-PRONE (Free)", IF(AND('Chart and Calculator'!$U$22&gt;=Calculations!S6,'Chart and Calculator'!$U$22&lt;=Calculations!T6),"ERROR-PRONE (Reduced)","Not Error-Prone"))</f>
        <v>Not Error-Prone</v>
      </c>
      <c r="V6" s="8">
        <f t="shared" si="8"/>
        <v>33445</v>
      </c>
      <c r="W6" s="9">
        <f>'Chart and Calculator'!E12</f>
        <v>34645</v>
      </c>
      <c r="X6" s="2">
        <f t="shared" si="9"/>
        <v>48102.5</v>
      </c>
      <c r="Y6" s="10">
        <f>'Chart and Calculator'!E25</f>
        <v>49302.5</v>
      </c>
      <c r="Z6" s="11" t="str">
        <f>IF(AND('Chart and Calculator'!$U$22&gt;=Calculations!V6,'Chart and Calculator'!$U$22&lt;=Calculations!W6),"ERROR-PRONE (Free)", IF(AND('Chart and Calculator'!$U$22&gt;=Calculations!X6,'Chart and Calculator'!$U$22&lt;=Calculations!Y6),"ERROR-PRONE (Reduced)","Not Error-Prone"))</f>
        <v>Not Error-Prone</v>
      </c>
      <c r="AA6" s="1" t="str">
        <f>IF('Chart and Calculator'!$T$22="Enter Income","Enter Income",IF('Chart and Calculator'!$T$22="Annually",Z6,IF('Chart and Calculator'!$T$22="Monthly",F6,IF('Chart and Calculator'!$T$22="2x Month",U6,IF('Chart and Calculator'!$T$22="Every 2 Weeks",P6,IF('Chart and Calculator'!$T$22="Weekly",K6,IF('Chart and Calculator'!$T$22="Multiple - Annualized",Z6,"Not Found")))))))</f>
        <v>Enter Income</v>
      </c>
      <c r="AB6" s="2"/>
      <c r="AC6" s="2"/>
      <c r="AD6" s="2"/>
    </row>
    <row r="7" spans="1:30" x14ac:dyDescent="0.25">
      <c r="A7" s="2">
        <v>4</v>
      </c>
      <c r="B7" s="8">
        <f t="shared" si="0"/>
        <v>3383</v>
      </c>
      <c r="C7" s="9">
        <f>'Chart and Calculator'!H13</f>
        <v>3483</v>
      </c>
      <c r="D7" s="2">
        <f t="shared" si="1"/>
        <v>4857</v>
      </c>
      <c r="E7" s="10">
        <f>'Chart and Calculator'!H26</f>
        <v>4957</v>
      </c>
      <c r="F7" s="11" t="str">
        <f>IF(AND('Chart and Calculator'!$U$22&gt;=Calculations!B7,'Chart and Calculator'!$U$22&lt;=Calculations!C7),"ERROR-PRONE (Free)", IF(AND('Chart and Calculator'!$U$22&gt;=Calculations!D7,'Chart and Calculator'!$U$22&lt;=Calculations!E7),"ERROR-PRONE (Reduced)","Not Error-Prone"))</f>
        <v>Not Error-Prone</v>
      </c>
      <c r="G7" s="8">
        <f t="shared" si="2"/>
        <v>780.93</v>
      </c>
      <c r="H7" s="9">
        <f>'Chart and Calculator'!Q13</f>
        <v>804</v>
      </c>
      <c r="I7" s="2">
        <f t="shared" si="3"/>
        <v>1120.93</v>
      </c>
      <c r="J7" s="10">
        <f>'Chart and Calculator'!Q26</f>
        <v>1144</v>
      </c>
      <c r="K7" s="11" t="str">
        <f>IF(AND('Chart and Calculator'!$U$22&gt;=Calculations!G7,'Chart and Calculator'!$U$22&lt;=Calculations!H7),"ERROR-PRONE (Free)", IF(AND('Chart and Calculator'!$U$22&gt;=Calculations!I7,'Chart and Calculator'!$U$22&lt;=Calculations!J7),"ERROR-PRONE (Reduced)","Not Error-Prone"))</f>
        <v>Not Error-Prone</v>
      </c>
      <c r="L7" s="8">
        <f t="shared" si="4"/>
        <v>1561.85</v>
      </c>
      <c r="M7" s="9">
        <f>'Chart and Calculator'!N13</f>
        <v>1608</v>
      </c>
      <c r="N7" s="2">
        <f t="shared" si="5"/>
        <v>2241.85</v>
      </c>
      <c r="O7" s="10">
        <f>'Chart and Calculator'!N26</f>
        <v>2288</v>
      </c>
      <c r="P7" s="11" t="str">
        <f>IF(AND('Chart and Calculator'!$U$22&gt;=Calculations!L7,'Chart and Calculator'!$U$22&lt;=Calculations!M7),"ERROR-PRONE (Free)", IF(AND('Chart and Calculator'!$U$22&gt;=Calculations!N7,'Chart and Calculator'!$U$22&lt;=Calculations!O7),"ERROR-PRONE (Reduced)","Not Error-Prone"))</f>
        <v>Not Error-Prone</v>
      </c>
      <c r="Q7" s="8">
        <f t="shared" si="6"/>
        <v>1692</v>
      </c>
      <c r="R7" s="9">
        <f>'Chart and Calculator'!K13</f>
        <v>1742</v>
      </c>
      <c r="S7" s="2">
        <f t="shared" si="7"/>
        <v>2429</v>
      </c>
      <c r="T7" s="10">
        <f>'Chart and Calculator'!K26</f>
        <v>2479</v>
      </c>
      <c r="U7" s="11" t="str">
        <f>IF(AND('Chart and Calculator'!$U$22&gt;=Calculations!Q7,'Chart and Calculator'!$U$22&lt;=Calculations!R7),"ERROR-PRONE (Free)", IF(AND('Chart and Calculator'!$U$22&gt;=Calculations!S7,'Chart and Calculator'!$U$22&lt;=Calculations!T7),"ERROR-PRONE (Reduced)","Not Error-Prone"))</f>
        <v>Not Error-Prone</v>
      </c>
      <c r="V7" s="8">
        <f t="shared" si="8"/>
        <v>40595</v>
      </c>
      <c r="W7" s="9">
        <f>'Chart and Calculator'!E13</f>
        <v>41795</v>
      </c>
      <c r="X7" s="2">
        <f t="shared" si="9"/>
        <v>58277.5</v>
      </c>
      <c r="Y7" s="10">
        <f>'Chart and Calculator'!E26</f>
        <v>59477.5</v>
      </c>
      <c r="Z7" s="11" t="str" cm="1">
        <f t="array" ref="Z7">_xlfn.IFS(
    AND('Chart and Calculator'!$U$22&gt;=Calculations!V7, 'Chart and Calculator'!$U$22&lt;=Calculations!W7), "ERROR-PRONE (Free)",
    AND('Chart and Calculator'!$U$22&gt;=Calculations!X7, 'Chart and Calculator'!$U$22&lt;=Calculations!Y7), "ERROR-PRONE (Reduced)",
    TRUE, "Not Error-Prone"
)</f>
        <v>Not Error-Prone</v>
      </c>
      <c r="AA7" s="1" t="str">
        <f>IF('Chart and Calculator'!$T$22="Enter Income","Enter Income",IF('Chart and Calculator'!$T$22="Annually",Z7,IF('Chart and Calculator'!$T$22="Monthly",F7,IF('Chart and Calculator'!$T$22="2x Month",U7,IF('Chart and Calculator'!$T$22="Every 2 Weeks",P7,IF('Chart and Calculator'!$T$22="Weekly",K7,IF('Chart and Calculator'!$T$22="Multiple - Annualized",Z7,"Not Found")))))))</f>
        <v>Enter Income</v>
      </c>
      <c r="AB7" s="2"/>
      <c r="AC7" s="2"/>
      <c r="AD7" s="2"/>
    </row>
    <row r="8" spans="1:30" x14ac:dyDescent="0.25">
      <c r="A8" s="2">
        <v>5</v>
      </c>
      <c r="B8" s="8">
        <f t="shared" si="0"/>
        <v>3979</v>
      </c>
      <c r="C8" s="9">
        <f>'Chart and Calculator'!H14</f>
        <v>4079</v>
      </c>
      <c r="D8" s="2">
        <f t="shared" si="1"/>
        <v>5705</v>
      </c>
      <c r="E8" s="10">
        <f>'Chart and Calculator'!H27</f>
        <v>5805</v>
      </c>
      <c r="F8" s="11" t="str">
        <f>IF(AND('Chart and Calculator'!$U$22&gt;=Calculations!B8,'Chart and Calculator'!$U$22&lt;=Calculations!C8),"ERROR-PRONE (Free)", IF(AND('Chart and Calculator'!$U$22&gt;=Calculations!D8,'Chart and Calculator'!$U$22&lt;=Calculations!E8),"ERROR-PRONE (Reduced)","Not Error-Prone"))</f>
        <v>Not Error-Prone</v>
      </c>
      <c r="G8" s="8">
        <f t="shared" si="2"/>
        <v>918.93</v>
      </c>
      <c r="H8" s="9">
        <f>'Chart and Calculator'!Q14</f>
        <v>942</v>
      </c>
      <c r="I8" s="2">
        <f t="shared" si="3"/>
        <v>1316.93</v>
      </c>
      <c r="J8" s="10">
        <f>'Chart and Calculator'!Q27</f>
        <v>1340</v>
      </c>
      <c r="K8" s="11" t="str">
        <f>IF(AND('Chart and Calculator'!$U$22&gt;=Calculations!G8,'Chart and Calculator'!$U$22&lt;=Calculations!H8),"ERROR-PRONE (Free)", IF(AND('Chart and Calculator'!$U$22&gt;=Calculations!I8,'Chart and Calculator'!$U$22&lt;=Calculations!J8),"ERROR-PRONE (Reduced)","Not Error-Prone"))</f>
        <v>Not Error-Prone</v>
      </c>
      <c r="L8" s="8">
        <f t="shared" si="4"/>
        <v>1836.85</v>
      </c>
      <c r="M8" s="9">
        <f>'Chart and Calculator'!N14</f>
        <v>1883</v>
      </c>
      <c r="N8" s="2">
        <f t="shared" si="5"/>
        <v>2632.85</v>
      </c>
      <c r="O8" s="10">
        <f>'Chart and Calculator'!N27</f>
        <v>2679</v>
      </c>
      <c r="P8" s="11" t="str">
        <f>IF(AND('Chart and Calculator'!$U$22&gt;=Calculations!L8,'Chart and Calculator'!$U$22&lt;=Calculations!M8),"ERROR-PRONE (Free)", IF(AND('Chart and Calculator'!$U$22&gt;=Calculations!N8,'Chart and Calculator'!$U$22&lt;=Calculations!O8),"ERROR-PRONE (Reduced)","Not Error-Prone"))</f>
        <v>Not Error-Prone</v>
      </c>
      <c r="Q8" s="8">
        <f t="shared" si="6"/>
        <v>1990</v>
      </c>
      <c r="R8" s="9">
        <f>'Chart and Calculator'!K14</f>
        <v>2040</v>
      </c>
      <c r="S8" s="2">
        <f t="shared" si="7"/>
        <v>2853</v>
      </c>
      <c r="T8" s="10">
        <f>'Chart and Calculator'!K27</f>
        <v>2903</v>
      </c>
      <c r="U8" s="11" t="str">
        <f>IF(AND('Chart and Calculator'!$U$22&gt;=Calculations!Q8,'Chart and Calculator'!$U$22&lt;=Calculations!R8),"ERROR-PRONE (Free)", IF(AND('Chart and Calculator'!$U$22&gt;=Calculations!S8,'Chart and Calculator'!$U$22&lt;=Calculations!T8),"ERROR-PRONE (Reduced)","Not Error-Prone"))</f>
        <v>Not Error-Prone</v>
      </c>
      <c r="V8" s="8">
        <f t="shared" si="8"/>
        <v>47745</v>
      </c>
      <c r="W8" s="9">
        <f>'Chart and Calculator'!E14</f>
        <v>48945</v>
      </c>
      <c r="X8" s="2">
        <f t="shared" si="9"/>
        <v>68452.5</v>
      </c>
      <c r="Y8" s="10">
        <f>'Chart and Calculator'!E27</f>
        <v>69652.5</v>
      </c>
      <c r="Z8" s="11" t="str" cm="1">
        <f t="array" ref="Z8">_xlfn.IFS(
    AND('Chart and Calculator'!$U$22&gt;=Calculations!V8, 'Chart and Calculator'!$U$22&lt;=Calculations!W8), "ERROR-PRONE (Free)",
    AND('Chart and Calculator'!$U$22&gt;=Calculations!X8, 'Chart and Calculator'!$U$22&lt;=Calculations!Y8), "ERROR-PRONE (Reduced)",
    TRUE, "Not Error-Prone"
)</f>
        <v>Not Error-Prone</v>
      </c>
      <c r="AA8" s="1" t="str">
        <f>IF('Chart and Calculator'!$T$22="Enter Income","Enter Income",IF('Chart and Calculator'!$T$22="Annually",Z8,IF('Chart and Calculator'!$T$22="Monthly",F8,IF('Chart and Calculator'!$T$22="2x Month",U8,IF('Chart and Calculator'!$T$22="Every 2 Weeks",P8,IF('Chart and Calculator'!$T$22="Weekly",K8,IF('Chart and Calculator'!$T$22="Multiple - Annualized",Z8,"Not Found")))))))</f>
        <v>Enter Income</v>
      </c>
      <c r="AB8" s="2"/>
      <c r="AC8" s="2"/>
      <c r="AD8" s="2"/>
    </row>
    <row r="9" spans="1:30" x14ac:dyDescent="0.25">
      <c r="A9" s="2">
        <v>6</v>
      </c>
      <c r="B9" s="8">
        <f t="shared" si="0"/>
        <v>4575</v>
      </c>
      <c r="C9" s="9">
        <f>'Chart and Calculator'!H15</f>
        <v>4675</v>
      </c>
      <c r="D9" s="2">
        <f t="shared" si="1"/>
        <v>6553</v>
      </c>
      <c r="E9" s="10">
        <f>'Chart and Calculator'!H28</f>
        <v>6653</v>
      </c>
      <c r="F9" s="11" t="str">
        <f>IF(AND('Chart and Calculator'!$U$22&gt;=Calculations!B9,'Chart and Calculator'!$U$22&lt;=Calculations!C9),"ERROR-PRONE (Free)", IF(AND('Chart and Calculator'!$U$22&gt;=Calculations!D9,'Chart and Calculator'!$U$22&lt;=Calculations!E9),"ERROR-PRONE (Reduced)","Not Error-Prone"))</f>
        <v>Not Error-Prone</v>
      </c>
      <c r="G9" s="8">
        <f t="shared" si="2"/>
        <v>1055.93</v>
      </c>
      <c r="H9" s="9">
        <f>'Chart and Calculator'!Q15</f>
        <v>1079</v>
      </c>
      <c r="I9" s="2">
        <f t="shared" si="3"/>
        <v>1512.93</v>
      </c>
      <c r="J9" s="10">
        <f>'Chart and Calculator'!Q28</f>
        <v>1536</v>
      </c>
      <c r="K9" s="11" t="str">
        <f>IF(AND('Chart and Calculator'!$U$22&gt;=Calculations!G9,'Chart and Calculator'!$U$22&lt;=Calculations!H9),"ERROR-PRONE (Free)", IF(AND('Chart and Calculator'!$U$22&gt;=Calculations!I9,'Chart and Calculator'!$U$22&lt;=Calculations!J9),"ERROR-PRONE (Reduced)","Not Error-Prone"))</f>
        <v>Not Error-Prone</v>
      </c>
      <c r="L9" s="8">
        <f t="shared" si="4"/>
        <v>2111.85</v>
      </c>
      <c r="M9" s="9">
        <f>'Chart and Calculator'!N15</f>
        <v>2158</v>
      </c>
      <c r="N9" s="2">
        <f t="shared" si="5"/>
        <v>3024.85</v>
      </c>
      <c r="O9" s="10">
        <f>'Chart and Calculator'!N28</f>
        <v>3071</v>
      </c>
      <c r="P9" s="11" t="str">
        <f>IF(AND('Chart and Calculator'!$U$22&gt;=Calculations!L9,'Chart and Calculator'!$U$22&lt;=Calculations!M9),"ERROR-PRONE (Free)", IF(AND('Chart and Calculator'!$U$22&gt;=Calculations!N9,'Chart and Calculator'!$U$22&lt;=Calculations!O9),"ERROR-PRONE (Reduced)","Not Error-Prone"))</f>
        <v>Not Error-Prone</v>
      </c>
      <c r="Q9" s="8">
        <f t="shared" si="6"/>
        <v>2288</v>
      </c>
      <c r="R9" s="9">
        <f>'Chart and Calculator'!K15</f>
        <v>2338</v>
      </c>
      <c r="S9" s="2">
        <f t="shared" si="7"/>
        <v>3277</v>
      </c>
      <c r="T9" s="10">
        <f>'Chart and Calculator'!K28</f>
        <v>3327</v>
      </c>
      <c r="U9" s="11" t="str">
        <f>IF(AND('Chart and Calculator'!$U$22&gt;=Calculations!Q9,'Chart and Calculator'!$U$22&lt;=Calculations!R9),"ERROR-PRONE (Free)", IF(AND('Chart and Calculator'!$U$22&gt;=Calculations!S9,'Chart and Calculator'!$U$22&lt;=Calculations!T9),"ERROR-PRONE (Reduced)","Not Error-Prone"))</f>
        <v>Not Error-Prone</v>
      </c>
      <c r="V9" s="8">
        <f t="shared" si="8"/>
        <v>54895</v>
      </c>
      <c r="W9" s="9">
        <f>'Chart and Calculator'!E15</f>
        <v>56095</v>
      </c>
      <c r="X9" s="2">
        <f t="shared" si="9"/>
        <v>78627.5</v>
      </c>
      <c r="Y9" s="10">
        <f>'Chart and Calculator'!E28</f>
        <v>79827.5</v>
      </c>
      <c r="Z9" s="11" t="str" cm="1">
        <f t="array" ref="Z9">_xlfn.IFS(
    AND('Chart and Calculator'!$U$22&gt;=Calculations!V9, 'Chart and Calculator'!$U$22&lt;=Calculations!W9), "ERROR-PRONE (Free)",
    AND('Chart and Calculator'!$U$22&gt;=Calculations!X9, 'Chart and Calculator'!$U$22&lt;=Calculations!Y9), "ERROR-PRONE (Reduced)",
    TRUE, "Not Error-Prone"
)</f>
        <v>Not Error-Prone</v>
      </c>
      <c r="AA9" s="1" t="str">
        <f>IF('Chart and Calculator'!$T$22="Enter Income","Enter Income",IF('Chart and Calculator'!$T$22="Annually",Z9,IF('Chart and Calculator'!$T$22="Monthly",F9,IF('Chart and Calculator'!$T$22="2x Month",U9,IF('Chart and Calculator'!$T$22="Every 2 Weeks",P9,IF('Chart and Calculator'!$T$22="Weekly",K9,IF('Chart and Calculator'!$T$22="Multiple - Annualized",Z9,"Not Found")))))))</f>
        <v>Enter Income</v>
      </c>
      <c r="AB9" s="2"/>
      <c r="AC9" s="2"/>
      <c r="AD9" s="2"/>
    </row>
    <row r="10" spans="1:30" x14ac:dyDescent="0.25">
      <c r="A10" s="2">
        <v>7</v>
      </c>
      <c r="B10" s="8">
        <f t="shared" si="0"/>
        <v>5171</v>
      </c>
      <c r="C10" s="9">
        <f>'Chart and Calculator'!H16</f>
        <v>5271</v>
      </c>
      <c r="D10" s="2">
        <f t="shared" si="1"/>
        <v>7401</v>
      </c>
      <c r="E10" s="10">
        <f>'Chart and Calculator'!H29</f>
        <v>7501</v>
      </c>
      <c r="F10" s="11" t="str">
        <f>IF(AND('Chart and Calculator'!$U$22&gt;=Calculations!B10,'Chart and Calculator'!$U$22&lt;=Calculations!C10),"ERROR-PRONE (Free)", IF(AND('Chart and Calculator'!$U$22&gt;=Calculations!D10,'Chart and Calculator'!$U$22&lt;=Calculations!E10),"ERROR-PRONE (Reduced)","Not Error-Prone"))</f>
        <v>Not Error-Prone</v>
      </c>
      <c r="G10" s="8">
        <f t="shared" si="2"/>
        <v>1193.93</v>
      </c>
      <c r="H10" s="9">
        <f>'Chart and Calculator'!Q16</f>
        <v>1217</v>
      </c>
      <c r="I10" s="2">
        <f t="shared" si="3"/>
        <v>1707.93</v>
      </c>
      <c r="J10" s="10">
        <f>'Chart and Calculator'!Q29</f>
        <v>1731</v>
      </c>
      <c r="K10" s="11" t="str">
        <f>IF(AND('Chart and Calculator'!$U$22&gt;=Calculations!G10,'Chart and Calculator'!$U$22&lt;=Calculations!H10),"ERROR-PRONE (Free)", IF(AND('Chart and Calculator'!$U$22&gt;=Calculations!I10,'Chart and Calculator'!$U$22&lt;=Calculations!J10),"ERROR-PRONE (Reduced)","Not Error-Prone"))</f>
        <v>Not Error-Prone</v>
      </c>
      <c r="L10" s="8">
        <f t="shared" si="4"/>
        <v>2386.85</v>
      </c>
      <c r="M10" s="9">
        <f>'Chart and Calculator'!N16</f>
        <v>2433</v>
      </c>
      <c r="N10" s="2">
        <f t="shared" si="5"/>
        <v>3415.85</v>
      </c>
      <c r="O10" s="10">
        <f>'Chart and Calculator'!N29</f>
        <v>3462</v>
      </c>
      <c r="P10" s="11" t="str">
        <f>IF(AND('Chart and Calculator'!$U$22&gt;=Calculations!L10,'Chart and Calculator'!$U$22&lt;=Calculations!M10),"ERROR-PRONE (Free)", IF(AND('Chart and Calculator'!$U$22&gt;=Calculations!N10,'Chart and Calculator'!$U$22&lt;=Calculations!O10),"ERROR-PRONE (Reduced)","Not Error-Prone"))</f>
        <v>Not Error-Prone</v>
      </c>
      <c r="Q10" s="8">
        <f t="shared" si="6"/>
        <v>2586</v>
      </c>
      <c r="R10" s="9">
        <f>'Chart and Calculator'!K16</f>
        <v>2636</v>
      </c>
      <c r="S10" s="2">
        <f t="shared" si="7"/>
        <v>3701</v>
      </c>
      <c r="T10" s="10">
        <f>'Chart and Calculator'!K29</f>
        <v>3751</v>
      </c>
      <c r="U10" s="11" t="str">
        <f>IF(AND('Chart and Calculator'!$U$22&gt;=Calculations!Q10,'Chart and Calculator'!$U$22&lt;=Calculations!R10),"ERROR-PRONE (Free)", IF(AND('Chart and Calculator'!$U$22&gt;=Calculations!S10,'Chart and Calculator'!$U$22&lt;=Calculations!T10),"ERROR-PRONE (Reduced)","Not Error-Prone"))</f>
        <v>Not Error-Prone</v>
      </c>
      <c r="V10" s="8">
        <f t="shared" si="8"/>
        <v>62045</v>
      </c>
      <c r="W10" s="9">
        <f>'Chart and Calculator'!E16</f>
        <v>63245</v>
      </c>
      <c r="X10" s="2">
        <f t="shared" si="9"/>
        <v>88802.5</v>
      </c>
      <c r="Y10" s="10">
        <f>'Chart and Calculator'!E29</f>
        <v>90002.5</v>
      </c>
      <c r="Z10" s="11" t="str" cm="1">
        <f t="array" ref="Z10">_xlfn.IFS(
    AND('Chart and Calculator'!$U$22&gt;=Calculations!V10, 'Chart and Calculator'!$U$22&lt;=Calculations!W10), "ERROR-PRONE (Free)",
    AND('Chart and Calculator'!$U$22&gt;=Calculations!X10, 'Chart and Calculator'!$U$22&lt;=Calculations!Y10), "ERROR-PRONE (Reduced)",
    TRUE, "Not Error-Prone"
)</f>
        <v>Not Error-Prone</v>
      </c>
      <c r="AA10" s="1" t="str">
        <f>IF('Chart and Calculator'!$T$22="Enter Income","Enter Income",IF('Chart and Calculator'!$T$22="Annually",Z10,IF('Chart and Calculator'!$T$22="Monthly",F10,IF('Chart and Calculator'!$T$22="2x Month",U10,IF('Chart and Calculator'!$T$22="Every 2 Weeks",P10,IF('Chart and Calculator'!$T$22="Weekly",K10,IF('Chart and Calculator'!$T$22="Multiple - Annualized",Z10,"Not Found")))))))</f>
        <v>Enter Income</v>
      </c>
      <c r="AB10" s="2"/>
      <c r="AC10" s="2"/>
      <c r="AD10" s="2"/>
    </row>
    <row r="11" spans="1:30" x14ac:dyDescent="0.25">
      <c r="A11" s="2">
        <v>8</v>
      </c>
      <c r="B11" s="8">
        <f t="shared" si="0"/>
        <v>5767</v>
      </c>
      <c r="C11" s="9">
        <f>'Chart and Calculator'!H17</f>
        <v>5867</v>
      </c>
      <c r="D11" s="2">
        <f t="shared" si="1"/>
        <v>8249</v>
      </c>
      <c r="E11" s="10">
        <f>'Chart and Calculator'!H30</f>
        <v>8349</v>
      </c>
      <c r="F11" s="11" t="str">
        <f>IF(AND('Chart and Calculator'!$U$22&gt;=Calculations!B11,'Chart and Calculator'!$U$22&lt;=Calculations!C11),"ERROR-PRONE (Free)", IF(AND('Chart and Calculator'!$U$22&gt;=Calculations!D11,'Chart and Calculator'!$U$22&lt;=Calculations!E11),"ERROR-PRONE (Reduced)","Not Error-Prone"))</f>
        <v>Not Error-Prone</v>
      </c>
      <c r="G11" s="8">
        <f t="shared" si="2"/>
        <v>1330.93</v>
      </c>
      <c r="H11" s="9">
        <f>'Chart and Calculator'!Q17</f>
        <v>1354</v>
      </c>
      <c r="I11" s="2">
        <f t="shared" si="3"/>
        <v>1903.93</v>
      </c>
      <c r="J11" s="10">
        <f>'Chart and Calculator'!Q30</f>
        <v>1927</v>
      </c>
      <c r="K11" s="11" t="str">
        <f>IF(AND('Chart and Calculator'!$U$22&gt;=Calculations!G11,'Chart and Calculator'!$U$22&lt;=Calculations!H11),"ERROR-PRONE (Free)", IF(AND('Chart and Calculator'!$U$22&gt;=Calculations!I11,'Chart and Calculator'!$U$22&lt;=Calculations!J11),"ERROR-PRONE (Reduced)","Not Error-Prone"))</f>
        <v>Not Error-Prone</v>
      </c>
      <c r="L11" s="8">
        <f t="shared" si="4"/>
        <v>2661.85</v>
      </c>
      <c r="M11" s="9">
        <f>'Chart and Calculator'!N17</f>
        <v>2708</v>
      </c>
      <c r="N11" s="2">
        <f t="shared" si="5"/>
        <v>3806.85</v>
      </c>
      <c r="O11" s="10">
        <f>'Chart and Calculator'!N30</f>
        <v>3853</v>
      </c>
      <c r="P11" s="11" t="str">
        <f>IF(AND('Chart and Calculator'!$U$22&gt;=Calculations!L11,'Chart and Calculator'!$U$22&lt;=Calculations!M11),"ERROR-PRONE (Free)", IF(AND('Chart and Calculator'!$U$22&gt;=Calculations!N11,'Chart and Calculator'!$U$22&lt;=Calculations!O11),"ERROR-PRONE (Reduced)","Not Error-Prone"))</f>
        <v>Not Error-Prone</v>
      </c>
      <c r="Q11" s="8">
        <f t="shared" si="6"/>
        <v>2884</v>
      </c>
      <c r="R11" s="9">
        <f>'Chart and Calculator'!K17</f>
        <v>2934</v>
      </c>
      <c r="S11" s="2">
        <f t="shared" si="7"/>
        <v>4125</v>
      </c>
      <c r="T11" s="10">
        <f>'Chart and Calculator'!K30</f>
        <v>4175</v>
      </c>
      <c r="U11" s="11" t="str">
        <f>IF(AND('Chart and Calculator'!$U$22&gt;=Calculations!Q11,'Chart and Calculator'!$U$22&lt;=Calculations!R11),"ERROR-PRONE (Free)", IF(AND('Chart and Calculator'!$U$22&gt;=Calculations!S11,'Chart and Calculator'!$U$22&lt;=Calculations!T11),"ERROR-PRONE (Reduced)","Not Error-Prone"))</f>
        <v>Not Error-Prone</v>
      </c>
      <c r="V11" s="8">
        <f t="shared" si="8"/>
        <v>69195</v>
      </c>
      <c r="W11" s="9">
        <f>'Chart and Calculator'!E17</f>
        <v>70395</v>
      </c>
      <c r="X11" s="2">
        <f t="shared" si="9"/>
        <v>98977.5</v>
      </c>
      <c r="Y11" s="10">
        <f>'Chart and Calculator'!E30</f>
        <v>100177.5</v>
      </c>
      <c r="Z11" s="11" t="str" cm="1">
        <f t="array" ref="Z11">_xlfn.IFS(
    AND('Chart and Calculator'!$U$22&gt;=Calculations!V11, 'Chart and Calculator'!$U$22&lt;=Calculations!W11), "ERROR-PRONE (Free)",
    AND('Chart and Calculator'!$U$22&gt;=Calculations!X11, 'Chart and Calculator'!$U$22&lt;=Calculations!Y11), "ERROR-PRONE (Reduced)",
    TRUE, "Not Error-Prone"
)</f>
        <v>Not Error-Prone</v>
      </c>
      <c r="AA11" s="1" t="str">
        <f>IF('Chart and Calculator'!$T$22="Enter Income","Enter Income",IF('Chart and Calculator'!$T$22="Annually",Z11,IF('Chart and Calculator'!$T$22="Monthly",F11,IF('Chart and Calculator'!$T$22="2x Month",U11,IF('Chart and Calculator'!$T$22="Every 2 Weeks",P11,IF('Chart and Calculator'!$T$22="Weekly",K11,IF('Chart and Calculator'!$T$22="Multiple - Annualized",Z11,"Not Found")))))))</f>
        <v>Enter Income</v>
      </c>
      <c r="AB11" s="2"/>
      <c r="AC11" s="2"/>
      <c r="AD11" s="2"/>
    </row>
    <row r="14" spans="1:30" x14ac:dyDescent="0.25">
      <c r="A14" s="1" t="s">
        <v>32</v>
      </c>
      <c r="B14" s="12">
        <v>2025</v>
      </c>
    </row>
    <row r="15" spans="1:30" x14ac:dyDescent="0.25">
      <c r="A15" s="1" t="s">
        <v>33</v>
      </c>
      <c r="B15" s="12">
        <f>B14+1</f>
        <v>2026</v>
      </c>
    </row>
    <row r="16" spans="1:30" x14ac:dyDescent="0.25">
      <c r="A16" s="1" t="s">
        <v>34</v>
      </c>
      <c r="B16" s="13" t="str">
        <f>B14&amp;"-"&amp;RIGHT(B15,2)</f>
        <v>2025-26</v>
      </c>
    </row>
  </sheetData>
  <sheetProtection sheet="1" objects="1" scenarios="1"/>
  <mergeCells count="6">
    <mergeCell ref="V2:Z2"/>
    <mergeCell ref="A2:A3"/>
    <mergeCell ref="B2:F2"/>
    <mergeCell ref="G2:K2"/>
    <mergeCell ref="L2:P2"/>
    <mergeCell ref="Q2:U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CD9338-9FF8-4F74-A6D1-FCDC1FEA40BD}">
  <dimension ref="B2:N11"/>
  <sheetViews>
    <sheetView showGridLines="0" workbookViewId="0">
      <selection activeCell="F4" sqref="F4"/>
    </sheetView>
  </sheetViews>
  <sheetFormatPr defaultRowHeight="15" x14ac:dyDescent="0.25"/>
  <cols>
    <col min="1" max="1" width="2.140625" customWidth="1"/>
  </cols>
  <sheetData>
    <row r="2" spans="2:14" ht="18.75" x14ac:dyDescent="0.3">
      <c r="B2" s="63" t="s">
        <v>45</v>
      </c>
      <c r="C2" s="67"/>
      <c r="D2" s="67"/>
      <c r="E2" s="67"/>
      <c r="F2" s="67"/>
      <c r="G2" s="70"/>
      <c r="H2" s="2"/>
      <c r="I2" s="63" t="s">
        <v>46</v>
      </c>
      <c r="J2" s="67"/>
      <c r="K2" s="67"/>
      <c r="L2" s="67"/>
      <c r="M2" s="67"/>
      <c r="N2" s="70"/>
    </row>
    <row r="3" spans="2:14" ht="45" x14ac:dyDescent="0.25">
      <c r="B3" s="64" t="s">
        <v>43</v>
      </c>
      <c r="C3" s="64" t="s">
        <v>47</v>
      </c>
      <c r="D3" s="64" t="s">
        <v>2</v>
      </c>
      <c r="E3" s="64" t="s">
        <v>14</v>
      </c>
      <c r="F3" s="64" t="s">
        <v>48</v>
      </c>
      <c r="G3" s="64" t="s">
        <v>4</v>
      </c>
      <c r="H3" s="71"/>
      <c r="I3" s="64" t="s">
        <v>43</v>
      </c>
      <c r="J3" s="64" t="s">
        <v>47</v>
      </c>
      <c r="K3" s="64" t="s">
        <v>2</v>
      </c>
      <c r="L3" s="64" t="s">
        <v>14</v>
      </c>
      <c r="M3" s="64" t="s">
        <v>48</v>
      </c>
      <c r="N3" s="64" t="s">
        <v>4</v>
      </c>
    </row>
    <row r="4" spans="2:14" x14ac:dyDescent="0.25">
      <c r="B4" s="65">
        <v>1</v>
      </c>
      <c r="C4" s="68">
        <v>20345</v>
      </c>
      <c r="D4" s="68">
        <v>1695</v>
      </c>
      <c r="E4" s="68">
        <v>848</v>
      </c>
      <c r="F4" s="68">
        <v>783</v>
      </c>
      <c r="G4" s="68">
        <v>392</v>
      </c>
      <c r="H4" s="72"/>
      <c r="I4" s="65">
        <v>1</v>
      </c>
      <c r="J4" s="68">
        <v>28952.5</v>
      </c>
      <c r="K4" s="68">
        <v>2413</v>
      </c>
      <c r="L4" s="68">
        <v>1207</v>
      </c>
      <c r="M4" s="68">
        <v>1114</v>
      </c>
      <c r="N4" s="68">
        <v>557</v>
      </c>
    </row>
    <row r="5" spans="2:14" x14ac:dyDescent="0.25">
      <c r="B5" s="66">
        <v>2</v>
      </c>
      <c r="C5" s="68">
        <v>27495</v>
      </c>
      <c r="D5" s="69">
        <v>2292</v>
      </c>
      <c r="E5" s="69">
        <v>1146</v>
      </c>
      <c r="F5" s="69">
        <v>1058</v>
      </c>
      <c r="G5" s="69">
        <v>529</v>
      </c>
      <c r="H5" s="72"/>
      <c r="I5" s="66">
        <v>2</v>
      </c>
      <c r="J5" s="68">
        <v>39127.5</v>
      </c>
      <c r="K5" s="69">
        <v>3261</v>
      </c>
      <c r="L5" s="69">
        <v>1631</v>
      </c>
      <c r="M5" s="69">
        <v>1505</v>
      </c>
      <c r="N5" s="69">
        <v>753</v>
      </c>
    </row>
    <row r="6" spans="2:14" x14ac:dyDescent="0.25">
      <c r="B6" s="66">
        <v>3</v>
      </c>
      <c r="C6" s="68">
        <v>34645</v>
      </c>
      <c r="D6" s="69">
        <v>2888</v>
      </c>
      <c r="E6" s="69">
        <v>1444</v>
      </c>
      <c r="F6" s="69">
        <v>1333</v>
      </c>
      <c r="G6" s="69">
        <v>667</v>
      </c>
      <c r="H6" s="72"/>
      <c r="I6" s="66">
        <v>3</v>
      </c>
      <c r="J6" s="68">
        <v>49302.5</v>
      </c>
      <c r="K6" s="69">
        <v>4109</v>
      </c>
      <c r="L6" s="69">
        <v>2055</v>
      </c>
      <c r="M6" s="69">
        <v>1897</v>
      </c>
      <c r="N6" s="69">
        <v>949</v>
      </c>
    </row>
    <row r="7" spans="2:14" x14ac:dyDescent="0.25">
      <c r="B7" s="66">
        <v>4</v>
      </c>
      <c r="C7" s="68">
        <v>41795</v>
      </c>
      <c r="D7" s="69">
        <v>3483</v>
      </c>
      <c r="E7" s="69">
        <v>1742</v>
      </c>
      <c r="F7" s="69">
        <v>1608</v>
      </c>
      <c r="G7" s="69">
        <v>804</v>
      </c>
      <c r="H7" s="72"/>
      <c r="I7" s="66">
        <v>4</v>
      </c>
      <c r="J7" s="68">
        <v>59477.5</v>
      </c>
      <c r="K7" s="69">
        <v>4957</v>
      </c>
      <c r="L7" s="69">
        <v>2479</v>
      </c>
      <c r="M7" s="69">
        <v>2288</v>
      </c>
      <c r="N7" s="69">
        <v>1144</v>
      </c>
    </row>
    <row r="8" spans="2:14" x14ac:dyDescent="0.25">
      <c r="B8" s="66">
        <v>5</v>
      </c>
      <c r="C8" s="68">
        <v>48945</v>
      </c>
      <c r="D8" s="69">
        <v>4079</v>
      </c>
      <c r="E8" s="69">
        <v>2040</v>
      </c>
      <c r="F8" s="69">
        <v>1883</v>
      </c>
      <c r="G8" s="69">
        <v>942</v>
      </c>
      <c r="H8" s="72"/>
      <c r="I8" s="66">
        <v>5</v>
      </c>
      <c r="J8" s="68">
        <v>69652.5</v>
      </c>
      <c r="K8" s="69">
        <v>5805</v>
      </c>
      <c r="L8" s="69">
        <v>2903</v>
      </c>
      <c r="M8" s="69">
        <v>2679</v>
      </c>
      <c r="N8" s="69">
        <v>1340</v>
      </c>
    </row>
    <row r="9" spans="2:14" x14ac:dyDescent="0.25">
      <c r="B9" s="66">
        <v>6</v>
      </c>
      <c r="C9" s="68">
        <v>56095</v>
      </c>
      <c r="D9" s="69">
        <v>4675</v>
      </c>
      <c r="E9" s="69">
        <v>2338</v>
      </c>
      <c r="F9" s="69">
        <v>2158</v>
      </c>
      <c r="G9" s="69">
        <v>1079</v>
      </c>
      <c r="H9" s="72"/>
      <c r="I9" s="66">
        <v>6</v>
      </c>
      <c r="J9" s="68">
        <v>79827.5</v>
      </c>
      <c r="K9" s="69">
        <v>6653</v>
      </c>
      <c r="L9" s="69">
        <v>3327</v>
      </c>
      <c r="M9" s="69">
        <v>3071</v>
      </c>
      <c r="N9" s="69">
        <v>1536</v>
      </c>
    </row>
    <row r="10" spans="2:14" x14ac:dyDescent="0.25">
      <c r="B10" s="66">
        <v>7</v>
      </c>
      <c r="C10" s="68">
        <v>63245</v>
      </c>
      <c r="D10" s="69">
        <v>5271</v>
      </c>
      <c r="E10" s="69">
        <v>2636</v>
      </c>
      <c r="F10" s="69">
        <v>2433</v>
      </c>
      <c r="G10" s="69">
        <v>1217</v>
      </c>
      <c r="H10" s="72"/>
      <c r="I10" s="66">
        <v>7</v>
      </c>
      <c r="J10" s="68">
        <v>90002.5</v>
      </c>
      <c r="K10" s="69">
        <v>7501</v>
      </c>
      <c r="L10" s="69">
        <v>3751</v>
      </c>
      <c r="M10" s="69">
        <v>3462</v>
      </c>
      <c r="N10" s="69">
        <v>1731</v>
      </c>
    </row>
    <row r="11" spans="2:14" x14ac:dyDescent="0.25">
      <c r="B11" s="66">
        <v>8</v>
      </c>
      <c r="C11" s="68">
        <v>70395</v>
      </c>
      <c r="D11" s="69">
        <v>5867</v>
      </c>
      <c r="E11" s="69">
        <v>2934</v>
      </c>
      <c r="F11" s="69">
        <v>2708</v>
      </c>
      <c r="G11" s="69">
        <v>1354</v>
      </c>
      <c r="H11" s="72"/>
      <c r="I11" s="66">
        <v>8</v>
      </c>
      <c r="J11" s="68">
        <v>100177.5</v>
      </c>
      <c r="K11" s="69">
        <v>8349</v>
      </c>
      <c r="L11" s="69">
        <v>4175</v>
      </c>
      <c r="M11" s="69">
        <v>3853</v>
      </c>
      <c r="N11" s="69">
        <v>1927</v>
      </c>
    </row>
  </sheetData>
  <sheetProtection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7457C9221D0340B8D5CA9726A131CC" ma:contentTypeVersion="9" ma:contentTypeDescription="Create a new document." ma:contentTypeScope="" ma:versionID="7586f17e0419a53f837046c7bd513b08">
  <xsd:schema xmlns:xsd="http://www.w3.org/2001/XMLSchema" xmlns:xs="http://www.w3.org/2001/XMLSchema" xmlns:p="http://schemas.microsoft.com/office/2006/metadata/properties" xmlns:ns1="http://schemas.microsoft.com/sharepoint/v3" xmlns:ns2="5555b13e-5550-4a64-82c9-4795d4b5fce9" xmlns:ns3="54031767-dd6d-417c-ab73-583408f47564" targetNamespace="http://schemas.microsoft.com/office/2006/metadata/properties" ma:root="true" ma:fieldsID="745b621b3219cba99f6858a9c1b8ce72" ns1:_="" ns2:_="" ns3:_="">
    <xsd:import namespace="http://schemas.microsoft.com/sharepoint/v3"/>
    <xsd:import namespace="5555b13e-5550-4a64-82c9-4795d4b5fce9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55b13e-5550-4a64-82c9-4795d4b5fce9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5555b13e-5550-4a64-82c9-4795d4b5fce9" xsi:nil="true"/>
    <Priority xmlns="5555b13e-5550-4a64-82c9-4795d4b5fce9">New</Priority>
    <Remediation_x0020_Date xmlns="5555b13e-5550-4a64-82c9-4795d4b5fce9">2025-08-25T23:31:58+00:00</Remediation_x0020_Date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CD8EA04C-C295-4C73-BFD9-3C1F7906EE7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9BD55E9-380B-402D-B69B-8A919B58B9DF}"/>
</file>

<file path=customXml/itemProps3.xml><?xml version="1.0" encoding="utf-8"?>
<ds:datastoreItem xmlns:ds="http://schemas.openxmlformats.org/officeDocument/2006/customXml" ds:itemID="{28EB847D-592B-438B-9D28-A1922FA2A630}">
  <ds:schemaRefs>
    <ds:schemaRef ds:uri="http://schemas.microsoft.com/office/infopath/2007/PartnerControls"/>
    <ds:schemaRef ds:uri="http://purl.org/dc/terms/"/>
    <ds:schemaRef ds:uri="2dec92eb-6b6c-4191-85d3-dcca68a285da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812dd79f-6eff-4d64-9973-2f872106f3cb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7730ea53-6f5e-4160-81a5-992a9105450a}" enabled="1" method="Standard" siteId="{b4f51418-b269-49a2-935a-fa54bf584fc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Chart and Calculator</vt:lpstr>
      <vt:lpstr>Calculations</vt:lpstr>
      <vt:lpstr>EIG Guidelines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2024-03-07T17:16:55Z</dcterms:created>
  <dcterms:modified xsi:type="dcterms:W3CDTF">2025-08-25T23:05:29Z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730ea53-6f5e-4160-81a5-992a9105450a_Enabled">
    <vt:lpwstr>true</vt:lpwstr>
  </property>
  <property fmtid="{D5CDD505-2E9C-101B-9397-08002B2CF9AE}" pid="3" name="MSIP_Label_7730ea53-6f5e-4160-81a5-992a9105450a_SetDate">
    <vt:lpwstr>2024-03-07T18:08:42Z</vt:lpwstr>
  </property>
  <property fmtid="{D5CDD505-2E9C-101B-9397-08002B2CF9AE}" pid="4" name="MSIP_Label_7730ea53-6f5e-4160-81a5-992a9105450a_Method">
    <vt:lpwstr>Standard</vt:lpwstr>
  </property>
  <property fmtid="{D5CDD505-2E9C-101B-9397-08002B2CF9AE}" pid="5" name="MSIP_Label_7730ea53-6f5e-4160-81a5-992a9105450a_Name">
    <vt:lpwstr>Level 2 - Limited (Items)</vt:lpwstr>
  </property>
  <property fmtid="{D5CDD505-2E9C-101B-9397-08002B2CF9AE}" pid="6" name="MSIP_Label_7730ea53-6f5e-4160-81a5-992a9105450a_SiteId">
    <vt:lpwstr>b4f51418-b269-49a2-935a-fa54bf584fc8</vt:lpwstr>
  </property>
  <property fmtid="{D5CDD505-2E9C-101B-9397-08002B2CF9AE}" pid="7" name="MSIP_Label_7730ea53-6f5e-4160-81a5-992a9105450a_ActionId">
    <vt:lpwstr>4d8fcb35-0464-4b6e-a204-a131aa094339</vt:lpwstr>
  </property>
  <property fmtid="{D5CDD505-2E9C-101B-9397-08002B2CF9AE}" pid="8" name="MSIP_Label_7730ea53-6f5e-4160-81a5-992a9105450a_ContentBits">
    <vt:lpwstr>0</vt:lpwstr>
  </property>
  <property fmtid="{D5CDD505-2E9C-101B-9397-08002B2CF9AE}" pid="9" name="ContentTypeId">
    <vt:lpwstr>0x010100FC7457C9221D0340B8D5CA9726A131CC</vt:lpwstr>
  </property>
</Properties>
</file>