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drawings/drawing6.xml" ContentType="application/vnd.openxmlformats-officedocument.drawing+xml"/>
  <Override PartName="/xl/tables/table10.xml" ContentType="application/vnd.openxmlformats-officedocument.spreadsheetml.table+xml"/>
  <Override PartName="/xl/drawings/drawing7.xml" ContentType="application/vnd.openxmlformats-officedocument.drawing+xml"/>
  <Override PartName="/xl/tables/table11.xml" ContentType="application/vnd.openxmlformats-officedocument.spreadsheetml.table+xml"/>
  <Override PartName="/xl/drawings/drawing8.xml" ContentType="application/vnd.openxmlformats-officedocument.drawing+xml"/>
  <Override PartName="/xl/tables/table12.xml" ContentType="application/vnd.openxmlformats-officedocument.spreadsheetml.table+xml"/>
  <Override PartName="/xl/drawings/drawing9.xml" ContentType="application/vnd.openxmlformats-officedocument.drawing+xml"/>
  <Override PartName="/xl/tables/table13.xml" ContentType="application/vnd.openxmlformats-officedocument.spreadsheetml.table+xml"/>
  <Override PartName="/xl/drawings/drawing10.xml" ContentType="application/vnd.openxmlformats-officedocument.drawing+xml"/>
  <Override PartName="/xl/tables/table14.xml" ContentType="application/vnd.openxmlformats-officedocument.spreadsheetml.table+xml"/>
  <Override PartName="/xl/drawings/drawing11.xml" ContentType="application/vnd.openxmlformats-officedocument.drawing+xml"/>
  <Override PartName="/xl/tables/table15.xml" ContentType="application/vnd.openxmlformats-officedocument.spreadsheetml.table+xml"/>
  <Override PartName="/xl/drawings/drawing12.xml" ContentType="application/vnd.openxmlformats-officedocument.drawing+xml"/>
  <Override PartName="/xl/tables/table16.xml" ContentType="application/vnd.openxmlformats-officedocument.spreadsheetml.table+xml"/>
  <Override PartName="/xl/drawings/drawing13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olarios\Downloads\"/>
    </mc:Choice>
  </mc:AlternateContent>
  <xr:revisionPtr revIDLastSave="0" documentId="13_ncr:1_{C62CDB77-2177-44CA-9E8B-C25C6CA27BF4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All Awards" sheetId="14" r:id="rId1"/>
    <sheet name="2026" sheetId="17" r:id="rId2"/>
    <sheet name="2025" sheetId="16" r:id="rId3"/>
    <sheet name="2024" sheetId="13" r:id="rId4"/>
    <sheet name="2023" sheetId="11" r:id="rId5"/>
    <sheet name="2022" sheetId="9" r:id="rId6"/>
    <sheet name="2021" sheetId="8" r:id="rId7"/>
    <sheet name="2020" sheetId="7" r:id="rId8"/>
    <sheet name="2019" sheetId="3" r:id="rId9"/>
    <sheet name="2018" sheetId="4" r:id="rId10"/>
    <sheet name="2017" sheetId="5" r:id="rId11"/>
    <sheet name="2016" sheetId="6" r:id="rId12"/>
    <sheet name="202X" sheetId="18" state="hidden" r:id="rId13"/>
    <sheet name="Grants by Year" sheetId="15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8" l="1" a="1"/>
  <c r="D22" i="18" s="1"/>
  <c r="D21" i="18" a="1"/>
  <c r="D21" i="18" s="1"/>
  <c r="D20" i="18" a="1"/>
  <c r="D20" i="18" s="1"/>
  <c r="D17" i="18"/>
  <c r="D16" i="18"/>
  <c r="D15" i="18"/>
  <c r="D14" i="18"/>
  <c r="D10" i="18"/>
  <c r="D9" i="18"/>
  <c r="D8" i="18"/>
  <c r="D7" i="18"/>
  <c r="D15" i="16"/>
  <c r="D16" i="16"/>
  <c r="D17" i="16"/>
  <c r="D14" i="16"/>
  <c r="D8" i="16"/>
  <c r="D9" i="16"/>
  <c r="D10" i="16"/>
  <c r="D7" i="16"/>
  <c r="D8" i="13"/>
  <c r="D9" i="13"/>
  <c r="D10" i="13"/>
  <c r="D7" i="13"/>
  <c r="D15" i="13"/>
  <c r="D16" i="13"/>
  <c r="D17" i="13"/>
  <c r="D14" i="13"/>
  <c r="D15" i="11"/>
  <c r="D16" i="11"/>
  <c r="D17" i="11"/>
  <c r="D14" i="11"/>
  <c r="D8" i="11"/>
  <c r="D9" i="11"/>
  <c r="D10" i="11"/>
  <c r="D7" i="11"/>
  <c r="D15" i="9"/>
  <c r="D16" i="9"/>
  <c r="D17" i="9"/>
  <c r="D14" i="9"/>
  <c r="D8" i="9"/>
  <c r="D9" i="9"/>
  <c r="D10" i="9"/>
  <c r="D7" i="9"/>
  <c r="D8" i="8"/>
  <c r="D9" i="8"/>
  <c r="D10" i="8"/>
  <c r="D7" i="8"/>
  <c r="D14" i="6"/>
  <c r="D15" i="6"/>
  <c r="D13" i="6"/>
  <c r="D8" i="6"/>
  <c r="D9" i="6"/>
  <c r="D7" i="6"/>
  <c r="C9" i="15" a="1"/>
  <c r="F5" i="15" a="1"/>
  <c r="D11" i="18" l="1"/>
  <c r="D18" i="18"/>
  <c r="C9" i="15"/>
  <c r="F5" i="15"/>
  <c r="F6" i="15" a="1"/>
  <c r="F6" i="15" l="1"/>
  <c r="F7" i="15" a="1"/>
  <c r="F7" i="15"/>
  <c r="F8" i="15" a="1"/>
  <c r="F8" i="15"/>
  <c r="F9" i="15" a="1"/>
  <c r="F9" i="15"/>
  <c r="F10" i="15" a="1"/>
  <c r="F10" i="15"/>
  <c r="F11" i="15" a="1"/>
  <c r="F11" i="15"/>
  <c r="F12" i="15" a="1"/>
  <c r="F12" i="15"/>
  <c r="F13" i="15" a="1"/>
  <c r="F13" i="15"/>
  <c r="F14" i="15" a="1"/>
  <c r="F14" i="15"/>
  <c r="G5" i="15" a="1"/>
  <c r="G5" i="15" l="1"/>
  <c r="G6" i="15" a="1"/>
  <c r="G6" i="15" l="1"/>
  <c r="G7" i="15" a="1"/>
  <c r="G7" i="15"/>
  <c r="G8" i="15" a="1"/>
  <c r="G8" i="15"/>
  <c r="G9" i="15" a="1"/>
  <c r="G9" i="15"/>
  <c r="G10" i="15" a="1"/>
  <c r="G10" i="15"/>
  <c r="G11" i="15" a="1"/>
  <c r="G11" i="15"/>
  <c r="G12" i="15" a="1"/>
  <c r="G12" i="15"/>
  <c r="G13" i="15" a="1"/>
  <c r="G13" i="15"/>
  <c r="G14" i="15" a="1"/>
  <c r="G14" i="15"/>
  <c r="D22" i="16" a="1"/>
  <c r="D22" i="16" s="1"/>
  <c r="D21" i="16" a="1"/>
  <c r="D21" i="16" s="1"/>
  <c r="D20" i="16" a="1"/>
  <c r="D20" i="16" s="1"/>
  <c r="D20" i="17" a="1"/>
  <c r="D20" i="17" s="1"/>
  <c r="D21" i="17" a="1"/>
  <c r="D21" i="17" s="1"/>
  <c r="D22" i="17" a="1"/>
  <c r="D22" i="17" s="1"/>
  <c r="D14" i="17"/>
  <c r="D15" i="17"/>
  <c r="D16" i="17"/>
  <c r="D17" i="17"/>
  <c r="D7" i="17"/>
  <c r="D8" i="17"/>
  <c r="D9" i="17"/>
  <c r="D10" i="17"/>
  <c r="D8" i="14"/>
  <c r="M5" i="15" s="1"/>
  <c r="F17" i="15" s="1"/>
  <c r="D9" i="14"/>
  <c r="M6" i="15" s="1"/>
  <c r="G17" i="15" s="1"/>
  <c r="D10" i="14"/>
  <c r="M7" i="15" s="1"/>
  <c r="D11" i="14"/>
  <c r="M8" i="15" s="1"/>
  <c r="D12" i="14"/>
  <c r="M9" i="15" s="1"/>
  <c r="I17" i="15" s="1"/>
  <c r="D7" i="14"/>
  <c r="M4" i="15" s="1"/>
  <c r="D21" i="14"/>
  <c r="M18" i="15" s="1"/>
  <c r="I4" i="15" a="1"/>
  <c r="F4" i="15" a="1"/>
  <c r="G4" i="15" a="1"/>
  <c r="H4" i="15" a="1"/>
  <c r="G4" i="15" l="1"/>
  <c r="F4" i="15"/>
  <c r="I4" i="15"/>
  <c r="I15" i="15" s="1"/>
  <c r="I18" i="15" s="1"/>
  <c r="H17" i="15"/>
  <c r="E17" i="15"/>
  <c r="M10" i="15"/>
  <c r="H4" i="15"/>
  <c r="J4" i="15" s="1"/>
  <c r="D11" i="17"/>
  <c r="D18" i="17"/>
  <c r="C4" i="15" a="1"/>
  <c r="D4" i="15" a="1"/>
  <c r="D4" i="15" l="1"/>
  <c r="C4" i="15"/>
  <c r="J17" i="15"/>
  <c r="D17" i="15"/>
  <c r="D13" i="14" l="1"/>
  <c r="D19" i="14"/>
  <c r="M16" i="15" s="1"/>
  <c r="D20" i="14"/>
  <c r="M17" i="15" s="1"/>
  <c r="D18" i="14"/>
  <c r="M15" i="15" s="1"/>
  <c r="D17" i="14"/>
  <c r="M14" i="15" s="1"/>
  <c r="D16" i="14"/>
  <c r="M13" i="15" s="1"/>
  <c r="D25" i="14"/>
  <c r="D24" i="14"/>
  <c r="D22" i="13" a="1"/>
  <c r="D22" i="13" s="1"/>
  <c r="M19" i="15" l="1"/>
  <c r="C17" i="15" s="1"/>
  <c r="D22" i="14"/>
  <c r="D21" i="13" a="1"/>
  <c r="D21" i="13" s="1"/>
  <c r="D19" i="6" a="1"/>
  <c r="D19" i="6" s="1"/>
  <c r="D20" i="13" a="1"/>
  <c r="D20" i="13" s="1"/>
  <c r="D20" i="11" a="1"/>
  <c r="D20" i="11" s="1"/>
  <c r="E5" i="15" a="1"/>
  <c r="H5" i="15" a="1"/>
  <c r="H5" i="15" l="1"/>
  <c r="E5" i="15"/>
  <c r="D18" i="16"/>
  <c r="D11" i="16"/>
  <c r="C5" i="15" a="1"/>
  <c r="D5" i="15" a="1"/>
  <c r="C5" i="15" l="1"/>
  <c r="J5" i="15"/>
  <c r="D5" i="15"/>
  <c r="E6" i="15" a="1"/>
  <c r="E6" i="15" l="1"/>
  <c r="E7" i="15" a="1"/>
  <c r="H7" i="15" a="1"/>
  <c r="D18" i="11" l="1"/>
  <c r="D11" i="11"/>
  <c r="E7" i="15"/>
  <c r="H7" i="15"/>
  <c r="C7" i="15" a="1"/>
  <c r="H6" i="15" a="1"/>
  <c r="C7" i="15" l="1"/>
  <c r="J7" i="15"/>
  <c r="H6" i="15"/>
  <c r="J6" i="15" s="1"/>
  <c r="D11" i="13"/>
  <c r="D6" i="15" a="1"/>
  <c r="D6" i="15" l="1"/>
  <c r="D18" i="13"/>
  <c r="D20" i="9" a="1"/>
  <c r="D20" i="9" s="1"/>
  <c r="C6" i="15" a="1"/>
  <c r="H8" i="15" a="1"/>
  <c r="E8" i="15" a="1"/>
  <c r="C6" i="15" l="1"/>
  <c r="D11" i="9"/>
  <c r="H8" i="15"/>
  <c r="E8" i="15"/>
  <c r="D20" i="8"/>
  <c r="D20" i="7"/>
  <c r="D7" i="7"/>
  <c r="D21" i="7"/>
  <c r="D17" i="8"/>
  <c r="D17" i="7"/>
  <c r="D16" i="8"/>
  <c r="D16" i="7"/>
  <c r="D15" i="8"/>
  <c r="D15" i="7"/>
  <c r="D14" i="8"/>
  <c r="D14" i="7"/>
  <c r="E10" i="15" a="1"/>
  <c r="D7" i="15" a="1"/>
  <c r="H9" i="15" a="1"/>
  <c r="D8" i="15" a="1"/>
  <c r="E9" i="15" a="1"/>
  <c r="J8" i="15" l="1"/>
  <c r="E10" i="15"/>
  <c r="E9" i="15"/>
  <c r="H9" i="15"/>
  <c r="D8" i="15"/>
  <c r="D7" i="15"/>
  <c r="D10" i="7"/>
  <c r="D17" i="3"/>
  <c r="D10" i="3"/>
  <c r="H10" i="15" a="1"/>
  <c r="H11" i="15" a="1"/>
  <c r="J9" i="15" l="1"/>
  <c r="H10" i="15"/>
  <c r="J10" i="15" s="1"/>
  <c r="H11" i="15"/>
  <c r="D18" i="9"/>
  <c r="C8" i="15" a="1"/>
  <c r="C8" i="15" l="1"/>
  <c r="H15" i="15"/>
  <c r="H18" i="15" s="1"/>
  <c r="D11" i="8"/>
  <c r="D18" i="8"/>
  <c r="D9" i="15" a="1"/>
  <c r="D9" i="15" l="1"/>
  <c r="D16" i="3"/>
  <c r="D15" i="3"/>
  <c r="D14" i="3"/>
  <c r="D19" i="5"/>
  <c r="D18" i="5"/>
  <c r="D15" i="5"/>
  <c r="D14" i="5"/>
  <c r="D13" i="5"/>
  <c r="D18" i="4"/>
  <c r="D15" i="4"/>
  <c r="D14" i="4"/>
  <c r="D13" i="4"/>
  <c r="D9" i="5" l="1"/>
  <c r="D8" i="5"/>
  <c r="D7" i="5"/>
  <c r="D9" i="4"/>
  <c r="D8" i="4"/>
  <c r="D7" i="4"/>
  <c r="D9" i="3"/>
  <c r="D8" i="3"/>
  <c r="D7" i="3"/>
  <c r="D9" i="7"/>
  <c r="D8" i="7"/>
  <c r="E12" i="15" a="1"/>
  <c r="E13" i="15" a="1"/>
  <c r="E11" i="15" a="1"/>
  <c r="E14" i="15" a="1"/>
  <c r="E12" i="15" l="1"/>
  <c r="J12" i="15" s="1"/>
  <c r="E13" i="15"/>
  <c r="J13" i="15" s="1"/>
  <c r="E14" i="15"/>
  <c r="J14" i="15" s="1"/>
  <c r="E11" i="15"/>
  <c r="J11" i="15" s="1"/>
  <c r="D18" i="7"/>
  <c r="D11" i="7"/>
  <c r="C10" i="15" a="1"/>
  <c r="D10" i="15" a="1"/>
  <c r="G15" i="15" l="1"/>
  <c r="G18" i="15" s="1"/>
  <c r="F15" i="15"/>
  <c r="F18" i="15" s="1"/>
  <c r="D10" i="15"/>
  <c r="C10" i="15"/>
  <c r="E15" i="15"/>
  <c r="E18" i="15" s="1"/>
  <c r="D18" i="6"/>
  <c r="D21" i="3"/>
  <c r="D20" i="3"/>
  <c r="J15" i="15" l="1"/>
  <c r="J18" i="15" s="1"/>
  <c r="D16" i="5"/>
  <c r="D10" i="6"/>
  <c r="D16" i="6"/>
  <c r="D10" i="5"/>
  <c r="D10" i="4"/>
  <c r="D16" i="4"/>
  <c r="D18" i="3"/>
  <c r="D11" i="3"/>
  <c r="C12" i="15" a="1"/>
  <c r="D12" i="15" a="1"/>
  <c r="C14" i="15" a="1"/>
  <c r="D13" i="15" a="1"/>
  <c r="D11" i="15" a="1"/>
  <c r="C11" i="15" a="1"/>
  <c r="D14" i="15" a="1"/>
  <c r="C13" i="15" a="1"/>
  <c r="C12" i="15" l="1"/>
  <c r="D12" i="15"/>
  <c r="D14" i="15"/>
  <c r="C14" i="15"/>
  <c r="C13" i="15"/>
  <c r="D13" i="15"/>
  <c r="D11" i="15"/>
  <c r="C11" i="15"/>
  <c r="C15" i="15" l="1"/>
  <c r="C18" i="15" s="1"/>
  <c r="D15" i="15"/>
  <c r="D18" i="1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<sst xmlns="http://schemas.openxmlformats.org/spreadsheetml/2006/main" count="8208" uniqueCount="278">
  <si>
    <t>Office of Finance and Information Technology</t>
  </si>
  <si>
    <t>District ID</t>
  </si>
  <si>
    <t>District Name</t>
  </si>
  <si>
    <t>Grant Amount</t>
  </si>
  <si>
    <t>Grant Type</t>
  </si>
  <si>
    <t>""</t>
  </si>
  <si>
    <t>Total TAP Grants Awarded</t>
  </si>
  <si>
    <t>Grant Awarded</t>
  </si>
  <si>
    <t>Astoria SD 1</t>
  </si>
  <si>
    <t>Seismic Assessment</t>
  </si>
  <si>
    <t>Baker SD 5J</t>
  </si>
  <si>
    <t>Facilities Assessment</t>
  </si>
  <si>
    <t>Long-Range Facility Plan</t>
  </si>
  <si>
    <t>Camas Valley SD 21J</t>
  </si>
  <si>
    <t>Douglas County SD 15</t>
  </si>
  <si>
    <t>Jewell SD 8</t>
  </si>
  <si>
    <t>Lake County SD 7</t>
  </si>
  <si>
    <t>Mapleton SD 32</t>
  </si>
  <si>
    <t>Newberg SD 29J</t>
  </si>
  <si>
    <t>North Powder SD 8J</t>
  </si>
  <si>
    <t>Oakridge SD 76</t>
  </si>
  <si>
    <t>Prospect SD 59</t>
  </si>
  <si>
    <t>Siuslaw SD 97J</t>
  </si>
  <si>
    <t>South Lane SD 45J3</t>
  </si>
  <si>
    <t>St Paul SD 45</t>
  </si>
  <si>
    <t>Stanfield SD 61</t>
  </si>
  <si>
    <t>Union SD 5</t>
  </si>
  <si>
    <t>Athena-Weston SD 29RJ</t>
  </si>
  <si>
    <t>Beaverton SD 48J</t>
  </si>
  <si>
    <t>David Douglas SD 40</t>
  </si>
  <si>
    <t>Glide SD 12</t>
  </si>
  <si>
    <t>Ione SD R2</t>
  </si>
  <si>
    <t>Milton-Freewater Unified SD 7</t>
  </si>
  <si>
    <t>Pilot Rock SD 2</t>
  </si>
  <si>
    <t>St Helens SD 502</t>
  </si>
  <si>
    <t>Sweet Home SD 55</t>
  </si>
  <si>
    <t>Three Rivers/Josephine County SD</t>
  </si>
  <si>
    <t>Tillamook SD 9</t>
  </si>
  <si>
    <t>Ashland SD 5</t>
  </si>
  <si>
    <t>Long-range Facility Plan</t>
  </si>
  <si>
    <t>Central Curry SD 1</t>
  </si>
  <si>
    <t>Condon SD 25J</t>
  </si>
  <si>
    <t>Dallas SD 2</t>
  </si>
  <si>
    <t>Douglas County SD 4</t>
  </si>
  <si>
    <t>Elkton SD 34</t>
  </si>
  <si>
    <t>Greater Albany Public SD 8J</t>
  </si>
  <si>
    <t>Harrisburg SD 7J</t>
  </si>
  <si>
    <t>Klamath County SD</t>
  </si>
  <si>
    <t>Knappa SD 4</t>
  </si>
  <si>
    <t>Lowell SD 71</t>
  </si>
  <si>
    <t>North Marion SD 15</t>
  </si>
  <si>
    <t>North Santiam SD 29J</t>
  </si>
  <si>
    <t>Oregon City SD 62</t>
  </si>
  <si>
    <t>Rainier SD 13</t>
  </si>
  <si>
    <t>Scappoose SD 1J</t>
  </si>
  <si>
    <t>Sherwood SD 88J</t>
  </si>
  <si>
    <t>Springfield SD 19</t>
  </si>
  <si>
    <t>Sutherlin SD 130</t>
  </si>
  <si>
    <t>Willamina SD 30J</t>
  </si>
  <si>
    <t>Woodburn SD 103</t>
  </si>
  <si>
    <t>Seaside SD 10</t>
  </si>
  <si>
    <t>Brookings-Harbor SD 17C</t>
  </si>
  <si>
    <t>Perrydale SD 21</t>
  </si>
  <si>
    <t>South Wasco County SD 1</t>
  </si>
  <si>
    <t>Molalla River SD 35</t>
  </si>
  <si>
    <t>Corbett SD 39</t>
  </si>
  <si>
    <t>Pendleton SD 16</t>
  </si>
  <si>
    <t>Clatskanie SD 6J</t>
  </si>
  <si>
    <t>Winston-Dillard SD 116</t>
  </si>
  <si>
    <t>Warrenton-Hammond SD 30</t>
  </si>
  <si>
    <t>Coos Bay SD 9</t>
  </si>
  <si>
    <t>Canby SD 86</t>
  </si>
  <si>
    <t>Bend-LaPine Administrative SD 1</t>
  </si>
  <si>
    <t>Alsea SD 7J</t>
  </si>
  <si>
    <t>North Bend SD 13</t>
  </si>
  <si>
    <t>Banks SD 13</t>
  </si>
  <si>
    <t>Cascade SD 5</t>
  </si>
  <si>
    <t>Oakland SD 1</t>
  </si>
  <si>
    <t>Eugene SD 4J</t>
  </si>
  <si>
    <t>Redmond SD 2J</t>
  </si>
  <si>
    <t>Oregon Trail SD 46</t>
  </si>
  <si>
    <t>Dayton SD 8</t>
  </si>
  <si>
    <t>Nestucca Valley SD 101J</t>
  </si>
  <si>
    <t>Klamath Falls City Schools</t>
  </si>
  <si>
    <t>Lebanon Community SD 9</t>
  </si>
  <si>
    <t>North Clackamas SD 12</t>
  </si>
  <si>
    <t>Central Point SD 6</t>
  </si>
  <si>
    <t>Dayville SD 16J</t>
  </si>
  <si>
    <t>Creswell SD 40</t>
  </si>
  <si>
    <t>Dufur SD 29</t>
  </si>
  <si>
    <t>Hermiston SD 8</t>
  </si>
  <si>
    <t>North Wasco County SD 21</t>
  </si>
  <si>
    <t>Harney County SD 3</t>
  </si>
  <si>
    <t>Jefferson County SD 509J</t>
  </si>
  <si>
    <t>Silver Falls SD 4J</t>
  </si>
  <si>
    <t>Reynolds SD 7</t>
  </si>
  <si>
    <t>Bandon SD 54</t>
  </si>
  <si>
    <t>Adrian SD 61</t>
  </si>
  <si>
    <t>Amity SD 4J</t>
  </si>
  <si>
    <t>Ashwood SD 8</t>
  </si>
  <si>
    <t>Bethel SD 52</t>
  </si>
  <si>
    <t>Centennial SD 28J</t>
  </si>
  <si>
    <t>Central Linn SD 552</t>
  </si>
  <si>
    <t>Corvallis SD 509J</t>
  </si>
  <si>
    <t>Cove SD 15</t>
  </si>
  <si>
    <t>Eagle Point SD 9</t>
  </si>
  <si>
    <t>Echo SD 5</t>
  </si>
  <si>
    <t>Elgin SD 23</t>
  </si>
  <si>
    <t>Enterprise SD 21</t>
  </si>
  <si>
    <t>Estacada SD 108</t>
  </si>
  <si>
    <t>Falls City SD 57</t>
  </si>
  <si>
    <t>Gaston SD 511J</t>
  </si>
  <si>
    <t>Glendale SD 77</t>
  </si>
  <si>
    <t>Grants Pass SD 7</t>
  </si>
  <si>
    <t>Helix SD 1</t>
  </si>
  <si>
    <t>Hood River County SD</t>
  </si>
  <si>
    <t>Imbler SD 11</t>
  </si>
  <si>
    <t>Jefferson SD 14J</t>
  </si>
  <si>
    <t>John Day SD 3</t>
  </si>
  <si>
    <t>La Grande SD 1</t>
  </si>
  <si>
    <t>Lincoln County SD</t>
  </si>
  <si>
    <t>Marcola SD 79J</t>
  </si>
  <si>
    <t>McKenzie SD 68</t>
  </si>
  <si>
    <t>Medford SD 549C</t>
  </si>
  <si>
    <t>Monument SD 8</t>
  </si>
  <si>
    <t>Morrow SD 1</t>
  </si>
  <si>
    <t>Philomath SD 17J</t>
  </si>
  <si>
    <t>Phoenix-Talent SD 4</t>
  </si>
  <si>
    <t>Pleasant Hill SD 1</t>
  </si>
  <si>
    <t>Prairie City SD 4</t>
  </si>
  <si>
    <t>Sheridan SD 48J</t>
  </si>
  <si>
    <t>South Umpqua SD 19</t>
  </si>
  <si>
    <t>Umatilla SD 6R</t>
  </si>
  <si>
    <t>Wallowa SD 12</t>
  </si>
  <si>
    <t>Yamhill Carlton SD 1</t>
  </si>
  <si>
    <t>Yes</t>
  </si>
  <si>
    <t>No</t>
  </si>
  <si>
    <t>Withdrawn</t>
  </si>
  <si>
    <t>Crook County SD</t>
  </si>
  <si>
    <t>McMinnville SD 40</t>
  </si>
  <si>
    <t>Ukiah SD 80R</t>
  </si>
  <si>
    <t>-</t>
  </si>
  <si>
    <t>Forest Grove SD 15</t>
  </si>
  <si>
    <t>Junction City SD 69</t>
  </si>
  <si>
    <t>Lake Oswego SD 7J</t>
  </si>
  <si>
    <t>North Lake SD 14</t>
  </si>
  <si>
    <t>Ontario SD 8C</t>
  </si>
  <si>
    <t>Black Butte SD 41</t>
  </si>
  <si>
    <t>Burnt River SD 30J</t>
  </si>
  <si>
    <t>Butte Falls SD 91</t>
  </si>
  <si>
    <t>Central SD 13J</t>
  </si>
  <si>
    <t>Colton SD 53</t>
  </si>
  <si>
    <t>Coquille SD 8</t>
  </si>
  <si>
    <t>Diamond SD 7</t>
  </si>
  <si>
    <t>Double O SD 28</t>
  </si>
  <si>
    <t>Drewsey SD 13</t>
  </si>
  <si>
    <t>Fern Ridge SD 28J</t>
  </si>
  <si>
    <t>Frenchglen SD 16</t>
  </si>
  <si>
    <t>Gervais SD 1</t>
  </si>
  <si>
    <t>Harney County SD 4</t>
  </si>
  <si>
    <t>Harney County Union High SD 1J</t>
  </si>
  <si>
    <t>Long Creek SD 17</t>
  </si>
  <si>
    <t>Mt Angel SD 91</t>
  </si>
  <si>
    <t>Myrtle Point SD 41</t>
  </si>
  <si>
    <t>North Douglas SD 22</t>
  </si>
  <si>
    <t>Paisley SD 11</t>
  </si>
  <si>
    <t>Parkrose SD 3</t>
  </si>
  <si>
    <t>Pine Creek SD 5</t>
  </si>
  <si>
    <t>Port Orford-Langlois SD 2CJ</t>
  </si>
  <si>
    <t>Portland SD 1J</t>
  </si>
  <si>
    <t>Powers SD 31</t>
  </si>
  <si>
    <t>Reedsport SD 105</t>
  </si>
  <si>
    <t>Rogue River SD 35</t>
  </si>
  <si>
    <t>Scio SD 95</t>
  </si>
  <si>
    <t>South Harney SD 33</t>
  </si>
  <si>
    <t>Spray SD 1</t>
  </si>
  <si>
    <t>Suntex SD 10</t>
  </si>
  <si>
    <t>Vernonia SD 47J</t>
  </si>
  <si>
    <t>Pinehurst SD 94</t>
  </si>
  <si>
    <t>Vale SD 84</t>
  </si>
  <si>
    <t>Riverdale SD 51J</t>
  </si>
  <si>
    <t>Riddle SD 70</t>
  </si>
  <si>
    <t>Pine Eagle SD 61</t>
  </si>
  <si>
    <t>Neah-Kah-Nie SD 56</t>
  </si>
  <si>
    <t>Joseph SD 6</t>
  </si>
  <si>
    <t>Harper SD 66</t>
  </si>
  <si>
    <t>Gladstone SD 115</t>
  </si>
  <si>
    <t>Blachly SD 90</t>
  </si>
  <si>
    <t>2021 Technical Assistance Program (TAP) Award Results</t>
  </si>
  <si>
    <t>2020 Technical Assistance Program (TAP) Award Results</t>
  </si>
  <si>
    <t>2019 Technical Assistance Program (TAP) Award Results</t>
  </si>
  <si>
    <t>2018 Technical Assistance Program (TAP) Award Results</t>
  </si>
  <si>
    <t>2017 Technical Assistance Program (TAP) Award Results</t>
  </si>
  <si>
    <t>2016 Technical Assistance Program (TAP) Award Results</t>
  </si>
  <si>
    <t>2022 Technical Assistance Program (TAP) Award Results</t>
  </si>
  <si>
    <t>Asbestos Hazard Assessment</t>
  </si>
  <si>
    <t>Hillsboro SD 1J</t>
  </si>
  <si>
    <t>Mitchell SD 55</t>
  </si>
  <si>
    <t>Salem-Keizer SD 24J</t>
  </si>
  <si>
    <t>Tigard-Tualatin SD 23J</t>
  </si>
  <si>
    <t>West Linn-Wilsonville SD 3J</t>
  </si>
  <si>
    <t>Radon Hazard Assessment</t>
  </si>
  <si>
    <t>.</t>
  </si>
  <si>
    <t>School Facilities Unit</t>
  </si>
  <si>
    <t>2023 Technical Assistance Program (TAP) Award Results</t>
  </si>
  <si>
    <t>2023 TAP Grant Recipients</t>
  </si>
  <si>
    <t>Culver SD 4</t>
  </si>
  <si>
    <t>Monroe SD 1J</t>
  </si>
  <si>
    <t>Nyssa SD 26</t>
  </si>
  <si>
    <t>Sisters SD 6</t>
  </si>
  <si>
    <t>2024 Technical Assistance Program (TAP) Award Results</t>
  </si>
  <si>
    <t>Columbia Gorge ESD</t>
  </si>
  <si>
    <t>Harney ESD Region XVII</t>
  </si>
  <si>
    <t>High Desert ESD</t>
  </si>
  <si>
    <t>Jordan Valley SD 3</t>
  </si>
  <si>
    <t>Lane ESD</t>
  </si>
  <si>
    <t>Multnomah ESD</t>
  </si>
  <si>
    <t>South Coast ESD</t>
  </si>
  <si>
    <t>Gresham-Barlow SD 10J</t>
  </si>
  <si>
    <t>Willamette ESD</t>
  </si>
  <si>
    <t>TAP Grants By Year</t>
  </si>
  <si>
    <t>Year</t>
  </si>
  <si>
    <t># of Grants</t>
  </si>
  <si>
    <t>Total</t>
  </si>
  <si>
    <t>2025 Technical Assistance Program (TAP) Award Results</t>
  </si>
  <si>
    <t>Huntington SD 16J</t>
  </si>
  <si>
    <t>Fossil SD 21J</t>
  </si>
  <si>
    <t>InterMountain ESD</t>
  </si>
  <si>
    <t>Award Period</t>
  </si>
  <si>
    <t>2022 TAP Grant Recipients</t>
  </si>
  <si>
    <t>2021 TAP Grant Recipients</t>
  </si>
  <si>
    <t>2020 TAP Grant Recipients</t>
  </si>
  <si>
    <t>2019 TAP Grant Recipients</t>
  </si>
  <si>
    <t>2018 TAP Grant Recipients</t>
  </si>
  <si>
    <t>2017 TAP Grant Recipients</t>
  </si>
  <si>
    <t>2016 TAP Grant Recipients</t>
  </si>
  <si>
    <t>ESD Name</t>
  </si>
  <si>
    <t>ESD ID</t>
  </si>
  <si>
    <t>Total TAP Grant Amount Awarded</t>
  </si>
  <si>
    <t>Total Awarded</t>
  </si>
  <si>
    <t>TAP Grant Type</t>
  </si>
  <si>
    <t>Technical Assistance Program (TAP) Grant Award Results</t>
  </si>
  <si>
    <t>School District Awards</t>
  </si>
  <si>
    <t>TAP Grant Recipients - Alphabetized by Entity Type</t>
  </si>
  <si>
    <t>Total School Districts Awarded a TAP Grant</t>
  </si>
  <si>
    <t>Total ESDs Awarded a TAP Grant</t>
  </si>
  <si>
    <t>Total Entities Not Awarded a TAP Grant</t>
  </si>
  <si>
    <t>Total School Districts Not Awarded a TAP Grant</t>
  </si>
  <si>
    <t>2025 TAP Grant Recipients by Entity Type</t>
  </si>
  <si>
    <t>2024 TAP Grant Recipients by Entity Type</t>
  </si>
  <si>
    <t>Southern Oregon ESD</t>
  </si>
  <si>
    <t>Engineered Wood Roof Systems Assessment</t>
  </si>
  <si>
    <t>Yoncalla SD 32</t>
  </si>
  <si>
    <t>2026 Technical Assistance Program (TAP) Award Results</t>
  </si>
  <si>
    <t>2026 TAP Grant Recipients by Entity Type</t>
  </si>
  <si>
    <t>Northwest Regional ESD</t>
  </si>
  <si>
    <t>Asbestos Assessment</t>
  </si>
  <si>
    <t>Douglas ESD</t>
  </si>
  <si>
    <t>Santiam Canyon SD 129J</t>
  </si>
  <si>
    <t>Arlington SD 3</t>
  </si>
  <si>
    <t>Facilities</t>
  </si>
  <si>
    <t>Long-Range</t>
  </si>
  <si>
    <t>Seismic</t>
  </si>
  <si>
    <t>Environ</t>
  </si>
  <si>
    <t>Wood Roof</t>
  </si>
  <si>
    <t>Education Service District (ESD) Awards</t>
  </si>
  <si>
    <t>202X Technical Assistance Program (TAP) Award Results</t>
  </si>
  <si>
    <t>202X TAP Grant Recipients by Entity Type</t>
  </si>
  <si>
    <t>Instructions for adding a new year of data:</t>
  </si>
  <si>
    <t>6) Delete any blank rows in both tables</t>
  </si>
  <si>
    <r>
      <t xml:space="preserve">7) Reapply the table sorting for both tables </t>
    </r>
    <r>
      <rPr>
        <i/>
        <sz val="11"/>
        <color theme="1"/>
        <rFont val="Calibri"/>
        <family val="2"/>
        <scheme val="minor"/>
      </rPr>
      <t xml:space="preserve">(select any cell in the table and type </t>
    </r>
    <r>
      <rPr>
        <b/>
        <i/>
        <sz val="11"/>
        <color theme="1"/>
        <rFont val="Calibri"/>
        <family val="2"/>
        <scheme val="minor"/>
      </rPr>
      <t>Ctrl+Alt+L</t>
    </r>
    <r>
      <rPr>
        <i/>
        <sz val="11"/>
        <color theme="1"/>
        <rFont val="Calibri"/>
        <family val="2"/>
        <scheme val="minor"/>
      </rPr>
      <t>)</t>
    </r>
  </si>
  <si>
    <t>9) Select cell A1 and protect the sheet</t>
  </si>
  <si>
    <t>1) Make a copy of this sheet and unprotect it</t>
  </si>
  <si>
    <t>2) Update the sheet name to the year</t>
  </si>
  <si>
    <t>3) Update the red title text (x2) with the current year</t>
  </si>
  <si>
    <r>
      <t xml:space="preserve">5) Paste the data into each table (ESD and SD) </t>
    </r>
    <r>
      <rPr>
        <b/>
        <sz val="11"/>
        <color rgb="FFC00000"/>
        <rFont val="Calibri"/>
        <family val="2"/>
        <scheme val="minor"/>
      </rPr>
      <t>AS VALUES ONLY</t>
    </r>
  </si>
  <si>
    <r>
      <t xml:space="preserve">4) Update the table names (ESD and SD) with the current year </t>
    </r>
    <r>
      <rPr>
        <i/>
        <sz val="11"/>
        <color theme="1"/>
        <rFont val="Calibri"/>
        <family val="2"/>
        <scheme val="minor"/>
      </rPr>
      <t>(select any cell in the table, go to Table Design tab, edit name in top left corner)</t>
    </r>
  </si>
  <si>
    <t>8) Delete this instruction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</si>
</sst>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&quot;$&quot;* #,##0_);_(&quot;$&quot;* \(#,##0\);_(&quot;$&quot;* &quot;-&quot;??_);_(@_)"/>
    <numFmt numFmtId="165" formatCode="&quot;$&quot;#,##0"/>
    <numFmt numFmtId="166" formatCode="_([$$-409]* #,##0_);_([$$-409]* \(#,##0\);_([$$-409]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1A75BC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b/>
      <sz val="18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0" tint="-0.499984740745262"/>
      <name val="Calibri"/>
      <family val="2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rgb="FFE5F2FB"/>
        <bgColor indexed="64"/>
      </patternFill>
    </fill>
    <fill>
      <patternFill patternType="solid">
        <fgColor rgb="FFC9E3F7"/>
        <bgColor indexed="64"/>
      </patternFill>
    </fill>
    <fill>
      <patternFill patternType="solid">
        <fgColor rgb="FFDDEBF7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Continuous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 vertical="center" indent="6"/>
    </xf>
    <xf numFmtId="0" fontId="7" fillId="0" borderId="0" xfId="0" applyFont="1" applyAlignment="1">
      <alignment horizontal="left" vertical="center" indent="6"/>
    </xf>
    <xf numFmtId="0" fontId="5" fillId="0" borderId="0" xfId="0" applyFont="1" applyAlignment="1">
      <alignment horizontal="left" wrapText="1" indent="6"/>
    </xf>
    <xf numFmtId="0" fontId="6" fillId="0" borderId="1" xfId="0" applyFont="1" applyBorder="1" applyAlignment="1">
      <alignment horizontal="left" vertical="center" wrapText="1" indent="6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left" vertical="center" indent="6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/>
    <xf numFmtId="0" fontId="8" fillId="0" borderId="0" xfId="0" applyFont="1" applyAlignment="1">
      <alignment horizontal="left" indent="6"/>
    </xf>
    <xf numFmtId="0" fontId="15" fillId="0" borderId="0" xfId="0" applyFont="1" applyAlignment="1">
      <alignment horizontal="left" indent="18"/>
    </xf>
    <xf numFmtId="0" fontId="14" fillId="0" borderId="0" xfId="0" applyFont="1" applyAlignment="1">
      <alignment horizontal="left" indent="18"/>
    </xf>
    <xf numFmtId="0" fontId="2" fillId="0" borderId="0" xfId="1">
      <alignment vertical="center"/>
    </xf>
    <xf numFmtId="0" fontId="19" fillId="0" borderId="0" xfId="1" applyFont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wrapText="1"/>
    </xf>
    <xf numFmtId="0" fontId="26" fillId="0" borderId="0" xfId="0" applyFont="1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centerContinuous" wrapTex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 wrapText="1"/>
    </xf>
    <xf numFmtId="0" fontId="3" fillId="0" borderId="0" xfId="0" quotePrefix="1" applyFont="1" applyAlignment="1">
      <alignment horizontal="left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 wrapText="1" indent="1"/>
    </xf>
    <xf numFmtId="165" fontId="0" fillId="0" borderId="0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Continuous" wrapText="1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centerContinuous" wrapText="1"/>
    </xf>
    <xf numFmtId="166" fontId="0" fillId="0" borderId="0" xfId="0" applyNumberFormat="1" applyFont="1" applyAlignment="1">
      <alignment horizontal="left"/>
    </xf>
    <xf numFmtId="1" fontId="0" fillId="0" borderId="0" xfId="0" applyNumberFormat="1" applyFont="1"/>
    <xf numFmtId="0" fontId="0" fillId="0" borderId="0" xfId="0" applyFont="1" applyAlignment="1">
      <alignment horizontal="centerContinuous" wrapText="1"/>
    </xf>
    <xf numFmtId="37" fontId="0" fillId="0" borderId="0" xfId="0" applyNumberFormat="1" applyFont="1" applyAlignment="1">
      <alignment horizontal="centerContinuous" wrapText="1"/>
    </xf>
    <xf numFmtId="0" fontId="25" fillId="5" borderId="4" xfId="0" applyFont="1" applyFill="1" applyBorder="1" applyAlignment="1">
      <alignment horizontal="centerContinuous" vertical="center"/>
    </xf>
    <xf numFmtId="0" fontId="23" fillId="5" borderId="5" xfId="0" applyFont="1" applyFill="1" applyBorder="1" applyAlignment="1">
      <alignment horizontal="centerContinuous" vertical="center"/>
    </xf>
    <xf numFmtId="0" fontId="23" fillId="5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 inden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 indent="1"/>
    </xf>
    <xf numFmtId="0" fontId="13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164" fontId="0" fillId="3" borderId="11" xfId="0" applyNumberFormat="1" applyFont="1" applyFill="1" applyBorder="1" applyAlignment="1">
      <alignment vertical="center" wrapText="1"/>
    </xf>
    <xf numFmtId="0" fontId="3" fillId="0" borderId="12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left" vertical="center" indent="1"/>
    </xf>
    <xf numFmtId="164" fontId="0" fillId="3" borderId="14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164" fontId="0" fillId="3" borderId="17" xfId="0" applyNumberFormat="1" applyFont="1" applyFill="1" applyBorder="1" applyAlignment="1">
      <alignment vertical="center" wrapText="1"/>
    </xf>
    <xf numFmtId="0" fontId="0" fillId="3" borderId="11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 indent="1"/>
    </xf>
    <xf numFmtId="0" fontId="3" fillId="2" borderId="21" xfId="0" applyFont="1" applyFill="1" applyBorder="1" applyAlignment="1">
      <alignment horizontal="left" vertical="center" inden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left" vertical="center" wrapText="1" indent="1"/>
    </xf>
    <xf numFmtId="165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wrapText="1" indent="1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left" vertical="center" wrapText="1" indent="1"/>
    </xf>
    <xf numFmtId="165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wrapText="1" indent="1"/>
    </xf>
    <xf numFmtId="0" fontId="11" fillId="3" borderId="0" xfId="0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horizontal="left" wrapText="1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 vertical="center" wrapText="1" indent="1"/>
      <protection locked="0"/>
    </xf>
    <xf numFmtId="165" fontId="0" fillId="0" borderId="0" xfId="0" applyNumberForma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11" fillId="3" borderId="0" xfId="0" applyFont="1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left" vertical="center" wrapText="1" indent="1"/>
      <protection locked="0"/>
    </xf>
    <xf numFmtId="165" fontId="0" fillId="3" borderId="0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 applyProtection="1">
      <alignment horizontal="left" wrapText="1" inden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49" fontId="0" fillId="3" borderId="0" xfId="0" applyNumberForma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3" borderId="0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left" vertical="center" indent="1"/>
    </xf>
    <xf numFmtId="0" fontId="0" fillId="3" borderId="23" xfId="0" applyFont="1" applyFill="1" applyBorder="1" applyAlignment="1">
      <alignment horizontal="center" vertical="center" wrapText="1"/>
    </xf>
    <xf numFmtId="0" fontId="3" fillId="2" borderId="19" xfId="0" applyFont="1" applyFill="1" applyBorder="1"/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/>
    <xf numFmtId="0" fontId="24" fillId="2" borderId="21" xfId="0" applyFont="1" applyFill="1" applyBorder="1"/>
    <xf numFmtId="0" fontId="3" fillId="3" borderId="2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vertical="center"/>
    </xf>
    <xf numFmtId="0" fontId="3" fillId="0" borderId="10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left" vertical="center" wrapText="1" indent="1"/>
      <protection locked="0"/>
    </xf>
    <xf numFmtId="165" fontId="0" fillId="0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left" wrapText="1" indent="1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 applyProtection="1">
      <alignment horizontal="center"/>
    </xf>
    <xf numFmtId="0" fontId="0" fillId="0" borderId="0" xfId="0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center" vertical="center" wrapText="1"/>
    </xf>
    <xf numFmtId="0" fontId="0" fillId="0" borderId="0" xfId="0" applyAlignment="1" applyProtection="1">
      <alignment horizontal="left" wrapText="1" indent="1"/>
    </xf>
    <xf numFmtId="165" fontId="0" fillId="0" borderId="0" xfId="0" applyNumberFormat="1" applyAlignment="1" applyProtection="1">
      <alignment horizontal="center" vertical="center" wrapText="1"/>
    </xf>
    <xf numFmtId="165" fontId="0" fillId="0" borderId="0" xfId="0" applyNumberForma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20" fillId="4" borderId="0" xfId="1" applyFont="1" applyFill="1" applyBorder="1" applyAlignment="1">
      <alignment horizontal="center"/>
    </xf>
    <xf numFmtId="164" fontId="22" fillId="3" borderId="0" xfId="1" applyNumberFormat="1" applyFont="1" applyFill="1" applyBorder="1" applyAlignment="1">
      <alignment wrapText="1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164" fontId="3" fillId="2" borderId="29" xfId="0" applyNumberFormat="1" applyFont="1" applyFill="1" applyBorder="1" applyAlignment="1">
      <alignment wrapText="1"/>
    </xf>
    <xf numFmtId="164" fontId="20" fillId="2" borderId="29" xfId="0" applyNumberFormat="1" applyFont="1" applyFill="1" applyBorder="1" applyAlignment="1">
      <alignment wrapText="1"/>
    </xf>
    <xf numFmtId="164" fontId="20" fillId="2" borderId="30" xfId="0" applyNumberFormat="1" applyFont="1" applyFill="1" applyBorder="1" applyAlignment="1">
      <alignment wrapText="1"/>
    </xf>
    <xf numFmtId="0" fontId="27" fillId="0" borderId="0" xfId="1" applyFont="1" applyAlignment="1">
      <alignment horizontal="center" vertical="center"/>
    </xf>
    <xf numFmtId="164" fontId="3" fillId="0" borderId="0" xfId="0" applyNumberFormat="1" applyFont="1"/>
    <xf numFmtId="164" fontId="21" fillId="0" borderId="0" xfId="0" applyNumberFormat="1" applyFont="1" applyFill="1" applyBorder="1" applyAlignment="1">
      <alignment wrapText="1"/>
    </xf>
    <xf numFmtId="164" fontId="3" fillId="3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164" fontId="2" fillId="0" borderId="0" xfId="1" applyNumberFormat="1">
      <alignment vertical="center"/>
    </xf>
    <xf numFmtId="0" fontId="1" fillId="0" borderId="0" xfId="1" applyFont="1" applyAlignment="1">
      <alignment horizontal="center" vertical="center"/>
    </xf>
    <xf numFmtId="164" fontId="27" fillId="0" borderId="0" xfId="1" applyNumberFormat="1" applyFont="1">
      <alignment vertical="center"/>
    </xf>
    <xf numFmtId="0" fontId="6" fillId="0" borderId="0" xfId="0" applyFont="1" applyBorder="1" applyAlignment="1">
      <alignment horizontal="left" vertical="center" wrapText="1" indent="6"/>
    </xf>
    <xf numFmtId="0" fontId="3" fillId="0" borderId="0" xfId="0" applyFont="1" applyBorder="1" applyAlignment="1">
      <alignment horizontal="centerContinuous" wrapText="1"/>
    </xf>
    <xf numFmtId="0" fontId="3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165" fontId="0" fillId="0" borderId="0" xfId="0" applyNumberFormat="1" applyFont="1" applyAlignment="1">
      <alignment horizontal="left" vertical="top"/>
    </xf>
  </cellXfs>
  <cellStyles count="2">
    <cellStyle name="Normal" xfId="0" builtinId="0"/>
    <cellStyle name="Normal 2" xfId="1" xr:uid="{CE246C06-AE3D-4346-B12E-51FD5863DD58}"/>
  </cellStyles>
  <dxfs count="179">
    <dxf>
      <font>
        <b/>
        <i val="0"/>
        <color rgb="FFC00000"/>
      </font>
    </dxf>
    <dxf>
      <font>
        <b/>
        <i val="0"/>
        <color rgb="FFC00000"/>
      </font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>
          <bgColor theme="2"/>
        </patternFill>
      </fill>
    </dxf>
    <dxf>
      <fill>
        <patternFill>
          <bgColor rgb="FFE5F2FB"/>
        </patternFill>
      </fill>
    </dxf>
    <dxf>
      <fill>
        <patternFill patternType="solid">
          <fgColor rgb="FFE5F2FB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E5F2FB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1" relativeIndent="1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center" textRotation="0" wrapText="1" indent="1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1" relativeIndent="1" justifyLastLine="0" shrinkToFit="0" readingOrder="0"/>
      <protection locked="1" hidden="0"/>
    </dxf>
    <dxf>
      <numFmt numFmtId="30" formatCode="@"/>
      <alignment horizontal="center" vertical="center" textRotation="0" wrapText="1" indent="0" justifyLastLine="0" shrinkToFit="0" readingOrder="0"/>
      <protection locked="1" hidden="0"/>
    </dxf>
    <dxf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rgb="FFE5F2FB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E5F2FB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family val="2"/>
      </font>
      <numFmt numFmtId="164" formatCode="_(&quot;$&quot;* #,##0_);_(&quot;$&quot;* \(#,##0\);_(&quot;$&quot;* &quot;-&quot;??_);_(@_)"/>
      <fill>
        <patternFill patternType="solid">
          <fgColor indexed="64"/>
          <bgColor rgb="FFE5F2FB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/>
      </font>
      <numFmt numFmtId="164" formatCode="_(&quot;$&quot;* #,##0_);_(&quot;$&quot;* \(#,##0\);_(&quot;$&quot;* &quot;-&quot;??_);_(@_)"/>
      <fill>
        <patternFill patternType="solid">
          <fgColor indexed="64"/>
          <bgColor rgb="FFE5F2FB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family val="2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family val="2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family val="2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34998626667073579"/>
        <name val="Calibri"/>
        <family val="2"/>
      </font>
      <numFmt numFmtId="164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bottom" textRotation="0" wrapText="1" relativeIndent="1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165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horizontal="left" vertical="bottom" textRotation="0" wrapText="1" relativeIndent="1" justifyLastLine="0" shrinkToFit="0" readingOrder="0"/>
      <protection locked="0" hidden="0"/>
    </dxf>
    <dxf>
      <numFmt numFmtId="165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vertical="center" textRotation="0" wrapText="0" indent="0" justifyLastLine="0" shrinkToFit="0" readingOrder="0"/>
      <protection locked="1" hidden="0"/>
    </dxf>
    <dxf>
      <alignment horizontal="left" vertical="center" textRotation="0" wrapText="1" indent="1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bottom" textRotation="0" wrapText="1" relativeIndent="1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bottom" textRotation="0" wrapText="1" relativeIndent="1" justifyLastLine="0" shrinkToFit="0" readingOrder="0"/>
      <protection locked="0" hidden="0"/>
    </dxf>
    <dxf>
      <numFmt numFmtId="30" formatCode="@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bottom" textRotation="0" wrapText="1" relativeIndent="1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bottom" textRotation="0" wrapText="1" relativeIndent="1" justifyLastLine="0" shrinkToFit="0" readingOrder="0"/>
      <protection locked="0" hidden="0"/>
    </dxf>
    <dxf>
      <numFmt numFmtId="30" formatCode="@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bottom" textRotation="0" wrapText="1" relativeIndent="1" justifyLastLine="0" shrinkToFit="0" readingOrder="0"/>
      <protection locked="0" hidden="0"/>
    </dxf>
    <dxf>
      <numFmt numFmtId="30" formatCode="@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0" hidden="0"/>
    </dxf>
    <dxf>
      <alignment horizontal="left" vertical="bottom" textRotation="0" wrapText="1" relativeIndent="1" justifyLastLine="0" shrinkToFit="0" readingOrder="0"/>
      <protection locked="0" hidden="0"/>
    </dxf>
    <dxf>
      <numFmt numFmtId="30" formatCode="@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1" relativeIndent="1" justifyLastLine="0" shrinkToFit="0" readingOrder="0"/>
      <protection locked="1" hidden="0"/>
    </dxf>
    <dxf>
      <numFmt numFmtId="30" formatCode="@"/>
      <alignment horizontal="center" vertical="center" textRotation="0" wrapText="1" indent="0" justifyLastLine="0" shrinkToFit="0" readingOrder="0"/>
      <protection locked="1" hidden="0"/>
    </dxf>
    <dxf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1" relativeIndent="1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1" relativeIndent="1" justifyLastLine="0" shrinkToFit="0" readingOrder="0"/>
      <protection locked="1" hidden="0"/>
    </dxf>
    <dxf>
      <numFmt numFmtId="30" formatCode="@"/>
      <alignment horizontal="center" vertical="center" textRotation="0" wrapText="1" indent="0" justifyLastLine="0" shrinkToFit="0" readingOrder="0"/>
      <protection locked="1" hidden="0"/>
    </dxf>
    <dxf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1" relativeIndent="1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center" textRotation="0" wrapText="1" indent="1" justifyLastLine="0" shrinkToFit="0" readingOrder="0"/>
      <protection locked="1" hidden="0"/>
    </dxf>
    <dxf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1" relativeIndent="1" justifyLastLine="0" shrinkToFit="0" readingOrder="0"/>
      <protection locked="1" hidden="0"/>
    </dxf>
    <dxf>
      <numFmt numFmtId="30" formatCode="@"/>
      <alignment horizontal="center" vertical="center" textRotation="0" wrapText="1" indent="0" justifyLastLine="0" shrinkToFit="0" readingOrder="0"/>
      <protection locked="1" hidden="0"/>
    </dxf>
    <dxf>
      <alignment horizontal="left" vertical="center" textRotation="0" wrapText="1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alignment horizontal="left" vertical="bottom" textRotation="0" wrapText="1" relativeIndent="1" justifyLastLine="0" shrinkToFit="0" readingOrder="0"/>
      <protection locked="1" hidden="0"/>
    </dxf>
    <dxf>
      <numFmt numFmtId="165" formatCode="&quot;$&quot;#,##0"/>
      <alignment horizontal="center" vertical="center" textRotation="0" wrapText="1" indent="0" justifyLastLine="0" shrinkToFit="0" readingOrder="0"/>
      <protection locked="1" hidden="0"/>
    </dxf>
    <dxf>
      <font>
        <b/>
        <i val="0"/>
      </font>
      <fill>
        <patternFill>
          <bgColor rgb="FFAAD4F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  <protection locked="1" hidden="0"/>
    </dxf>
    <dxf>
      <numFmt numFmtId="165" formatCode="&quot;$&quot;#,##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alignment horizontal="left" vertical="top" textRotation="0" wrapText="1" relative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relativeIndent="1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relative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C9E3F7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 patternType="none">
          <fgColor indexed="64"/>
          <bgColor indexed="65"/>
        </patternFill>
      </fill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ill>
        <patternFill patternType="none">
          <fgColor rgb="FF000000"/>
          <bgColor auto="1"/>
        </patternFill>
      </fill>
      <alignment vertical="top" textRotation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1" defaultTableStyle="ODE" defaultPivotStyle="PivotStyleLight16">
    <tableStyle name="ODE" pivot="0" count="2" xr9:uid="{00000000-0011-0000-FFFF-FFFF00000000}">
      <tableStyleElement type="wholeTable" dxfId="138"/>
      <tableStyleElement type="headerRow" dxfId="137"/>
    </tableStyle>
  </tableStyles>
  <colors>
    <mruColors>
      <color rgb="FFE5F2FB"/>
      <color rgb="FFAAD4F4"/>
      <color rgb="FFDDEBF7"/>
      <color rgb="FFC9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148165</xdr:colOff>
      <xdr:row>0</xdr:row>
      <xdr:rowOff>159007</xdr:rowOff>
    </xdr:from>
    <xdr:to>
      <xdr:col>2</xdr:col>
      <xdr:colOff>449155</xdr:colOff>
      <xdr:row>3</xdr:row>
      <xdr:rowOff>278548</xdr:rowOff>
    </xdr:to>
    <xdr:pic>
      <xdr:nvPicPr>
        <xdr:cNvPr id="7" name="Picture 6" descr="Oregon Department of Education Logo">
          <a:extLst>
            <a:ext uri="{FF2B5EF4-FFF2-40B4-BE49-F238E27FC236}">
              <a16:creationId xmlns:a16="http://schemas.microsoft.com/office/drawing/2014/main" id="{EF6B441D-27BA-4B3F-87DD-CC0CC7C47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0" y="159007"/>
          <a:ext cx="1005840" cy="10434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148166</xdr:colOff>
      <xdr:row>0</xdr:row>
      <xdr:rowOff>158000</xdr:rowOff>
    </xdr:from>
    <xdr:ext cx="1005840" cy="1040797"/>
    <xdr:pic>
      <xdr:nvPicPr>
        <xdr:cNvPr id="4" name="Picture 3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58000"/>
          <a:ext cx="1005840" cy="104079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148166</xdr:colOff>
      <xdr:row>0</xdr:row>
      <xdr:rowOff>158000</xdr:rowOff>
    </xdr:from>
    <xdr:ext cx="1005840" cy="1040797"/>
    <xdr:pic>
      <xdr:nvPicPr>
        <xdr:cNvPr id="4" name="Picture 3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58000"/>
          <a:ext cx="1005840" cy="1040797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148166</xdr:colOff>
      <xdr:row>0</xdr:row>
      <xdr:rowOff>158000</xdr:rowOff>
    </xdr:from>
    <xdr:ext cx="1005840" cy="1040797"/>
    <xdr:pic>
      <xdr:nvPicPr>
        <xdr:cNvPr id="4" name="Picture 3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58000"/>
          <a:ext cx="1005840" cy="1040797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161924</xdr:rowOff>
    </xdr:from>
    <xdr:to>
      <xdr:col>2</xdr:col>
      <xdr:colOff>444208</xdr:colOff>
      <xdr:row>3</xdr:row>
      <xdr:rowOff>271940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4D9768D8-F265-4B0F-9007-CC7A8BACB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61924"/>
          <a:ext cx="996658" cy="10339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161924</xdr:rowOff>
    </xdr:from>
    <xdr:to>
      <xdr:col>2</xdr:col>
      <xdr:colOff>444208</xdr:colOff>
      <xdr:row>3</xdr:row>
      <xdr:rowOff>271940</xdr:rowOff>
    </xdr:to>
    <xdr:pic>
      <xdr:nvPicPr>
        <xdr:cNvPr id="8" name="Picture 7" descr="Oregon Department of Education Logo" title="Oregon Department of Education Logo">
          <a:extLst>
            <a:ext uri="{FF2B5EF4-FFF2-40B4-BE49-F238E27FC236}">
              <a16:creationId xmlns:a16="http://schemas.microsoft.com/office/drawing/2014/main" id="{DC833900-9C1E-4E42-8201-E6A7DA27C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61924"/>
          <a:ext cx="996658" cy="10339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148165</xdr:colOff>
      <xdr:row>0</xdr:row>
      <xdr:rowOff>159007</xdr:rowOff>
    </xdr:from>
    <xdr:to>
      <xdr:col>2</xdr:col>
      <xdr:colOff>449155</xdr:colOff>
      <xdr:row>3</xdr:row>
      <xdr:rowOff>278548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AF833912-3E5D-459E-B714-6890AAF3C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0" y="159007"/>
          <a:ext cx="1005840" cy="10434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148165</xdr:colOff>
      <xdr:row>0</xdr:row>
      <xdr:rowOff>159007</xdr:rowOff>
    </xdr:from>
    <xdr:to>
      <xdr:col>2</xdr:col>
      <xdr:colOff>449155</xdr:colOff>
      <xdr:row>3</xdr:row>
      <xdr:rowOff>278548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32CE135D-D9B0-435A-AEB2-D3DDA45CD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0" y="159007"/>
          <a:ext cx="1005840" cy="10434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148166</xdr:colOff>
      <xdr:row>0</xdr:row>
      <xdr:rowOff>164042</xdr:rowOff>
    </xdr:from>
    <xdr:ext cx="1005840" cy="1040797"/>
    <xdr:pic>
      <xdr:nvPicPr>
        <xdr:cNvPr id="3" name="Picture 2" descr="Oregon Department of Education Logo" title="Oregon Department of Education Logo">
          <a:extLst>
            <a:ext uri="{FF2B5EF4-FFF2-40B4-BE49-F238E27FC236}">
              <a16:creationId xmlns:a16="http://schemas.microsoft.com/office/drawing/2014/main" id="{D377ADE8-81CA-47A0-94EA-2D38B3908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64042"/>
          <a:ext cx="1005840" cy="104079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148165</xdr:colOff>
      <xdr:row>0</xdr:row>
      <xdr:rowOff>164043</xdr:rowOff>
    </xdr:from>
    <xdr:ext cx="1005840" cy="1040797"/>
    <xdr:pic>
      <xdr:nvPicPr>
        <xdr:cNvPr id="3" name="Picture 2" descr="Oregon Department of Education Logo" title="Oregon Department of Education Logo">
          <a:extLst>
            <a:ext uri="{FF2B5EF4-FFF2-40B4-BE49-F238E27FC236}">
              <a16:creationId xmlns:a16="http://schemas.microsoft.com/office/drawing/2014/main" id="{73A8DE6E-628F-4D00-84A8-43D39E8C6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0" y="164043"/>
          <a:ext cx="1005840" cy="104079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148166</xdr:colOff>
      <xdr:row>0</xdr:row>
      <xdr:rowOff>158000</xdr:rowOff>
    </xdr:from>
    <xdr:ext cx="1005840" cy="1040797"/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58000"/>
          <a:ext cx="1005840" cy="104079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148166</xdr:colOff>
      <xdr:row>0</xdr:row>
      <xdr:rowOff>158000</xdr:rowOff>
    </xdr:from>
    <xdr:ext cx="1005840" cy="1040797"/>
    <xdr:pic>
      <xdr:nvPicPr>
        <xdr:cNvPr id="3" name="Picture 2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58000"/>
          <a:ext cx="1005840" cy="104079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148166</xdr:colOff>
      <xdr:row>0</xdr:row>
      <xdr:rowOff>158000</xdr:rowOff>
    </xdr:from>
    <xdr:ext cx="1005840" cy="1040797"/>
    <xdr:pic>
      <xdr:nvPicPr>
        <xdr:cNvPr id="4" name="Picture 3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58000"/>
          <a:ext cx="1005840" cy="104079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F6BB43D-6129-440C-A2A0-BA2AECA87DF5}" name="SDRecipientsAll" displayName="SDRecipientsAll" ref="B46:F888" totalsRowShown="0" headerRowDxfId="178" dataDxfId="177">
  <sortState xmlns:xlrd2="http://schemas.microsoft.com/office/spreadsheetml/2017/richdata2" ref="B47:F888">
    <sortCondition ref="C47:C888"/>
    <sortCondition ref="F47:F888"/>
    <sortCondition ref="E47:E888" customList="Facilities Assessment,Long-Range Facility Plan,Seismic Assessment,Radon Hazard Assessment,Asbestos Hazard Assessment,Engineered Wood Roof Systems Assessment"/>
  </sortState>
  <tableColumns count="5">
    <tableColumn id="1" xr3:uid="{C4FC7CA7-7C37-48C0-803E-7B93441B0604}" name="District ID" dataDxfId="143"/>
    <tableColumn id="2" xr3:uid="{B313F5C9-F976-44F7-A514-6098C6023439}" name="District Name" dataDxfId="142"/>
    <tableColumn id="3" xr3:uid="{565E3003-9B63-4381-9A28-DE09C7C2A319}" name="Grant Amount" dataDxfId="141"/>
    <tableColumn id="4" xr3:uid="{61AF6F50-D4C7-4639-A19A-9830119BE85F}" name="Grant Type" dataDxfId="140"/>
    <tableColumn id="5" xr3:uid="{D0E40640-BCFA-403A-8693-B0E724CCA26E}" name="Award Period" dataDxfId="139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All Tap Grant Recipients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Recipients2022" displayName="Recipients2022" ref="B24:F149" totalsRowShown="0" headerRowDxfId="163" dataDxfId="162">
  <autoFilter ref="B24:F149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5:F138">
    <sortCondition ref="D25:D138" customList="Yes,No,Withdrawn"/>
    <sortCondition ref="C25:C138"/>
    <sortCondition ref="E25:E138" customList="Facilities Assessment,Long-Range Facility Plan,Seismic Assessment,Hazard Assessment"/>
  </sortState>
  <tableColumns count="5">
    <tableColumn id="1" xr3:uid="{00000000-0010-0000-0300-000001000000}" name="District ID" dataDxfId="103"/>
    <tableColumn id="2" xr3:uid="{00000000-0010-0000-0300-000002000000}" name="District Name" dataDxfId="102"/>
    <tableColumn id="3" xr3:uid="{00000000-0010-0000-0300-000003000000}" name="Grant Awarded" dataDxfId="101"/>
    <tableColumn id="4" xr3:uid="{00000000-0010-0000-0300-000004000000}" name="Grant Type" dataDxfId="100"/>
    <tableColumn id="5" xr3:uid="{00000000-0010-0000-0300-000005000000}" name="Grant Amount" dataDxfId="99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Recipients2021" displayName="Recipients2021" ref="B24:F86" totalsRowShown="0" headerRowDxfId="161" dataDxfId="160">
  <autoFilter ref="B24:F86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5:F156">
    <sortCondition ref="D25:D156" customList="Yes,No,Withdrawn"/>
    <sortCondition ref="C25:C156"/>
    <sortCondition ref="E25:E156" customList="Facilities Assessment,Long-Range Facility Plan,Seismic Assessment,Hazard Assessment"/>
  </sortState>
  <tableColumns count="5">
    <tableColumn id="1" xr3:uid="{00000000-0010-0000-0400-000001000000}" name="District ID" dataDxfId="98"/>
    <tableColumn id="2" xr3:uid="{00000000-0010-0000-0400-000002000000}" name="District Name" dataDxfId="97"/>
    <tableColumn id="3" xr3:uid="{00000000-0010-0000-0400-000003000000}" name="Grant Awarded" dataDxfId="96"/>
    <tableColumn id="4" xr3:uid="{00000000-0010-0000-0400-000004000000}" name="Grant Type" dataDxfId="95"/>
    <tableColumn id="5" xr3:uid="{00000000-0010-0000-0400-000005000000}" name="Grant Amount" dataDxfId="94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Recipients2020" displayName="Recipients2020" ref="B24:F154" totalsRowShown="0" headerRowDxfId="159" dataDxfId="158">
  <autoFilter ref="B24:F154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5:F154">
    <sortCondition ref="D25:D154" customList="Yes,No,Withdrawn"/>
    <sortCondition ref="C25:C154"/>
    <sortCondition ref="E25:E154" customList="Facilities Assessment,Long-range Facility Plan,Seismic Assessment,Environmental Hazard Assessment"/>
  </sortState>
  <tableColumns count="5">
    <tableColumn id="1" xr3:uid="{00000000-0010-0000-0500-000001000000}" name="District ID" dataDxfId="93"/>
    <tableColumn id="2" xr3:uid="{00000000-0010-0000-0500-000002000000}" name="District Name" dataDxfId="92"/>
    <tableColumn id="3" xr3:uid="{00000000-0010-0000-0500-000003000000}" name="Grant Awarded" dataDxfId="91"/>
    <tableColumn id="4" xr3:uid="{00000000-0010-0000-0500-000004000000}" name="Grant Type" dataDxfId="90"/>
    <tableColumn id="5" xr3:uid="{00000000-0010-0000-0500-000005000000}" name="Grant Amount" dataDxfId="89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Recipients2019" displayName="Recipients2019" ref="B24:F170" totalsRowShown="0" headerRowDxfId="157" dataDxfId="156">
  <autoFilter ref="B24:F17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5:F170">
    <sortCondition ref="D25:D170" customList="Yes,No,Withdrawn"/>
    <sortCondition ref="C25:C170"/>
    <sortCondition ref="E25:E170" customList="Facilities Assessment,Long-Range Facility Plan,Seismic Assessment,Hazard Assessment"/>
  </sortState>
  <tableColumns count="5">
    <tableColumn id="1" xr3:uid="{00000000-0010-0000-0600-000001000000}" name="District ID" dataDxfId="88"/>
    <tableColumn id="2" xr3:uid="{00000000-0010-0000-0600-000002000000}" name="District Name" dataDxfId="87"/>
    <tableColumn id="3" xr3:uid="{00000000-0010-0000-0600-000003000000}" name="Grant Awarded" dataDxfId="86"/>
    <tableColumn id="4" xr3:uid="{00000000-0010-0000-0600-000004000000}" name="Grant Type" dataDxfId="85"/>
    <tableColumn id="5" xr3:uid="{00000000-0010-0000-0600-000005000000}" name="Grant Amount" dataDxfId="84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Recipients2018" displayName="Recipients2018" ref="B22:F119" totalsRowShown="0" headerRowDxfId="155" dataDxfId="154">
  <autoFilter ref="B22:F119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3:F119">
    <sortCondition ref="D23:D119" customList="Yes,No,Withdrawn"/>
    <sortCondition ref="C23:C119"/>
    <sortCondition ref="E23:E119" customList="Facilities Assessment,Long-Range Facility Plan,Seismic Assessment,Hazard Assessment"/>
  </sortState>
  <tableColumns count="5">
    <tableColumn id="1" xr3:uid="{00000000-0010-0000-0700-000001000000}" name="District ID" dataDxfId="83"/>
    <tableColumn id="2" xr3:uid="{00000000-0010-0000-0700-000002000000}" name="District Name" dataDxfId="82"/>
    <tableColumn id="3" xr3:uid="{00000000-0010-0000-0700-000003000000}" name="Grant Awarded" dataDxfId="81"/>
    <tableColumn id="4" xr3:uid="{00000000-0010-0000-0700-000004000000}" name="Grant Type" dataDxfId="80"/>
    <tableColumn id="5" xr3:uid="{00000000-0010-0000-0700-000005000000}" name="Grant Amount" dataDxfId="79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Recipients2017" displayName="Recipients2017" ref="B22:F80" totalsRowShown="0" headerRowDxfId="69" dataDxfId="68">
  <autoFilter ref="B22:F80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3:F80">
    <sortCondition ref="D23:D80" customList="Yes,No,Withdrawn"/>
    <sortCondition ref="C23:C80"/>
    <sortCondition ref="E23:E80" customList="Facilities Assessment,Long-Range Facility Plan,Seismic Assessment,Hazard Assessment"/>
  </sortState>
  <tableColumns count="5">
    <tableColumn id="1" xr3:uid="{00000000-0010-0000-0800-000001000000}" name="District ID" dataDxfId="67"/>
    <tableColumn id="2" xr3:uid="{00000000-0010-0000-0800-000002000000}" name="District Name" dataDxfId="66"/>
    <tableColumn id="3" xr3:uid="{00000000-0010-0000-0800-000003000000}" name="Grant Awarded" dataDxfId="65"/>
    <tableColumn id="4" xr3:uid="{00000000-0010-0000-0800-000004000000}" name="Grant Type" dataDxfId="64"/>
    <tableColumn id="5" xr3:uid="{00000000-0010-0000-0800-000005000000}" name="Grant Amount" dataDxfId="63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9000000}" name="Recipients2016" displayName="Recipients2016" ref="B22:F139" totalsRowShown="0" headerRowDxfId="76" dataDxfId="75">
  <autoFilter ref="B22:F139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3:F139">
    <sortCondition ref="D23:D139" customList="Yes,No,Withdrawn"/>
    <sortCondition ref="C23:C139"/>
    <sortCondition ref="E23:E139" customList="Facilities Assessment,Long-Range Facility Plan,Seismic Assessment,Hazard Assessment"/>
  </sortState>
  <tableColumns count="5">
    <tableColumn id="1" xr3:uid="{00000000-0010-0000-0900-000001000000}" name="District ID" dataDxfId="74"/>
    <tableColumn id="2" xr3:uid="{00000000-0010-0000-0900-000002000000}" name="District Name" dataDxfId="73"/>
    <tableColumn id="3" xr3:uid="{00000000-0010-0000-0900-000003000000}" name="Grant Awarded" dataDxfId="72"/>
    <tableColumn id="4" xr3:uid="{00000000-0010-0000-0900-000004000000}" name="Grant Type" dataDxfId="71"/>
    <tableColumn id="5" xr3:uid="{00000000-0010-0000-0900-000005000000}" name="Grant Amount" dataDxfId="70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CC6EA93-22D1-4944-A1F5-E0A134181397}" name="SDRecipients202X" displayName="SDRecipients202X" ref="B54:F154" totalsRowShown="0" headerRowDxfId="49" dataDxfId="48">
  <autoFilter ref="B54:F154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55:F154">
    <sortCondition sortBy="cellColor" ref="B55:B154" dxfId="35"/>
    <sortCondition sortBy="cellColor" ref="B55:B154" dxfId="34"/>
    <sortCondition ref="C55:C154"/>
    <sortCondition ref="E55:E154" customList="Facilities Assessment,Long-Range Facility Plan,Seismic Assessment,Radon Hazard Assessment,Asbestos Hazard Assessment,Engineered Wood Roof Systems Assessment"/>
  </sortState>
  <tableColumns count="5">
    <tableColumn id="1" xr3:uid="{ABE746FB-B2A9-4C46-A7C3-9BD28212B707}" name="District ID" dataDxfId="47"/>
    <tableColumn id="2" xr3:uid="{D5FBA98A-7F31-472C-B0AF-D3239CAE88FB}" name="District Name" dataDxfId="46"/>
    <tableColumn id="3" xr3:uid="{93DB0665-AADF-417B-9BA2-DAB19DB771E7}" name="Grant Awarded" dataDxfId="45"/>
    <tableColumn id="4" xr3:uid="{E7307FE4-CD9A-471F-8817-8E6BCA9B6AF7}" name="Grant Type" dataDxfId="44"/>
    <tableColumn id="5" xr3:uid="{92DE6000-E551-4B7D-A0C3-8911F375DFCF}" name="Grant Amount" dataDxfId="43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5B3697A-DE1E-4C11-8F8C-CAF85409D82A}" name="ESDRecipients202X" displayName="ESDRecipients202X" ref="B26:F51" totalsRowShown="0" headerRowDxfId="42" dataDxfId="41">
  <autoFilter ref="B26:F51" xr:uid="{A5BE595B-8188-44FF-A964-B78827447458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7:F51">
    <sortCondition sortBy="cellColor" ref="B44:B51" dxfId="33"/>
    <sortCondition sortBy="cellColor" ref="B44:B51" dxfId="32"/>
    <sortCondition ref="C44:C51"/>
    <sortCondition ref="E44:E51" customList="Facilities Assessment,Long-Range Facility Plan,Seismic Assessment,Radon Hazard Assessment,Asbestos Hazard Assessment,Engineered Wood Roof Systems Assessment"/>
  </sortState>
  <tableColumns count="5">
    <tableColumn id="1" xr3:uid="{64EECA20-2223-4A38-9C8E-E9EB6EBB2586}" name="ESD ID" dataDxfId="40"/>
    <tableColumn id="2" xr3:uid="{F5856509-4791-48A4-A9C1-2A4103F82864}" name="ESD Name" dataDxfId="39"/>
    <tableColumn id="3" xr3:uid="{4DC6C1EB-8ABC-42F1-9D1C-B586EE6A3369}" name="Grant Awarded" dataDxfId="38"/>
    <tableColumn id="4" xr3:uid="{76244A5C-91CC-4E54-B485-5092E28877DF}" name="Grant Type" dataDxfId="37"/>
    <tableColumn id="5" xr3:uid="{E1BF3CC2-C810-403C-BFEB-8B15B9D451F1}" name="Grant Amount" dataDxfId="36"/>
  </tableColumns>
  <tableStyleInfo name="ODE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B481F92-DBFB-40C4-A927-72FECE7F7B98}" name="TAPGrantsbyYear" displayName="TAPGrantsbyYear" ref="B3:J14" totalsRowShown="0" headerRowDxfId="153">
  <autoFilter ref="B3:J14" xr:uid="{CB481F92-DBFB-40C4-A927-72FECE7F7B9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382FFC6-1A84-4CAE-9A43-D7C73E4E253D}" name="Year" dataDxfId="57"/>
    <tableColumn id="2" xr3:uid="{DC7154B7-0854-4C7A-93AF-0AECEEE50B66}" name="# of Grants" dataDxfId="55">
      <calculatedColumnFormula array="1">INDIRECT(CONCATENATE("'",TAPGrantsbyYear[[#This Row],[Year]],"'!D16"))</calculatedColumnFormula>
    </tableColumn>
    <tableColumn id="3" xr3:uid="{00568FB5-B583-4DA7-8CB2-89A505674230}" name="Grant Amount" dataDxfId="56">
      <calculatedColumnFormula array="1">INDIRECT(CONCATENATE("'",TAPGrantsbyYear[[#This Row],[Year]],"'!D10"))</calculatedColumnFormula>
    </tableColumn>
    <tableColumn id="4" xr3:uid="{684F8E82-9965-4975-A5A7-2E4F10BB0C55}" name="Facilities" dataDxfId="58" dataCellStyle="Normal 2">
      <calculatedColumnFormula array="1">INDIRECT(CONCATENATE("'",TAPGrantsbyYear[[#This Row],[Year]],"'!D7"))</calculatedColumnFormula>
    </tableColumn>
    <tableColumn id="5" xr3:uid="{7792B0E9-1E7D-4270-9F7F-5026D7E4B3A1}" name="Long-Range" dataDxfId="62" dataCellStyle="Normal 2">
      <calculatedColumnFormula array="1">INDIRECT(CONCATENATE("'",TAPGrantsbyYear[[#This Row],[Year]],"'!D8"))</calculatedColumnFormula>
    </tableColumn>
    <tableColumn id="6" xr3:uid="{3706CF21-9AC3-4C18-BFEA-27331A7D697F}" name="Seismic" dataDxfId="61" dataCellStyle="Normal 2">
      <calculatedColumnFormula array="1">INDIRECT(CONCATENATE("'",TAPGrantsbyYear[[#This Row],[Year]],"'!D9"))</calculatedColumnFormula>
    </tableColumn>
    <tableColumn id="7" xr3:uid="{F3AF9677-B667-4D45-80CE-44B8B767CBB1}" name="Environ" dataDxfId="60" dataCellStyle="Normal 2"/>
    <tableColumn id="9" xr3:uid="{41EBA5AF-FC4A-48F9-90B6-D27CB0198E7A}" name="Wood Roof" dataDxfId="59">
      <calculatedColumnFormula array="1">INDIRECT(CONCATENATE("'",TAPGrantsbyYear[[#This Row],[Year]],"'!D10"))</calculatedColumnFormula>
    </tableColumn>
    <tableColumn id="8" xr3:uid="{A1D5B2AC-7522-44F4-B147-2C871675CFAE}" name="Total" dataDxfId="54" dataCellStyle="Normal 2">
      <calculatedColumnFormula>SUM(TAPGrantsbyYear[[#This Row],[Facilities]:[Wood Roof]])</calculatedColumnFormula>
    </tableColumn>
  </tableColumns>
  <tableStyleInfo name="OD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3D1E010-E32F-460E-8155-D7B27829F5CD}" name="ESDRecipientsAll" displayName="ESDRecipientsAll" ref="B29:F43" totalsRowShown="0" headerRowDxfId="176" dataDxfId="175">
  <autoFilter ref="B29:F43" xr:uid="{83D1E010-E32F-460E-8155-D7B27829F5CD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30:F42">
    <sortCondition ref="C30:C42"/>
    <sortCondition ref="E30:E42" customList="Facilities Assessment,Long-Range Facility Plan,Seismic Assessment,Radon Hazard Assessment,Asbestos Hazard Assessment"/>
    <sortCondition ref="F30:F42"/>
  </sortState>
  <tableColumns count="5">
    <tableColumn id="1" xr3:uid="{01C898DC-A9F9-406B-9537-7D9511CC9EA4}" name="ESD ID" dataDxfId="148"/>
    <tableColumn id="2" xr3:uid="{C1659E3E-EA94-4C0A-90CF-0BC68736729B}" name="ESD Name" dataDxfId="147"/>
    <tableColumn id="3" xr3:uid="{16845FBA-8FBD-48EA-9EC1-ADD60C498673}" name="Grant Amount" dataDxfId="146"/>
    <tableColumn id="4" xr3:uid="{A8537375-42B5-4E5D-A5BA-FA1EA8F017C2}" name="Grant Type" dataDxfId="145"/>
    <tableColumn id="5" xr3:uid="{8B4C8463-69CC-4972-8FDF-D0E95E05F83D}" name="Award Period" dataDxfId="144"/>
  </tableColumns>
  <tableStyleInfo name="OD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DA3030E-2897-4EEE-A54F-D5E38E0614F9}" name="SDRecipients2026" displayName="SDRecipients2026" ref="B37:F249" totalsRowShown="0" headerRowDxfId="152" dataDxfId="151">
  <autoFilter ref="B37:F249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38:F249">
    <sortCondition sortBy="cellColor" ref="B38:B249" dxfId="51"/>
    <sortCondition sortBy="cellColor" ref="B38:B249" dxfId="50"/>
    <sortCondition ref="C38:C249"/>
    <sortCondition ref="E38:E249" customList="Facilities Assessment,Long-Range Facility Plan,Seismic Assessment,Radon Hazard Assessment,Asbestos Hazard Assessment,Engineered Wood Roof Systems Assessment"/>
  </sortState>
  <tableColumns count="5">
    <tableColumn id="1" xr3:uid="{10102912-BBF3-4F98-8935-0D2D984099D8}" name="District ID" dataDxfId="133"/>
    <tableColumn id="2" xr3:uid="{4196F55E-0E64-4CD2-A015-886E9DA77020}" name="District Name" dataDxfId="132"/>
    <tableColumn id="3" xr3:uid="{63F1B96C-AA86-408E-8572-B0738E097379}" name="Grant Awarded" dataDxfId="131"/>
    <tableColumn id="4" xr3:uid="{AFA9AD74-3A45-4D9F-BF62-ABD7F995BA9E}" name="Grant Type" dataDxfId="130"/>
    <tableColumn id="5" xr3:uid="{9E2E19CE-758E-480E-AB71-77A1A6120215}" name="Grant Amount" dataDxfId="129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2653EB0-98F5-4857-BB48-4A880CEA1295}" name="ESDRecipients2026" displayName="ESDRecipients2026" ref="B26:F34" totalsRowShown="0" headerRowDxfId="150" dataDxfId="149">
  <autoFilter ref="B26:F34" xr:uid="{A5BE595B-8188-44FF-A964-B78827447458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7:F34">
    <sortCondition sortBy="cellColor" ref="B27:B34" dxfId="53"/>
    <sortCondition sortBy="cellColor" ref="B27:B34" dxfId="52"/>
    <sortCondition ref="C27:C34"/>
    <sortCondition ref="E27:E34" customList="Facilities Assessment,Long-Range Facility Plan,Seismic Assessment,Radon Hazard Assessment,Asbestos Hazard Assessment,Engineered Wood Roof Systems Assessment"/>
  </sortState>
  <tableColumns count="5">
    <tableColumn id="1" xr3:uid="{9F6EE567-CCC6-435A-BB2F-E30C2AC46BDF}" name="ESD ID" dataDxfId="77"/>
    <tableColumn id="2" xr3:uid="{1FE2B88C-11B4-400B-ABED-F55C12BA0BF3}" name="ESD Name" dataDxfId="78"/>
    <tableColumn id="3" xr3:uid="{375AAB26-30EF-4A4E-85A9-3DBC7ACBDED6}" name="Grant Awarded" dataDxfId="136"/>
    <tableColumn id="4" xr3:uid="{707D1BB8-C051-4769-85D7-27B9C916187D}" name="Grant Type" dataDxfId="135"/>
    <tableColumn id="5" xr3:uid="{70E47963-F21C-4E97-ACD3-9028185ECD5C}" name="Grant Amount" dataDxfId="134"/>
  </tableColumns>
  <tableStyleInfo name="OD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D018C94-547E-4334-A94B-A65C38929D53}" name="SDRecipients2025" displayName="SDRecipients2025" ref="B34:F100" totalsRowShown="0" headerRowDxfId="174" dataDxfId="173">
  <autoFilter ref="B34:F100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35:F100">
    <sortCondition descending="1" ref="D35:D100"/>
    <sortCondition ref="C35:C100"/>
    <sortCondition ref="E35:E100" customList="Facilities Assessment,Long-Range Facility Plan,Seismic Assessment,Radon Hazard Assessment,Asbestos Hazard Assessment"/>
  </sortState>
  <tableColumns count="5">
    <tableColumn id="1" xr3:uid="{799600B2-5E61-4E63-BDB5-D522C943CD69}" name="District ID" dataDxfId="123"/>
    <tableColumn id="2" xr3:uid="{6E5886EF-846B-4755-B363-AEAF44E49CB7}" name="District Name" dataDxfId="122"/>
    <tableColumn id="3" xr3:uid="{14CCCABF-1D0A-4382-81B6-A0A27FAF24AA}" name="Grant Awarded" dataDxfId="121"/>
    <tableColumn id="4" xr3:uid="{5CC551B4-54A1-4AD8-83F0-9A7AA764403D}" name="Grant Type" dataDxfId="120"/>
    <tableColumn id="5" xr3:uid="{9DF06D1D-85FA-4A4B-BFBE-9C1D09514BB1}" name="Grant Amount" dataDxfId="119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5BE595B-8188-44FF-A964-B78827447458}" name="ESDRecipients2025" displayName="ESDRecipients2025" ref="B26:F31" totalsRowShown="0" headerRowDxfId="172" dataDxfId="171">
  <autoFilter ref="B26:F31" xr:uid="{A5BE595B-8188-44FF-A964-B78827447458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7:F31">
    <sortCondition ref="D27:D31"/>
    <sortCondition ref="C27:C31"/>
    <sortCondition ref="E27:E31" customList="Facilities Assessment,Long-Range Facility Plan,Seismic Assessment,Radon Hazard Assessment,Asbestos Hazard Assessment"/>
  </sortState>
  <tableColumns count="5">
    <tableColumn id="1" xr3:uid="{CEA4B366-B873-400C-A891-3D314BE7DF9B}" name="ESD ID" dataDxfId="128"/>
    <tableColumn id="2" xr3:uid="{8B94E8F2-93D9-4A58-9785-B178722C7423}" name="ESD Name" dataDxfId="127"/>
    <tableColumn id="3" xr3:uid="{ABFD9AA0-0479-4300-9C20-55388A008D59}" name="Grant Awarded" dataDxfId="126"/>
    <tableColumn id="4" xr3:uid="{161B8660-F921-4C7C-AE73-74A853B337F4}" name="Grant Type" dataDxfId="125"/>
    <tableColumn id="5" xr3:uid="{7C33B799-0356-4421-952C-A9FA3E01327E}" name="Grant Amount" dataDxfId="124"/>
  </tableColumns>
  <tableStyleInfo name="OD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E40D739-1969-487E-A31A-890A0DA78397}" name="SDRecipients2024" displayName="SDRecipients2024" ref="B50:F157" totalsRowShown="0" headerRowDxfId="170" dataDxfId="169">
  <autoFilter ref="B50:F157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51:F157">
    <sortCondition ref="D51:D157" customList="Yes,No,Withdrawn"/>
    <sortCondition ref="C51:C157"/>
    <sortCondition ref="E51:E157" customList="Facilities Assessment,Long-range Facility Plan,Seismic Assessment,Radon Hazard Assessment,Asbestos Hazard Assessment"/>
  </sortState>
  <tableColumns count="5">
    <tableColumn id="1" xr3:uid="{8F493AF0-49DF-44FF-86EE-90AB11C0DB87}" name="District ID" dataDxfId="113"/>
    <tableColumn id="2" xr3:uid="{F8554465-26CD-4204-841B-C0B6E205DE72}" name="District Name" dataDxfId="112"/>
    <tableColumn id="3" xr3:uid="{9B830929-243C-4C6F-AC9A-3954E5A4D6D5}" name="Grant Awarded" dataDxfId="111"/>
    <tableColumn id="4" xr3:uid="{6DB20C73-15E7-4B57-A2CA-0358616ECF4C}" name="Grant Type" dataDxfId="110"/>
    <tableColumn id="5" xr3:uid="{F701BE13-5FC6-47AE-A0EB-AD77D5AA9497}" name="Grant Amount" dataDxfId="109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2E8A21B-E6A3-4C7A-9B98-788778C46A3C}" name="ESDRecipients2024" displayName="ESDRecipients2024" ref="B26:F47" totalsRowShown="0" headerRowDxfId="168" dataDxfId="167">
  <autoFilter ref="B26:F47" xr:uid="{C2E8A21B-E6A3-4C7A-9B98-788778C46A3C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7:F47">
    <sortCondition ref="D27:D47" customList="Yes,No,Withdrawn"/>
    <sortCondition ref="C27:C47"/>
    <sortCondition ref="E27:E47" customList="Facilities Assessment,Long-Range Facility Plan,Seismic Assessment,Radon Hazard Assessment,Asbestos Hazard Assessment"/>
  </sortState>
  <tableColumns count="5">
    <tableColumn id="1" xr3:uid="{C2C3F69F-B97A-4900-B78D-A617BEA9A7DA}" name="ESD ID" dataDxfId="118"/>
    <tableColumn id="2" xr3:uid="{947FC76A-9944-4D21-9E05-570A02FF082B}" name="ESD Name" dataDxfId="117"/>
    <tableColumn id="3" xr3:uid="{01EB5F45-FE81-470D-8366-5C577EC8673E}" name="Grant Awarded" dataDxfId="116"/>
    <tableColumn id="4" xr3:uid="{8BEF29E6-F9D1-49F8-852C-72D37FD4220D}" name="Grant Type" dataDxfId="115"/>
    <tableColumn id="5" xr3:uid="{96CEFDE3-6D8C-4577-93BD-A639AF1EBB58}" name="Grant Amount" dataDxfId="114"/>
  </tableColumns>
  <tableStyleInfo name="OD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Recipients2023" displayName="Recipients2023" ref="B24:F130" totalsRowShown="0" headerRowDxfId="166" dataDxfId="165">
  <autoFilter ref="B24:F130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B25:F130">
    <sortCondition sortBy="cellColor" ref="C25:C130" dxfId="164"/>
    <sortCondition ref="C25:C130"/>
    <sortCondition ref="E25:E130" customList="Facilities Assessment,Long-Range Facility Plan,Seismic Assessment,Hazard Assessment"/>
  </sortState>
  <tableColumns count="5">
    <tableColumn id="1" xr3:uid="{00000000-0010-0000-0200-000001000000}" name="District ID" dataDxfId="108"/>
    <tableColumn id="2" xr3:uid="{00000000-0010-0000-0200-000002000000}" name="District Name" dataDxfId="107"/>
    <tableColumn id="3" xr3:uid="{00000000-0010-0000-0200-000003000000}" name="Grant Awarded" dataDxfId="106"/>
    <tableColumn id="4" xr3:uid="{00000000-0010-0000-0200-000004000000}" name="Grant Type" dataDxfId="105"/>
    <tableColumn id="5" xr3:uid="{00000000-0010-0000-0200-000005000000}" name="Grant Amount" dataDxfId="104"/>
  </tableColumns>
  <tableStyleInfo name="ODE" showFirstColumn="0" showLastColumn="0" showRowStripes="1" showColumnStripes="0"/>
  <extLst>
    <ext xmlns:x14="http://schemas.microsoft.com/office/spreadsheetml/2009/9/main" uri="{504A1905-F514-4f6f-8877-14C23A59335A}">
      <x14:table altTextSummary="TAP Grant Recipient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table" Target="../tables/table18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82B1-A8C2-4651-B1B6-9A75C6FB124C}">
  <sheetPr>
    <tabColor rgb="FFC9E3F7"/>
    <pageSetUpPr autoPageBreaks="0" fitToPage="1"/>
  </sheetPr>
  <dimension ref="A1:L888"/>
  <sheetViews>
    <sheetView showGridLines="0" showRowColHeaders="0" tabSelected="1" zoomScaleNormal="100" workbookViewId="0"/>
  </sheetViews>
  <sheetFormatPr defaultColWidth="9.140625" defaultRowHeight="15" x14ac:dyDescent="0.25"/>
  <cols>
    <col min="1" max="1" width="2.7109375" style="17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42.5703125" style="7" bestFit="1" customWidth="1"/>
    <col min="6" max="6" width="13.140625" style="29" bestFit="1" customWidth="1"/>
    <col min="7" max="7" width="2.7109375" customWidth="1"/>
  </cols>
  <sheetData>
    <row r="1" spans="1:12" s="1" customFormat="1" ht="27" customHeight="1" x14ac:dyDescent="0.35">
      <c r="A1" s="24" t="s">
        <v>202</v>
      </c>
      <c r="C1" s="18" t="s">
        <v>0</v>
      </c>
      <c r="D1" s="8"/>
      <c r="E1" s="8"/>
      <c r="F1" s="8"/>
    </row>
    <row r="2" spans="1:12" s="2" customFormat="1" ht="27" customHeight="1" x14ac:dyDescent="0.35">
      <c r="A2" s="24" t="s">
        <v>202</v>
      </c>
      <c r="C2" s="9" t="s">
        <v>203</v>
      </c>
      <c r="D2" s="9"/>
      <c r="E2" s="9"/>
      <c r="F2" s="9"/>
    </row>
    <row r="3" spans="1:12" ht="18.75" customHeight="1" x14ac:dyDescent="0.3">
      <c r="A3" s="24" t="s">
        <v>202</v>
      </c>
      <c r="B3" s="3"/>
      <c r="C3"/>
      <c r="D3" s="10"/>
      <c r="E3" s="10"/>
      <c r="F3" s="10"/>
    </row>
    <row r="4" spans="1:12" ht="23.25" customHeight="1" x14ac:dyDescent="0.25">
      <c r="A4" s="24" t="s">
        <v>202</v>
      </c>
      <c r="B4" s="4"/>
      <c r="C4" s="14" t="s">
        <v>241</v>
      </c>
      <c r="D4" s="11"/>
      <c r="E4" s="11"/>
      <c r="F4" s="11"/>
      <c r="G4" s="38"/>
    </row>
    <row r="5" spans="1:12" ht="9" customHeight="1" x14ac:dyDescent="0.3">
      <c r="A5" s="24" t="s">
        <v>202</v>
      </c>
      <c r="B5" s="3"/>
      <c r="C5" s="28"/>
      <c r="D5" s="3"/>
      <c r="E5" s="3"/>
      <c r="G5" s="38"/>
    </row>
    <row r="6" spans="1:12" s="39" customFormat="1" x14ac:dyDescent="0.25">
      <c r="A6" s="24" t="s">
        <v>202</v>
      </c>
      <c r="B6" s="23" t="s">
        <v>240</v>
      </c>
      <c r="C6" s="81"/>
      <c r="D6" s="80" t="s">
        <v>239</v>
      </c>
      <c r="E6" s="41"/>
      <c r="F6" s="43"/>
      <c r="G6" s="44"/>
      <c r="H6" s="44"/>
      <c r="I6" s="44"/>
      <c r="J6" s="44"/>
      <c r="K6" s="44"/>
      <c r="L6" s="44"/>
    </row>
    <row r="7" spans="1:12" s="39" customFormat="1" x14ac:dyDescent="0.25">
      <c r="A7" s="24" t="s">
        <v>202</v>
      </c>
      <c r="B7" s="63" t="s">
        <v>11</v>
      </c>
      <c r="C7" s="64"/>
      <c r="D7" s="65">
        <f>SUMIF(ESDRecipientsAll[Grant Type],B7, ESDRecipientsAll[Grant Amount])+SUMIF(SDRecipientsAll[Grant Type],B7,SDRecipientsAll[Grant Amount])</f>
        <v>4300000</v>
      </c>
      <c r="E7" s="45"/>
      <c r="F7" s="46"/>
    </row>
    <row r="8" spans="1:12" s="39" customFormat="1" x14ac:dyDescent="0.25">
      <c r="A8" s="24" t="s">
        <v>202</v>
      </c>
      <c r="B8" s="66" t="s">
        <v>12</v>
      </c>
      <c r="C8" s="67"/>
      <c r="D8" s="68">
        <f>SUMIF(ESDRecipientsAll[Grant Type],B8, ESDRecipientsAll[Grant Amount])+SUMIF(SDRecipientsAll[Grant Type],B8,SDRecipientsAll[Grant Amount])</f>
        <v>5748440</v>
      </c>
      <c r="E8" s="45"/>
      <c r="F8" s="45"/>
    </row>
    <row r="9" spans="1:12" s="39" customFormat="1" x14ac:dyDescent="0.25">
      <c r="A9" s="24" t="s">
        <v>202</v>
      </c>
      <c r="B9" s="66" t="s">
        <v>9</v>
      </c>
      <c r="C9" s="67"/>
      <c r="D9" s="68">
        <f>SUMIF(ESDRecipientsAll[Grant Type],B9, ESDRecipientsAll[Grant Amount])+SUMIF(SDRecipientsAll[Grant Type],B9,SDRecipientsAll[Grant Amount])</f>
        <v>4702625</v>
      </c>
      <c r="E9" s="45"/>
      <c r="F9" s="45"/>
    </row>
    <row r="10" spans="1:12" s="39" customFormat="1" x14ac:dyDescent="0.25">
      <c r="A10" s="24" t="s">
        <v>202</v>
      </c>
      <c r="B10" s="66" t="s">
        <v>201</v>
      </c>
      <c r="C10" s="67"/>
      <c r="D10" s="68">
        <f>SUMIF(ESDRecipientsAll[Grant Type],B10, ESDRecipientsAll[Grant Amount])+SUMIF(SDRecipientsAll[Grant Type],B10,SDRecipientsAll[Grant Amount])</f>
        <v>2400000</v>
      </c>
      <c r="E10" s="45"/>
      <c r="F10" s="47"/>
    </row>
    <row r="11" spans="1:12" s="39" customFormat="1" x14ac:dyDescent="0.25">
      <c r="A11" s="24" t="s">
        <v>202</v>
      </c>
      <c r="B11" s="66" t="s">
        <v>195</v>
      </c>
      <c r="C11" s="67"/>
      <c r="D11" s="68">
        <f>SUMIF(ESDRecipientsAll[Grant Type],B11, ESDRecipientsAll[Grant Amount])+SUMIF(SDRecipientsAll[Grant Type],B11,SDRecipientsAll[Grant Amount])</f>
        <v>3709975</v>
      </c>
      <c r="E11" s="45"/>
      <c r="F11" s="47"/>
    </row>
    <row r="12" spans="1:12" s="39" customFormat="1" x14ac:dyDescent="0.25">
      <c r="A12" s="24" t="s">
        <v>202</v>
      </c>
      <c r="B12" s="69" t="s">
        <v>251</v>
      </c>
      <c r="C12" s="70"/>
      <c r="D12" s="71">
        <f>SUMIF(ESDRecipientsAll[Grant Type],B12, ESDRecipientsAll[Grant Amount])+SUMIF(SDRecipientsAll[Grant Type],B12,SDRecipientsAll[Grant Amount])</f>
        <v>934215</v>
      </c>
      <c r="E12" s="45"/>
      <c r="F12" s="47"/>
    </row>
    <row r="13" spans="1:12" s="39" customFormat="1" x14ac:dyDescent="0.25">
      <c r="A13" s="24" t="s">
        <v>202</v>
      </c>
      <c r="B13" s="23" t="s">
        <v>238</v>
      </c>
      <c r="C13" s="81"/>
      <c r="D13" s="83">
        <f>SUM(D7:D12)</f>
        <v>21795255</v>
      </c>
      <c r="E13" s="48"/>
      <c r="F13" s="47"/>
    </row>
    <row r="14" spans="1:12" ht="9" customHeight="1" x14ac:dyDescent="0.25">
      <c r="A14" s="24" t="s">
        <v>202</v>
      </c>
      <c r="B14" s="31"/>
      <c r="C14" s="31"/>
      <c r="D14" s="32"/>
      <c r="E14" s="30"/>
    </row>
    <row r="15" spans="1:12" s="39" customFormat="1" x14ac:dyDescent="0.25">
      <c r="A15" s="24" t="s">
        <v>202</v>
      </c>
      <c r="B15" s="23" t="s">
        <v>240</v>
      </c>
      <c r="C15" s="79"/>
      <c r="D15" s="80" t="s">
        <v>239</v>
      </c>
      <c r="E15" s="41"/>
      <c r="F15" s="43"/>
      <c r="G15" s="44"/>
      <c r="H15" s="44"/>
      <c r="I15" s="44"/>
      <c r="J15" s="44"/>
      <c r="K15" s="44"/>
      <c r="L15" s="44"/>
    </row>
    <row r="16" spans="1:12" s="39" customFormat="1" x14ac:dyDescent="0.25">
      <c r="A16" s="24" t="s">
        <v>202</v>
      </c>
      <c r="B16" s="63" t="s">
        <v>11</v>
      </c>
      <c r="C16" s="64"/>
      <c r="D16" s="72">
        <f>COUNTIF(ESDRecipientsAll[Grant Type],"Facilities Assessment")+COUNTIF(SDRecipientsAll[Grant Type],"Facilities Assessment")</f>
        <v>182</v>
      </c>
      <c r="E16" s="49"/>
      <c r="F16" s="47"/>
    </row>
    <row r="17" spans="1:6" s="39" customFormat="1" x14ac:dyDescent="0.25">
      <c r="A17" s="24" t="s">
        <v>202</v>
      </c>
      <c r="B17" s="66" t="s">
        <v>12</v>
      </c>
      <c r="C17" s="67"/>
      <c r="D17" s="73">
        <f>COUNTIF(ESDRecipientsAll[Grant Type],"Long-Range Facility Plan")+COUNTIF(SDRecipientsAll[Grant Type],"Long-Range Facility Plan")</f>
        <v>197</v>
      </c>
      <c r="E17" s="45"/>
      <c r="F17" s="47"/>
    </row>
    <row r="18" spans="1:6" s="39" customFormat="1" x14ac:dyDescent="0.25">
      <c r="A18" s="24" t="s">
        <v>202</v>
      </c>
      <c r="B18" s="66" t="s">
        <v>9</v>
      </c>
      <c r="C18" s="67"/>
      <c r="D18" s="73">
        <f>COUNTIF(ESDRecipientsAll[Grant Type],"Seismic Assessment")+COUNTIF(SDRecipientsAll[Grant Type],"Seismic Assessment")</f>
        <v>188</v>
      </c>
      <c r="E18" s="45"/>
      <c r="F18" s="47"/>
    </row>
    <row r="19" spans="1:6" s="39" customFormat="1" x14ac:dyDescent="0.25">
      <c r="A19" s="24" t="s">
        <v>202</v>
      </c>
      <c r="B19" s="66" t="s">
        <v>201</v>
      </c>
      <c r="C19" s="67"/>
      <c r="D19" s="73">
        <f>COUNTIF(ESDRecipientsAll[Grant Type],"Radon Hazard Assessment")+COUNTIF(SDRecipientsAll[Grant Type],"Radon Hazard Assessment")</f>
        <v>96</v>
      </c>
      <c r="E19" s="45"/>
      <c r="F19" s="47"/>
    </row>
    <row r="20" spans="1:6" s="39" customFormat="1" x14ac:dyDescent="0.25">
      <c r="A20" s="24" t="s">
        <v>202</v>
      </c>
      <c r="B20" s="66" t="s">
        <v>195</v>
      </c>
      <c r="C20" s="67"/>
      <c r="D20" s="73">
        <f>COUNTIF(ESDRecipientsAll[Grant Type],"Asbestos Hazard Assessment")+COUNTIF(SDRecipientsAll[Grant Type],"Asbestos Hazard Assessment")</f>
        <v>148</v>
      </c>
      <c r="E20" s="45"/>
      <c r="F20" s="47"/>
    </row>
    <row r="21" spans="1:6" s="39" customFormat="1" x14ac:dyDescent="0.25">
      <c r="A21" s="24" t="s">
        <v>202</v>
      </c>
      <c r="B21" s="69" t="s">
        <v>251</v>
      </c>
      <c r="C21" s="70"/>
      <c r="D21" s="74">
        <f>COUNTIF(ESDRecipientsAll[Grant Type],"Engineered Wood Roof Systems Assessment")+COUNTIF(SDRecipientsAll[Grant Type],"Engineered Wood Roof Systems Assessment")</f>
        <v>45</v>
      </c>
      <c r="E21" s="45"/>
      <c r="F21" s="47"/>
    </row>
    <row r="22" spans="1:6" s="39" customFormat="1" x14ac:dyDescent="0.25">
      <c r="A22" s="24" t="s">
        <v>202</v>
      </c>
      <c r="B22" s="23" t="s">
        <v>6</v>
      </c>
      <c r="C22" s="81"/>
      <c r="D22" s="82">
        <f>SUM(D16:D21)</f>
        <v>856</v>
      </c>
      <c r="E22" s="48"/>
      <c r="F22" s="47"/>
    </row>
    <row r="23" spans="1:6" ht="9" customHeight="1" x14ac:dyDescent="0.25">
      <c r="A23" s="24" t="s">
        <v>202</v>
      </c>
      <c r="B23" s="31"/>
      <c r="C23" s="31"/>
      <c r="D23" s="32"/>
      <c r="E23" s="27"/>
    </row>
    <row r="24" spans="1:6" s="39" customFormat="1" x14ac:dyDescent="0.25">
      <c r="A24" s="24" t="s">
        <v>202</v>
      </c>
      <c r="B24" s="114" t="s">
        <v>244</v>
      </c>
      <c r="C24" s="75"/>
      <c r="D24" s="77">
        <f>COUNTA(_xlfn.UNIQUE(SDRecipientsAll[District ID]))</f>
        <v>182</v>
      </c>
      <c r="E24" s="33"/>
      <c r="F24" s="47"/>
    </row>
    <row r="25" spans="1:6" s="39" customFormat="1" x14ac:dyDescent="0.25">
      <c r="A25" s="24" t="s">
        <v>202</v>
      </c>
      <c r="B25" s="115" t="s">
        <v>245</v>
      </c>
      <c r="C25" s="76"/>
      <c r="D25" s="78">
        <f>COUNTA(_xlfn.UNIQUE(ESDRecipientsAll[ESD ID]))</f>
        <v>7</v>
      </c>
      <c r="E25" s="27"/>
      <c r="F25" s="47"/>
    </row>
    <row r="26" spans="1:6" ht="9" customHeight="1" x14ac:dyDescent="0.25">
      <c r="A26" s="24" t="s">
        <v>202</v>
      </c>
      <c r="B26" s="6"/>
      <c r="C26" s="1"/>
      <c r="D26" s="41"/>
      <c r="E26" s="27"/>
    </row>
    <row r="27" spans="1:6" ht="18.75" x14ac:dyDescent="0.25">
      <c r="A27" s="24" t="s">
        <v>202</v>
      </c>
      <c r="B27" s="13" t="s">
        <v>243</v>
      </c>
      <c r="C27" s="13"/>
      <c r="D27" s="13"/>
      <c r="E27" s="13"/>
      <c r="F27" s="13"/>
    </row>
    <row r="28" spans="1:6" ht="15.75" x14ac:dyDescent="0.25">
      <c r="A28" s="24" t="s">
        <v>202</v>
      </c>
      <c r="B28" s="50" t="s">
        <v>265</v>
      </c>
      <c r="C28" s="51"/>
      <c r="D28" s="51"/>
      <c r="E28" s="51"/>
      <c r="F28" s="52"/>
    </row>
    <row r="29" spans="1:6" x14ac:dyDescent="0.25">
      <c r="A29" s="24" t="s">
        <v>202</v>
      </c>
      <c r="B29" s="53" t="s">
        <v>237</v>
      </c>
      <c r="C29" s="54" t="s">
        <v>236</v>
      </c>
      <c r="D29" s="55" t="s">
        <v>3</v>
      </c>
      <c r="E29" s="56" t="s">
        <v>4</v>
      </c>
      <c r="F29" s="53" t="s">
        <v>228</v>
      </c>
    </row>
    <row r="30" spans="1:6" x14ac:dyDescent="0.25">
      <c r="A30" s="24" t="s">
        <v>202</v>
      </c>
      <c r="B30" s="34">
        <v>2223</v>
      </c>
      <c r="C30" s="35" t="s">
        <v>211</v>
      </c>
      <c r="D30" s="36">
        <v>25000</v>
      </c>
      <c r="E30" s="35" t="s">
        <v>195</v>
      </c>
      <c r="F30" s="37">
        <v>2024</v>
      </c>
    </row>
    <row r="31" spans="1:6" x14ac:dyDescent="0.25">
      <c r="A31" s="24" t="s">
        <v>202</v>
      </c>
      <c r="B31" s="34">
        <v>2223</v>
      </c>
      <c r="C31" s="35" t="s">
        <v>211</v>
      </c>
      <c r="D31" s="36">
        <v>40000</v>
      </c>
      <c r="E31" s="35" t="s">
        <v>11</v>
      </c>
      <c r="F31" s="37">
        <v>2025</v>
      </c>
    </row>
    <row r="32" spans="1:6" x14ac:dyDescent="0.25">
      <c r="A32" s="24" t="s">
        <v>202</v>
      </c>
      <c r="B32" s="34">
        <v>2223</v>
      </c>
      <c r="C32" s="35" t="s">
        <v>211</v>
      </c>
      <c r="D32" s="36">
        <v>40000</v>
      </c>
      <c r="E32" s="35" t="s">
        <v>39</v>
      </c>
      <c r="F32" s="37">
        <v>2025</v>
      </c>
    </row>
    <row r="33" spans="1:6" x14ac:dyDescent="0.25">
      <c r="A33" s="24" t="s">
        <v>202</v>
      </c>
      <c r="B33" s="34">
        <v>1975</v>
      </c>
      <c r="C33" s="35" t="s">
        <v>213</v>
      </c>
      <c r="D33" s="36">
        <v>25000</v>
      </c>
      <c r="E33" s="35" t="s">
        <v>195</v>
      </c>
      <c r="F33" s="37">
        <v>2025</v>
      </c>
    </row>
    <row r="34" spans="1:6" x14ac:dyDescent="0.25">
      <c r="A34" s="24" t="s">
        <v>202</v>
      </c>
      <c r="B34" s="34">
        <v>2200</v>
      </c>
      <c r="C34" s="35" t="s">
        <v>227</v>
      </c>
      <c r="D34" s="36">
        <v>25000</v>
      </c>
      <c r="E34" s="35" t="s">
        <v>195</v>
      </c>
      <c r="F34" s="37">
        <v>2025</v>
      </c>
    </row>
    <row r="35" spans="1:6" x14ac:dyDescent="0.25">
      <c r="A35" s="24" t="s">
        <v>202</v>
      </c>
      <c r="B35" s="34">
        <v>2064</v>
      </c>
      <c r="C35" s="35" t="s">
        <v>215</v>
      </c>
      <c r="D35" s="36">
        <v>40000</v>
      </c>
      <c r="E35" s="35" t="s">
        <v>11</v>
      </c>
      <c r="F35" s="37">
        <v>2024</v>
      </c>
    </row>
    <row r="36" spans="1:6" x14ac:dyDescent="0.25">
      <c r="A36" s="24" t="s">
        <v>202</v>
      </c>
      <c r="B36" s="34">
        <v>2064</v>
      </c>
      <c r="C36" s="35" t="s">
        <v>215</v>
      </c>
      <c r="D36" s="36">
        <v>40000</v>
      </c>
      <c r="E36" s="35" t="s">
        <v>39</v>
      </c>
      <c r="F36" s="37">
        <v>2024</v>
      </c>
    </row>
    <row r="37" spans="1:6" x14ac:dyDescent="0.25">
      <c r="A37" s="24" t="s">
        <v>202</v>
      </c>
      <c r="B37" s="34">
        <v>2064</v>
      </c>
      <c r="C37" s="35" t="s">
        <v>215</v>
      </c>
      <c r="D37" s="36">
        <v>25000</v>
      </c>
      <c r="E37" s="35" t="s">
        <v>9</v>
      </c>
      <c r="F37" s="37">
        <v>2025</v>
      </c>
    </row>
    <row r="38" spans="1:6" x14ac:dyDescent="0.25">
      <c r="A38" s="24" t="s">
        <v>202</v>
      </c>
      <c r="B38" s="34">
        <v>2148</v>
      </c>
      <c r="C38" s="35" t="s">
        <v>216</v>
      </c>
      <c r="D38" s="36">
        <v>40000</v>
      </c>
      <c r="E38" s="35" t="s">
        <v>11</v>
      </c>
      <c r="F38" s="37">
        <v>2024</v>
      </c>
    </row>
    <row r="39" spans="1:6" x14ac:dyDescent="0.25">
      <c r="A39" s="24" t="s">
        <v>202</v>
      </c>
      <c r="B39" s="34">
        <v>1949</v>
      </c>
      <c r="C39" s="35" t="s">
        <v>217</v>
      </c>
      <c r="D39" s="36">
        <v>25000</v>
      </c>
      <c r="E39" s="35" t="s">
        <v>195</v>
      </c>
      <c r="F39" s="37">
        <v>2024</v>
      </c>
    </row>
    <row r="40" spans="1:6" x14ac:dyDescent="0.25">
      <c r="A40" s="24" t="s">
        <v>202</v>
      </c>
      <c r="B40" s="34">
        <v>1949</v>
      </c>
      <c r="C40" s="35" t="s">
        <v>217</v>
      </c>
      <c r="D40" s="36">
        <v>40000</v>
      </c>
      <c r="E40" s="35" t="s">
        <v>11</v>
      </c>
      <c r="F40" s="37">
        <v>2024</v>
      </c>
    </row>
    <row r="41" spans="1:6" x14ac:dyDescent="0.25">
      <c r="A41" s="24" t="s">
        <v>202</v>
      </c>
      <c r="B41" s="34">
        <v>1949</v>
      </c>
      <c r="C41" s="35" t="s">
        <v>217</v>
      </c>
      <c r="D41" s="36">
        <v>40000</v>
      </c>
      <c r="E41" s="35" t="s">
        <v>39</v>
      </c>
      <c r="F41" s="37">
        <v>2024</v>
      </c>
    </row>
    <row r="42" spans="1:6" x14ac:dyDescent="0.25">
      <c r="A42" s="24" t="s">
        <v>202</v>
      </c>
      <c r="B42" s="34">
        <v>1949</v>
      </c>
      <c r="C42" s="35" t="s">
        <v>217</v>
      </c>
      <c r="D42" s="36">
        <v>25000</v>
      </c>
      <c r="E42" s="35" t="s">
        <v>9</v>
      </c>
      <c r="F42" s="37">
        <v>2024</v>
      </c>
    </row>
    <row r="43" spans="1:6" x14ac:dyDescent="0.25">
      <c r="A43" s="24" t="s">
        <v>202</v>
      </c>
      <c r="B43" s="34">
        <v>2025</v>
      </c>
      <c r="C43" s="35" t="s">
        <v>250</v>
      </c>
      <c r="D43" s="36">
        <v>40840</v>
      </c>
      <c r="E43" s="35" t="s">
        <v>39</v>
      </c>
      <c r="F43" s="37">
        <v>2026</v>
      </c>
    </row>
    <row r="44" spans="1:6" ht="9" customHeight="1" x14ac:dyDescent="0.25">
      <c r="A44" s="24" t="s">
        <v>202</v>
      </c>
      <c r="B44"/>
      <c r="C44"/>
      <c r="D44"/>
      <c r="E44"/>
      <c r="F44"/>
    </row>
    <row r="45" spans="1:6" ht="15.75" x14ac:dyDescent="0.25">
      <c r="A45" s="24" t="s">
        <v>202</v>
      </c>
      <c r="B45" s="50" t="s">
        <v>242</v>
      </c>
      <c r="C45" s="51"/>
      <c r="D45" s="51"/>
      <c r="E45" s="51"/>
      <c r="F45" s="52"/>
    </row>
    <row r="46" spans="1:6" x14ac:dyDescent="0.25">
      <c r="A46" s="24" t="s">
        <v>202</v>
      </c>
      <c r="B46" s="57" t="s">
        <v>1</v>
      </c>
      <c r="C46" s="58" t="s">
        <v>2</v>
      </c>
      <c r="D46" s="57" t="s">
        <v>3</v>
      </c>
      <c r="E46" s="58" t="s">
        <v>4</v>
      </c>
      <c r="F46" s="57" t="s">
        <v>228</v>
      </c>
    </row>
    <row r="47" spans="1:6" x14ac:dyDescent="0.25">
      <c r="A47" s="24" t="s">
        <v>202</v>
      </c>
      <c r="B47" s="34">
        <v>2113</v>
      </c>
      <c r="C47" s="35" t="s">
        <v>97</v>
      </c>
      <c r="D47" s="36">
        <v>20000</v>
      </c>
      <c r="E47" s="35" t="s">
        <v>11</v>
      </c>
      <c r="F47" s="37">
        <v>2019</v>
      </c>
    </row>
    <row r="48" spans="1:6" x14ac:dyDescent="0.25">
      <c r="A48" s="24" t="s">
        <v>202</v>
      </c>
      <c r="B48" s="34">
        <v>2113</v>
      </c>
      <c r="C48" s="35" t="s">
        <v>97</v>
      </c>
      <c r="D48" s="36">
        <v>25000</v>
      </c>
      <c r="E48" s="35" t="s">
        <v>39</v>
      </c>
      <c r="F48" s="37">
        <v>2019</v>
      </c>
    </row>
    <row r="49" spans="1:6" x14ac:dyDescent="0.25">
      <c r="A49" s="24" t="s">
        <v>202</v>
      </c>
      <c r="B49" s="34">
        <v>2113</v>
      </c>
      <c r="C49" s="35" t="s">
        <v>97</v>
      </c>
      <c r="D49" s="36">
        <v>25000</v>
      </c>
      <c r="E49" s="35" t="s">
        <v>9</v>
      </c>
      <c r="F49" s="37">
        <v>2019</v>
      </c>
    </row>
    <row r="50" spans="1:6" x14ac:dyDescent="0.25">
      <c r="A50" s="24" t="s">
        <v>202</v>
      </c>
      <c r="B50" s="34">
        <v>2113</v>
      </c>
      <c r="C50" s="35" t="s">
        <v>97</v>
      </c>
      <c r="D50" s="36">
        <v>25525</v>
      </c>
      <c r="E50" s="35" t="s">
        <v>195</v>
      </c>
      <c r="F50" s="37">
        <v>2026</v>
      </c>
    </row>
    <row r="51" spans="1:6" x14ac:dyDescent="0.25">
      <c r="A51" s="24" t="s">
        <v>202</v>
      </c>
      <c r="B51" s="34">
        <v>1899</v>
      </c>
      <c r="C51" s="35" t="s">
        <v>73</v>
      </c>
      <c r="D51" s="36">
        <v>20000</v>
      </c>
      <c r="E51" s="35" t="s">
        <v>11</v>
      </c>
      <c r="F51" s="37">
        <v>2018</v>
      </c>
    </row>
    <row r="52" spans="1:6" x14ac:dyDescent="0.25">
      <c r="A52" s="24" t="s">
        <v>202</v>
      </c>
      <c r="B52" s="34">
        <v>1899</v>
      </c>
      <c r="C52" s="35" t="s">
        <v>73</v>
      </c>
      <c r="D52" s="36">
        <v>25000</v>
      </c>
      <c r="E52" s="35" t="s">
        <v>39</v>
      </c>
      <c r="F52" s="37">
        <v>2020</v>
      </c>
    </row>
    <row r="53" spans="1:6" x14ac:dyDescent="0.25">
      <c r="A53" s="24" t="s">
        <v>202</v>
      </c>
      <c r="B53" s="59">
        <v>1899</v>
      </c>
      <c r="C53" s="35" t="s">
        <v>73</v>
      </c>
      <c r="D53" s="36">
        <v>25000</v>
      </c>
      <c r="E53" s="35" t="s">
        <v>9</v>
      </c>
      <c r="F53" s="37">
        <v>2020</v>
      </c>
    </row>
    <row r="54" spans="1:6" x14ac:dyDescent="0.25">
      <c r="A54" s="24" t="s">
        <v>202</v>
      </c>
      <c r="B54" s="34">
        <v>1899</v>
      </c>
      <c r="C54" s="35" t="s">
        <v>73</v>
      </c>
      <c r="D54" s="36">
        <v>25000</v>
      </c>
      <c r="E54" s="35" t="s">
        <v>195</v>
      </c>
      <c r="F54" s="37">
        <v>2022</v>
      </c>
    </row>
    <row r="55" spans="1:6" x14ac:dyDescent="0.25">
      <c r="A55" s="24" t="s">
        <v>202</v>
      </c>
      <c r="B55" s="34">
        <v>1899</v>
      </c>
      <c r="C55" s="35" t="s">
        <v>73</v>
      </c>
      <c r="D55" s="36">
        <v>25000</v>
      </c>
      <c r="E55" s="35" t="s">
        <v>9</v>
      </c>
      <c r="F55" s="37">
        <v>2024</v>
      </c>
    </row>
    <row r="56" spans="1:6" x14ac:dyDescent="0.25">
      <c r="A56" s="24" t="s">
        <v>202</v>
      </c>
      <c r="B56" s="34">
        <v>1899</v>
      </c>
      <c r="C56" s="35" t="s">
        <v>73</v>
      </c>
      <c r="D56" s="36">
        <v>25525</v>
      </c>
      <c r="E56" s="35" t="s">
        <v>251</v>
      </c>
      <c r="F56" s="37">
        <v>2026</v>
      </c>
    </row>
    <row r="57" spans="1:6" x14ac:dyDescent="0.25">
      <c r="A57" s="24" t="s">
        <v>202</v>
      </c>
      <c r="B57" s="34">
        <v>2252</v>
      </c>
      <c r="C57" s="35" t="s">
        <v>98</v>
      </c>
      <c r="D57" s="36">
        <v>20000</v>
      </c>
      <c r="E57" s="35" t="s">
        <v>11</v>
      </c>
      <c r="F57" s="37">
        <v>2019</v>
      </c>
    </row>
    <row r="58" spans="1:6" x14ac:dyDescent="0.25">
      <c r="A58" s="24" t="s">
        <v>202</v>
      </c>
      <c r="B58" s="34">
        <v>2252</v>
      </c>
      <c r="C58" s="35" t="s">
        <v>98</v>
      </c>
      <c r="D58" s="36">
        <v>25000</v>
      </c>
      <c r="E58" s="35" t="s">
        <v>39</v>
      </c>
      <c r="F58" s="37">
        <v>2019</v>
      </c>
    </row>
    <row r="59" spans="1:6" x14ac:dyDescent="0.25">
      <c r="A59" s="24" t="s">
        <v>202</v>
      </c>
      <c r="B59" s="34">
        <v>2252</v>
      </c>
      <c r="C59" s="35" t="s">
        <v>98</v>
      </c>
      <c r="D59" s="36">
        <v>25000</v>
      </c>
      <c r="E59" s="35" t="s">
        <v>9</v>
      </c>
      <c r="F59" s="37">
        <v>2019</v>
      </c>
    </row>
    <row r="60" spans="1:6" x14ac:dyDescent="0.25">
      <c r="A60" s="24" t="s">
        <v>202</v>
      </c>
      <c r="B60" s="34">
        <v>2252</v>
      </c>
      <c r="C60" s="35" t="s">
        <v>98</v>
      </c>
      <c r="D60" s="36">
        <v>25000</v>
      </c>
      <c r="E60" s="35" t="s">
        <v>201</v>
      </c>
      <c r="F60" s="37">
        <v>2019</v>
      </c>
    </row>
    <row r="61" spans="1:6" x14ac:dyDescent="0.25">
      <c r="A61" s="24" t="s">
        <v>202</v>
      </c>
      <c r="B61" s="34">
        <v>2041</v>
      </c>
      <c r="C61" s="35" t="s">
        <v>38</v>
      </c>
      <c r="D61" s="36">
        <v>20000</v>
      </c>
      <c r="E61" s="35" t="s">
        <v>11</v>
      </c>
      <c r="F61" s="37">
        <v>2017</v>
      </c>
    </row>
    <row r="62" spans="1:6" x14ac:dyDescent="0.25">
      <c r="A62" s="24" t="s">
        <v>202</v>
      </c>
      <c r="B62" s="59">
        <v>2041</v>
      </c>
      <c r="C62" s="35" t="s">
        <v>38</v>
      </c>
      <c r="D62" s="36">
        <v>25000</v>
      </c>
      <c r="E62" s="35" t="s">
        <v>39</v>
      </c>
      <c r="F62" s="37">
        <v>2017</v>
      </c>
    </row>
    <row r="63" spans="1:6" x14ac:dyDescent="0.25">
      <c r="A63" s="24" t="s">
        <v>202</v>
      </c>
      <c r="B63" s="34">
        <v>2041</v>
      </c>
      <c r="C63" s="35" t="s">
        <v>38</v>
      </c>
      <c r="D63" s="36">
        <v>25000</v>
      </c>
      <c r="E63" s="35" t="s">
        <v>9</v>
      </c>
      <c r="F63" s="37">
        <v>2017</v>
      </c>
    </row>
    <row r="64" spans="1:6" x14ac:dyDescent="0.25">
      <c r="A64" s="24" t="s">
        <v>202</v>
      </c>
      <c r="B64" s="34">
        <v>2041</v>
      </c>
      <c r="C64" s="35" t="s">
        <v>38</v>
      </c>
      <c r="D64" s="36">
        <v>25000</v>
      </c>
      <c r="E64" s="35" t="s">
        <v>195</v>
      </c>
      <c r="F64" s="37">
        <v>2022</v>
      </c>
    </row>
    <row r="65" spans="1:6" x14ac:dyDescent="0.25">
      <c r="A65" s="24" t="s">
        <v>202</v>
      </c>
      <c r="B65" s="34">
        <v>2041</v>
      </c>
      <c r="C65" s="35" t="s">
        <v>38</v>
      </c>
      <c r="D65" s="36">
        <v>25525</v>
      </c>
      <c r="E65" s="35" t="s">
        <v>251</v>
      </c>
      <c r="F65" s="37">
        <v>2026</v>
      </c>
    </row>
    <row r="66" spans="1:6" x14ac:dyDescent="0.25">
      <c r="A66" s="24" t="s">
        <v>202</v>
      </c>
      <c r="B66" s="34">
        <v>2051</v>
      </c>
      <c r="C66" s="35" t="s">
        <v>99</v>
      </c>
      <c r="D66" s="36">
        <v>20000</v>
      </c>
      <c r="E66" s="35" t="s">
        <v>11</v>
      </c>
      <c r="F66" s="37">
        <v>2019</v>
      </c>
    </row>
    <row r="67" spans="1:6" x14ac:dyDescent="0.25">
      <c r="A67" s="24" t="s">
        <v>202</v>
      </c>
      <c r="B67" s="34">
        <v>2051</v>
      </c>
      <c r="C67" s="35" t="s">
        <v>99</v>
      </c>
      <c r="D67" s="36">
        <v>25000</v>
      </c>
      <c r="E67" s="35" t="s">
        <v>39</v>
      </c>
      <c r="F67" s="37">
        <v>2019</v>
      </c>
    </row>
    <row r="68" spans="1:6" x14ac:dyDescent="0.25">
      <c r="A68" s="24" t="s">
        <v>202</v>
      </c>
      <c r="B68" s="34">
        <v>2051</v>
      </c>
      <c r="C68" s="35" t="s">
        <v>99</v>
      </c>
      <c r="D68" s="36">
        <v>25000</v>
      </c>
      <c r="E68" s="35" t="s">
        <v>201</v>
      </c>
      <c r="F68" s="37">
        <v>2019</v>
      </c>
    </row>
    <row r="69" spans="1:6" x14ac:dyDescent="0.25">
      <c r="A69" s="24" t="s">
        <v>202</v>
      </c>
      <c r="B69" s="60">
        <v>1933</v>
      </c>
      <c r="C69" s="35" t="s">
        <v>8</v>
      </c>
      <c r="D69" s="36">
        <v>25000</v>
      </c>
      <c r="E69" s="35" t="s">
        <v>9</v>
      </c>
      <c r="F69" s="37">
        <v>2016</v>
      </c>
    </row>
    <row r="70" spans="1:6" x14ac:dyDescent="0.25">
      <c r="A70" s="24" t="s">
        <v>202</v>
      </c>
      <c r="B70" s="34">
        <v>1933</v>
      </c>
      <c r="C70" s="35" t="s">
        <v>8</v>
      </c>
      <c r="D70" s="36">
        <v>20000</v>
      </c>
      <c r="E70" s="35" t="s">
        <v>11</v>
      </c>
      <c r="F70" s="37">
        <v>2017</v>
      </c>
    </row>
    <row r="71" spans="1:6" x14ac:dyDescent="0.25">
      <c r="A71" s="24" t="s">
        <v>202</v>
      </c>
      <c r="B71" s="34">
        <v>1933</v>
      </c>
      <c r="C71" s="35" t="s">
        <v>8</v>
      </c>
      <c r="D71" s="36">
        <v>25000</v>
      </c>
      <c r="E71" s="35" t="s">
        <v>39</v>
      </c>
      <c r="F71" s="37">
        <v>2017</v>
      </c>
    </row>
    <row r="72" spans="1:6" x14ac:dyDescent="0.25">
      <c r="A72" s="24" t="s">
        <v>202</v>
      </c>
      <c r="B72" s="34">
        <v>1933</v>
      </c>
      <c r="C72" s="35" t="s">
        <v>8</v>
      </c>
      <c r="D72" s="36">
        <v>25000</v>
      </c>
      <c r="E72" s="35" t="s">
        <v>195</v>
      </c>
      <c r="F72" s="37">
        <v>2023</v>
      </c>
    </row>
    <row r="73" spans="1:6" x14ac:dyDescent="0.25">
      <c r="A73" s="24" t="s">
        <v>202</v>
      </c>
      <c r="B73" s="59">
        <v>2208</v>
      </c>
      <c r="C73" s="35" t="s">
        <v>27</v>
      </c>
      <c r="D73" s="36">
        <v>25000</v>
      </c>
      <c r="E73" s="35" t="s">
        <v>12</v>
      </c>
      <c r="F73" s="37">
        <v>2016</v>
      </c>
    </row>
    <row r="74" spans="1:6" x14ac:dyDescent="0.25">
      <c r="A74" s="24" t="s">
        <v>202</v>
      </c>
      <c r="B74" s="34">
        <v>2208</v>
      </c>
      <c r="C74" s="35" t="s">
        <v>27</v>
      </c>
      <c r="D74" s="36">
        <v>20000</v>
      </c>
      <c r="E74" s="35" t="s">
        <v>11</v>
      </c>
      <c r="F74" s="37">
        <v>2018</v>
      </c>
    </row>
    <row r="75" spans="1:6" x14ac:dyDescent="0.25">
      <c r="A75" s="24" t="s">
        <v>202</v>
      </c>
      <c r="B75" s="60">
        <v>2208</v>
      </c>
      <c r="C75" s="35" t="s">
        <v>27</v>
      </c>
      <c r="D75" s="36">
        <v>25000</v>
      </c>
      <c r="E75" s="35" t="s">
        <v>9</v>
      </c>
      <c r="F75" s="37">
        <v>2018</v>
      </c>
    </row>
    <row r="76" spans="1:6" x14ac:dyDescent="0.25">
      <c r="A76" s="24" t="s">
        <v>202</v>
      </c>
      <c r="B76" s="34">
        <v>2208</v>
      </c>
      <c r="C76" s="35" t="s">
        <v>27</v>
      </c>
      <c r="D76" s="36">
        <v>25000</v>
      </c>
      <c r="E76" s="35" t="s">
        <v>201</v>
      </c>
      <c r="F76" s="37">
        <v>2019</v>
      </c>
    </row>
    <row r="77" spans="1:6" x14ac:dyDescent="0.25">
      <c r="A77" s="24" t="s">
        <v>202</v>
      </c>
      <c r="B77" s="34">
        <v>2208</v>
      </c>
      <c r="C77" s="35" t="s">
        <v>27</v>
      </c>
      <c r="D77" s="36">
        <v>25000</v>
      </c>
      <c r="E77" s="35" t="s">
        <v>195</v>
      </c>
      <c r="F77" s="37">
        <v>2022</v>
      </c>
    </row>
    <row r="78" spans="1:6" x14ac:dyDescent="0.25">
      <c r="A78" s="24" t="s">
        <v>202</v>
      </c>
      <c r="B78" s="34">
        <v>2208</v>
      </c>
      <c r="C78" s="35" t="s">
        <v>27</v>
      </c>
      <c r="D78" s="36">
        <v>25000</v>
      </c>
      <c r="E78" s="35" t="s">
        <v>9</v>
      </c>
      <c r="F78" s="37">
        <v>2023</v>
      </c>
    </row>
    <row r="79" spans="1:6" x14ac:dyDescent="0.25">
      <c r="A79" s="24" t="s">
        <v>202</v>
      </c>
      <c r="B79" s="34">
        <v>2208</v>
      </c>
      <c r="C79" s="35" t="s">
        <v>27</v>
      </c>
      <c r="D79" s="36">
        <v>40000</v>
      </c>
      <c r="E79" s="35" t="s">
        <v>11</v>
      </c>
      <c r="F79" s="37">
        <v>2025</v>
      </c>
    </row>
    <row r="80" spans="1:6" x14ac:dyDescent="0.25">
      <c r="A80" s="24" t="s">
        <v>202</v>
      </c>
      <c r="B80" s="34">
        <v>2208</v>
      </c>
      <c r="C80" s="35" t="s">
        <v>27</v>
      </c>
      <c r="D80" s="36">
        <v>40000</v>
      </c>
      <c r="E80" s="35" t="s">
        <v>39</v>
      </c>
      <c r="F80" s="37">
        <v>2025</v>
      </c>
    </row>
    <row r="81" spans="1:6" x14ac:dyDescent="0.25">
      <c r="A81" s="24" t="s">
        <v>202</v>
      </c>
      <c r="B81" s="34">
        <v>2208</v>
      </c>
      <c r="C81" s="35" t="s">
        <v>27</v>
      </c>
      <c r="D81" s="36">
        <v>25525</v>
      </c>
      <c r="E81" s="35" t="s">
        <v>251</v>
      </c>
      <c r="F81" s="37">
        <v>2026</v>
      </c>
    </row>
    <row r="82" spans="1:6" x14ac:dyDescent="0.25">
      <c r="A82" s="24" t="s">
        <v>202</v>
      </c>
      <c r="B82" s="34">
        <v>1894</v>
      </c>
      <c r="C82" s="35" t="s">
        <v>10</v>
      </c>
      <c r="D82" s="36">
        <v>20000</v>
      </c>
      <c r="E82" s="35" t="s">
        <v>11</v>
      </c>
      <c r="F82" s="37">
        <v>2016</v>
      </c>
    </row>
    <row r="83" spans="1:6" x14ac:dyDescent="0.25">
      <c r="A83" s="24" t="s">
        <v>202</v>
      </c>
      <c r="B83" s="34">
        <v>1894</v>
      </c>
      <c r="C83" s="35" t="s">
        <v>10</v>
      </c>
      <c r="D83" s="36">
        <v>25000</v>
      </c>
      <c r="E83" s="35" t="s">
        <v>12</v>
      </c>
      <c r="F83" s="37">
        <v>2016</v>
      </c>
    </row>
    <row r="84" spans="1:6" x14ac:dyDescent="0.25">
      <c r="A84" s="24" t="s">
        <v>202</v>
      </c>
      <c r="B84" s="34">
        <v>1894</v>
      </c>
      <c r="C84" s="35" t="s">
        <v>10</v>
      </c>
      <c r="D84" s="36">
        <v>25000</v>
      </c>
      <c r="E84" s="35" t="s">
        <v>9</v>
      </c>
      <c r="F84" s="37">
        <v>2020</v>
      </c>
    </row>
    <row r="85" spans="1:6" x14ac:dyDescent="0.25">
      <c r="A85" s="24" t="s">
        <v>202</v>
      </c>
      <c r="B85" s="34">
        <v>1894</v>
      </c>
      <c r="C85" s="35" t="s">
        <v>10</v>
      </c>
      <c r="D85" s="36">
        <v>25000</v>
      </c>
      <c r="E85" s="35" t="s">
        <v>201</v>
      </c>
      <c r="F85" s="37">
        <v>2020</v>
      </c>
    </row>
    <row r="86" spans="1:6" x14ac:dyDescent="0.25">
      <c r="A86" s="24" t="s">
        <v>202</v>
      </c>
      <c r="B86" s="34">
        <v>1894</v>
      </c>
      <c r="C86" s="35" t="s">
        <v>10</v>
      </c>
      <c r="D86" s="36">
        <v>25000</v>
      </c>
      <c r="E86" s="35" t="s">
        <v>195</v>
      </c>
      <c r="F86" s="37">
        <v>2024</v>
      </c>
    </row>
    <row r="87" spans="1:6" x14ac:dyDescent="0.25">
      <c r="A87" s="24" t="s">
        <v>202</v>
      </c>
      <c r="B87" s="34">
        <v>1894</v>
      </c>
      <c r="C87" s="35" t="s">
        <v>10</v>
      </c>
      <c r="D87" s="36">
        <v>40000</v>
      </c>
      <c r="E87" s="35" t="s">
        <v>11</v>
      </c>
      <c r="F87" s="37">
        <v>2025</v>
      </c>
    </row>
    <row r="88" spans="1:6" x14ac:dyDescent="0.25">
      <c r="A88" s="24" t="s">
        <v>202</v>
      </c>
      <c r="B88" s="34">
        <v>1894</v>
      </c>
      <c r="C88" s="35" t="s">
        <v>10</v>
      </c>
      <c r="D88" s="36">
        <v>40000</v>
      </c>
      <c r="E88" s="35" t="s">
        <v>39</v>
      </c>
      <c r="F88" s="37">
        <v>2025</v>
      </c>
    </row>
    <row r="89" spans="1:6" x14ac:dyDescent="0.25">
      <c r="A89" s="24" t="s">
        <v>202</v>
      </c>
      <c r="B89" s="60">
        <v>1894</v>
      </c>
      <c r="C89" s="35" t="s">
        <v>10</v>
      </c>
      <c r="D89" s="36">
        <v>25525</v>
      </c>
      <c r="E89" s="35" t="s">
        <v>251</v>
      </c>
      <c r="F89" s="37">
        <v>2026</v>
      </c>
    </row>
    <row r="90" spans="1:6" x14ac:dyDescent="0.25">
      <c r="A90" s="24" t="s">
        <v>202</v>
      </c>
      <c r="B90" s="34">
        <v>1969</v>
      </c>
      <c r="C90" s="35" t="s">
        <v>96</v>
      </c>
      <c r="D90" s="36">
        <v>20000</v>
      </c>
      <c r="E90" s="35" t="s">
        <v>11</v>
      </c>
      <c r="F90" s="37">
        <v>2018</v>
      </c>
    </row>
    <row r="91" spans="1:6" x14ac:dyDescent="0.25">
      <c r="A91" s="24" t="s">
        <v>202</v>
      </c>
      <c r="B91" s="34">
        <v>1969</v>
      </c>
      <c r="C91" s="35" t="s">
        <v>96</v>
      </c>
      <c r="D91" s="36">
        <v>25000</v>
      </c>
      <c r="E91" s="35" t="s">
        <v>39</v>
      </c>
      <c r="F91" s="37">
        <v>2018</v>
      </c>
    </row>
    <row r="92" spans="1:6" x14ac:dyDescent="0.25">
      <c r="A92" s="24" t="s">
        <v>202</v>
      </c>
      <c r="B92" s="61">
        <v>1969</v>
      </c>
      <c r="C92" s="35" t="s">
        <v>96</v>
      </c>
      <c r="D92" s="36">
        <v>25000</v>
      </c>
      <c r="E92" s="35" t="s">
        <v>195</v>
      </c>
      <c r="F92" s="37">
        <v>2024</v>
      </c>
    </row>
    <row r="93" spans="1:6" x14ac:dyDescent="0.25">
      <c r="A93" s="24" t="s">
        <v>202</v>
      </c>
      <c r="B93" s="61">
        <v>1969</v>
      </c>
      <c r="C93" s="35" t="s">
        <v>96</v>
      </c>
      <c r="D93" s="36">
        <v>10210</v>
      </c>
      <c r="E93" s="35" t="s">
        <v>251</v>
      </c>
      <c r="F93" s="37">
        <v>2026</v>
      </c>
    </row>
    <row r="94" spans="1:6" x14ac:dyDescent="0.25">
      <c r="A94" s="24" t="s">
        <v>202</v>
      </c>
      <c r="B94" s="60">
        <v>2240</v>
      </c>
      <c r="C94" s="35" t="s">
        <v>75</v>
      </c>
      <c r="D94" s="36">
        <v>20000</v>
      </c>
      <c r="E94" s="35" t="s">
        <v>11</v>
      </c>
      <c r="F94" s="37">
        <v>2018</v>
      </c>
    </row>
    <row r="95" spans="1:6" x14ac:dyDescent="0.25">
      <c r="A95" s="24" t="s">
        <v>202</v>
      </c>
      <c r="B95" s="60">
        <v>2240</v>
      </c>
      <c r="C95" s="35" t="s">
        <v>75</v>
      </c>
      <c r="D95" s="36">
        <v>25000</v>
      </c>
      <c r="E95" s="35" t="s">
        <v>39</v>
      </c>
      <c r="F95" s="37">
        <v>2018</v>
      </c>
    </row>
    <row r="96" spans="1:6" x14ac:dyDescent="0.25">
      <c r="A96" s="24" t="s">
        <v>202</v>
      </c>
      <c r="B96" s="34">
        <v>2240</v>
      </c>
      <c r="C96" s="35" t="s">
        <v>75</v>
      </c>
      <c r="D96" s="36">
        <v>20000</v>
      </c>
      <c r="E96" s="35" t="s">
        <v>11</v>
      </c>
      <c r="F96" s="37">
        <v>2023</v>
      </c>
    </row>
    <row r="97" spans="1:6" x14ac:dyDescent="0.25">
      <c r="A97" s="24" t="s">
        <v>202</v>
      </c>
      <c r="B97" s="59">
        <v>2240</v>
      </c>
      <c r="C97" s="35" t="s">
        <v>75</v>
      </c>
      <c r="D97" s="36">
        <v>25000</v>
      </c>
      <c r="E97" s="35" t="s">
        <v>39</v>
      </c>
      <c r="F97" s="37">
        <v>2023</v>
      </c>
    </row>
    <row r="98" spans="1:6" x14ac:dyDescent="0.25">
      <c r="A98" s="24" t="s">
        <v>202</v>
      </c>
      <c r="B98" s="34">
        <v>2240</v>
      </c>
      <c r="C98" s="35" t="s">
        <v>75</v>
      </c>
      <c r="D98" s="36">
        <v>25000</v>
      </c>
      <c r="E98" s="35" t="s">
        <v>9</v>
      </c>
      <c r="F98" s="37">
        <v>2023</v>
      </c>
    </row>
    <row r="99" spans="1:6" x14ac:dyDescent="0.25">
      <c r="A99" s="24" t="s">
        <v>202</v>
      </c>
      <c r="B99" s="34">
        <v>2243</v>
      </c>
      <c r="C99" s="35" t="s">
        <v>28</v>
      </c>
      <c r="D99" s="36">
        <v>25000</v>
      </c>
      <c r="E99" s="35" t="s">
        <v>9</v>
      </c>
      <c r="F99" s="37">
        <v>2016</v>
      </c>
    </row>
    <row r="100" spans="1:6" x14ac:dyDescent="0.25">
      <c r="A100" s="24" t="s">
        <v>202</v>
      </c>
      <c r="B100" s="61">
        <v>2243</v>
      </c>
      <c r="C100" s="35" t="s">
        <v>28</v>
      </c>
      <c r="D100" s="36">
        <v>25000</v>
      </c>
      <c r="E100" s="35" t="s">
        <v>9</v>
      </c>
      <c r="F100" s="37">
        <v>2020</v>
      </c>
    </row>
    <row r="101" spans="1:6" x14ac:dyDescent="0.25">
      <c r="A101" s="24" t="s">
        <v>202</v>
      </c>
      <c r="B101" s="34">
        <v>2243</v>
      </c>
      <c r="C101" s="35" t="s">
        <v>28</v>
      </c>
      <c r="D101" s="36">
        <v>20000</v>
      </c>
      <c r="E101" s="35" t="s">
        <v>11</v>
      </c>
      <c r="F101" s="37">
        <v>2021</v>
      </c>
    </row>
    <row r="102" spans="1:6" x14ac:dyDescent="0.25">
      <c r="A102" s="24" t="s">
        <v>202</v>
      </c>
      <c r="B102" s="61">
        <v>2243</v>
      </c>
      <c r="C102" s="35" t="s">
        <v>28</v>
      </c>
      <c r="D102" s="36">
        <v>25000</v>
      </c>
      <c r="E102" s="35" t="s">
        <v>39</v>
      </c>
      <c r="F102" s="37">
        <v>2021</v>
      </c>
    </row>
    <row r="103" spans="1:6" x14ac:dyDescent="0.25">
      <c r="A103" s="24" t="s">
        <v>202</v>
      </c>
      <c r="B103" s="60">
        <v>2243</v>
      </c>
      <c r="C103" s="35" t="s">
        <v>28</v>
      </c>
      <c r="D103" s="36">
        <v>25000</v>
      </c>
      <c r="E103" s="35" t="s">
        <v>195</v>
      </c>
      <c r="F103" s="37">
        <v>2022</v>
      </c>
    </row>
    <row r="104" spans="1:6" x14ac:dyDescent="0.25">
      <c r="A104" s="24" t="s">
        <v>202</v>
      </c>
      <c r="B104" s="34">
        <v>1976</v>
      </c>
      <c r="C104" s="35" t="s">
        <v>72</v>
      </c>
      <c r="D104" s="36">
        <v>25000</v>
      </c>
      <c r="E104" s="35" t="s">
        <v>9</v>
      </c>
      <c r="F104" s="37">
        <v>2018</v>
      </c>
    </row>
    <row r="105" spans="1:6" x14ac:dyDescent="0.25">
      <c r="A105" s="24" t="s">
        <v>202</v>
      </c>
      <c r="B105" s="61">
        <v>1976</v>
      </c>
      <c r="C105" s="35" t="s">
        <v>72</v>
      </c>
      <c r="D105" s="36">
        <v>25000</v>
      </c>
      <c r="E105" s="35" t="s">
        <v>39</v>
      </c>
      <c r="F105" s="37">
        <v>2021</v>
      </c>
    </row>
    <row r="106" spans="1:6" x14ac:dyDescent="0.25">
      <c r="A106" s="24" t="s">
        <v>202</v>
      </c>
      <c r="B106" s="61">
        <v>1976</v>
      </c>
      <c r="C106" s="35" t="s">
        <v>72</v>
      </c>
      <c r="D106" s="36">
        <v>25000</v>
      </c>
      <c r="E106" s="35" t="s">
        <v>201</v>
      </c>
      <c r="F106" s="37">
        <v>2021</v>
      </c>
    </row>
    <row r="107" spans="1:6" x14ac:dyDescent="0.25">
      <c r="A107" s="24" t="s">
        <v>202</v>
      </c>
      <c r="B107" s="34">
        <v>1976</v>
      </c>
      <c r="C107" s="35" t="s">
        <v>72</v>
      </c>
      <c r="D107" s="36">
        <v>25000</v>
      </c>
      <c r="E107" s="35" t="s">
        <v>195</v>
      </c>
      <c r="F107" s="37">
        <v>2023</v>
      </c>
    </row>
    <row r="108" spans="1:6" x14ac:dyDescent="0.25">
      <c r="A108" s="24" t="s">
        <v>202</v>
      </c>
      <c r="B108" s="60">
        <v>2088</v>
      </c>
      <c r="C108" s="35" t="s">
        <v>100</v>
      </c>
      <c r="D108" s="36">
        <v>25000</v>
      </c>
      <c r="E108" s="35" t="s">
        <v>9</v>
      </c>
      <c r="F108" s="37">
        <v>2019</v>
      </c>
    </row>
    <row r="109" spans="1:6" x14ac:dyDescent="0.25">
      <c r="A109" s="24" t="s">
        <v>202</v>
      </c>
      <c r="B109" s="61">
        <v>2095</v>
      </c>
      <c r="C109" s="35" t="s">
        <v>187</v>
      </c>
      <c r="D109" s="36">
        <v>20000</v>
      </c>
      <c r="E109" s="35" t="s">
        <v>11</v>
      </c>
      <c r="F109" s="37">
        <v>2021</v>
      </c>
    </row>
    <row r="110" spans="1:6" x14ac:dyDescent="0.25">
      <c r="A110" s="24" t="s">
        <v>202</v>
      </c>
      <c r="B110" s="60">
        <v>2095</v>
      </c>
      <c r="C110" s="35" t="s">
        <v>187</v>
      </c>
      <c r="D110" s="36">
        <v>25000</v>
      </c>
      <c r="E110" s="35" t="s">
        <v>39</v>
      </c>
      <c r="F110" s="37">
        <v>2021</v>
      </c>
    </row>
    <row r="111" spans="1:6" x14ac:dyDescent="0.25">
      <c r="A111" s="24" t="s">
        <v>202</v>
      </c>
      <c r="B111" s="34">
        <v>2095</v>
      </c>
      <c r="C111" s="35" t="s">
        <v>187</v>
      </c>
      <c r="D111" s="36">
        <v>25000</v>
      </c>
      <c r="E111" s="35" t="s">
        <v>195</v>
      </c>
      <c r="F111" s="37">
        <v>2023</v>
      </c>
    </row>
    <row r="112" spans="1:6" x14ac:dyDescent="0.25">
      <c r="A112" s="24" t="s">
        <v>202</v>
      </c>
      <c r="B112" s="34">
        <v>2052</v>
      </c>
      <c r="C112" s="35" t="s">
        <v>147</v>
      </c>
      <c r="D112" s="36">
        <v>20000</v>
      </c>
      <c r="E112" s="35" t="s">
        <v>11</v>
      </c>
      <c r="F112" s="37">
        <v>2020</v>
      </c>
    </row>
    <row r="113" spans="1:6" x14ac:dyDescent="0.25">
      <c r="A113" s="24" t="s">
        <v>202</v>
      </c>
      <c r="B113" s="60">
        <v>2052</v>
      </c>
      <c r="C113" s="35" t="s">
        <v>147</v>
      </c>
      <c r="D113" s="36">
        <v>25000</v>
      </c>
      <c r="E113" s="35" t="s">
        <v>201</v>
      </c>
      <c r="F113" s="37">
        <v>2020</v>
      </c>
    </row>
    <row r="114" spans="1:6" x14ac:dyDescent="0.25">
      <c r="A114" s="24" t="s">
        <v>202</v>
      </c>
      <c r="B114" s="34">
        <v>2052</v>
      </c>
      <c r="C114" s="35" t="s">
        <v>147</v>
      </c>
      <c r="D114" s="36">
        <v>25000</v>
      </c>
      <c r="E114" s="35" t="s">
        <v>39</v>
      </c>
      <c r="F114" s="37">
        <v>2021</v>
      </c>
    </row>
    <row r="115" spans="1:6" x14ac:dyDescent="0.25">
      <c r="A115" s="24" t="s">
        <v>202</v>
      </c>
      <c r="B115" s="34">
        <v>1974</v>
      </c>
      <c r="C115" s="35" t="s">
        <v>61</v>
      </c>
      <c r="D115" s="36">
        <v>20000</v>
      </c>
      <c r="E115" s="35" t="s">
        <v>11</v>
      </c>
      <c r="F115" s="37">
        <v>2018</v>
      </c>
    </row>
    <row r="116" spans="1:6" x14ac:dyDescent="0.25">
      <c r="A116" s="24" t="s">
        <v>202</v>
      </c>
      <c r="B116" s="59">
        <v>1974</v>
      </c>
      <c r="C116" s="35" t="s">
        <v>61</v>
      </c>
      <c r="D116" s="36">
        <v>25000</v>
      </c>
      <c r="E116" s="35" t="s">
        <v>39</v>
      </c>
      <c r="F116" s="37">
        <v>2018</v>
      </c>
    </row>
    <row r="117" spans="1:6" x14ac:dyDescent="0.25">
      <c r="A117" s="24" t="s">
        <v>202</v>
      </c>
      <c r="B117" s="34">
        <v>1974</v>
      </c>
      <c r="C117" s="35" t="s">
        <v>61</v>
      </c>
      <c r="D117" s="36">
        <v>25000</v>
      </c>
      <c r="E117" s="35" t="s">
        <v>195</v>
      </c>
      <c r="F117" s="37">
        <v>2022</v>
      </c>
    </row>
    <row r="118" spans="1:6" x14ac:dyDescent="0.25">
      <c r="A118" s="24" t="s">
        <v>202</v>
      </c>
      <c r="B118" s="34">
        <v>1974</v>
      </c>
      <c r="C118" s="35" t="s">
        <v>61</v>
      </c>
      <c r="D118" s="36">
        <v>20000</v>
      </c>
      <c r="E118" s="35" t="s">
        <v>11</v>
      </c>
      <c r="F118" s="37">
        <v>2023</v>
      </c>
    </row>
    <row r="119" spans="1:6" x14ac:dyDescent="0.25">
      <c r="A119" s="24" t="s">
        <v>202</v>
      </c>
      <c r="B119" s="34">
        <v>1974</v>
      </c>
      <c r="C119" s="35" t="s">
        <v>61</v>
      </c>
      <c r="D119" s="36">
        <v>25000</v>
      </c>
      <c r="E119" s="35" t="s">
        <v>39</v>
      </c>
      <c r="F119" s="37">
        <v>2023</v>
      </c>
    </row>
    <row r="120" spans="1:6" x14ac:dyDescent="0.25">
      <c r="A120" s="24" t="s">
        <v>202</v>
      </c>
      <c r="B120" s="34">
        <v>1974</v>
      </c>
      <c r="C120" s="35" t="s">
        <v>61</v>
      </c>
      <c r="D120" s="36">
        <v>25000</v>
      </c>
      <c r="E120" s="35" t="s">
        <v>9</v>
      </c>
      <c r="F120" s="37">
        <v>2025</v>
      </c>
    </row>
    <row r="121" spans="1:6" x14ac:dyDescent="0.25">
      <c r="A121" s="24" t="s">
        <v>202</v>
      </c>
      <c r="B121" s="59">
        <v>1896</v>
      </c>
      <c r="C121" s="35" t="s">
        <v>148</v>
      </c>
      <c r="D121" s="36">
        <v>20000</v>
      </c>
      <c r="E121" s="35" t="s">
        <v>11</v>
      </c>
      <c r="F121" s="37">
        <v>2020</v>
      </c>
    </row>
    <row r="122" spans="1:6" x14ac:dyDescent="0.25">
      <c r="A122" s="24" t="s">
        <v>202</v>
      </c>
      <c r="B122" s="34">
        <v>1896</v>
      </c>
      <c r="C122" s="35" t="s">
        <v>148</v>
      </c>
      <c r="D122" s="36">
        <v>25000</v>
      </c>
      <c r="E122" s="35" t="s">
        <v>39</v>
      </c>
      <c r="F122" s="37">
        <v>2020</v>
      </c>
    </row>
    <row r="123" spans="1:6" x14ac:dyDescent="0.25">
      <c r="A123" s="24" t="s">
        <v>202</v>
      </c>
      <c r="B123" s="59">
        <v>1896</v>
      </c>
      <c r="C123" s="35" t="s">
        <v>148</v>
      </c>
      <c r="D123" s="36">
        <v>25000</v>
      </c>
      <c r="E123" s="35" t="s">
        <v>9</v>
      </c>
      <c r="F123" s="37">
        <v>2020</v>
      </c>
    </row>
    <row r="124" spans="1:6" x14ac:dyDescent="0.25">
      <c r="A124" s="24" t="s">
        <v>202</v>
      </c>
      <c r="B124" s="34">
        <v>1896</v>
      </c>
      <c r="C124" s="35" t="s">
        <v>148</v>
      </c>
      <c r="D124" s="36">
        <v>25000</v>
      </c>
      <c r="E124" s="35" t="s">
        <v>201</v>
      </c>
      <c r="F124" s="37">
        <v>2020</v>
      </c>
    </row>
    <row r="125" spans="1:6" x14ac:dyDescent="0.25">
      <c r="A125" s="24" t="s">
        <v>202</v>
      </c>
      <c r="B125" s="34">
        <v>1896</v>
      </c>
      <c r="C125" s="35" t="s">
        <v>148</v>
      </c>
      <c r="D125" s="36">
        <v>25000</v>
      </c>
      <c r="E125" s="35" t="s">
        <v>195</v>
      </c>
      <c r="F125" s="37">
        <v>2022</v>
      </c>
    </row>
    <row r="126" spans="1:6" x14ac:dyDescent="0.25">
      <c r="A126" s="24" t="s">
        <v>202</v>
      </c>
      <c r="B126" s="34">
        <v>1896</v>
      </c>
      <c r="C126" s="35" t="s">
        <v>148</v>
      </c>
      <c r="D126" s="36">
        <v>40840</v>
      </c>
      <c r="E126" s="35" t="s">
        <v>39</v>
      </c>
      <c r="F126" s="37">
        <v>2026</v>
      </c>
    </row>
    <row r="127" spans="1:6" x14ac:dyDescent="0.25">
      <c r="A127" s="24" t="s">
        <v>202</v>
      </c>
      <c r="B127" s="34">
        <v>1896</v>
      </c>
      <c r="C127" s="35" t="s">
        <v>148</v>
      </c>
      <c r="D127" s="36">
        <v>25525</v>
      </c>
      <c r="E127" s="35" t="s">
        <v>195</v>
      </c>
      <c r="F127" s="37">
        <v>2026</v>
      </c>
    </row>
    <row r="128" spans="1:6" x14ac:dyDescent="0.25">
      <c r="A128" s="24" t="s">
        <v>202</v>
      </c>
      <c r="B128" s="34">
        <v>1896</v>
      </c>
      <c r="C128" s="35" t="s">
        <v>148</v>
      </c>
      <c r="D128" s="36">
        <v>10210</v>
      </c>
      <c r="E128" s="35" t="s">
        <v>251</v>
      </c>
      <c r="F128" s="37">
        <v>2026</v>
      </c>
    </row>
    <row r="129" spans="1:6" x14ac:dyDescent="0.25">
      <c r="A129" s="24" t="s">
        <v>202</v>
      </c>
      <c r="B129" s="34">
        <v>2046</v>
      </c>
      <c r="C129" s="35" t="s">
        <v>149</v>
      </c>
      <c r="D129" s="36">
        <v>25000</v>
      </c>
      <c r="E129" s="35" t="s">
        <v>9</v>
      </c>
      <c r="F129" s="37">
        <v>2020</v>
      </c>
    </row>
    <row r="130" spans="1:6" x14ac:dyDescent="0.25">
      <c r="A130" s="24" t="s">
        <v>202</v>
      </c>
      <c r="B130" s="34">
        <v>2046</v>
      </c>
      <c r="C130" s="35" t="s">
        <v>149</v>
      </c>
      <c r="D130" s="36">
        <v>25000</v>
      </c>
      <c r="E130" s="35" t="s">
        <v>201</v>
      </c>
      <c r="F130" s="37">
        <v>2020</v>
      </c>
    </row>
    <row r="131" spans="1:6" x14ac:dyDescent="0.25">
      <c r="A131" s="24" t="s">
        <v>202</v>
      </c>
      <c r="B131" s="34">
        <v>2046</v>
      </c>
      <c r="C131" s="35" t="s">
        <v>149</v>
      </c>
      <c r="D131" s="36">
        <v>25000</v>
      </c>
      <c r="E131" s="35" t="s">
        <v>195</v>
      </c>
      <c r="F131" s="37">
        <v>2022</v>
      </c>
    </row>
    <row r="132" spans="1:6" x14ac:dyDescent="0.25">
      <c r="A132" s="24" t="s">
        <v>202</v>
      </c>
      <c r="B132" s="34">
        <v>2046</v>
      </c>
      <c r="C132" s="35" t="s">
        <v>149</v>
      </c>
      <c r="D132" s="36">
        <v>25525</v>
      </c>
      <c r="E132" s="35" t="s">
        <v>195</v>
      </c>
      <c r="F132" s="37">
        <v>2026</v>
      </c>
    </row>
    <row r="133" spans="1:6" x14ac:dyDescent="0.25">
      <c r="A133" s="24" t="s">
        <v>202</v>
      </c>
      <c r="B133" s="61">
        <v>1995</v>
      </c>
      <c r="C133" s="35" t="s">
        <v>13</v>
      </c>
      <c r="D133" s="36">
        <v>20000</v>
      </c>
      <c r="E133" s="35" t="s">
        <v>11</v>
      </c>
      <c r="F133" s="37">
        <v>2016</v>
      </c>
    </row>
    <row r="134" spans="1:6" x14ac:dyDescent="0.25">
      <c r="A134" s="24" t="s">
        <v>202</v>
      </c>
      <c r="B134" s="34">
        <v>1995</v>
      </c>
      <c r="C134" s="35" t="s">
        <v>13</v>
      </c>
      <c r="D134" s="36">
        <v>25000</v>
      </c>
      <c r="E134" s="35" t="s">
        <v>9</v>
      </c>
      <c r="F134" s="37">
        <v>2016</v>
      </c>
    </row>
    <row r="135" spans="1:6" x14ac:dyDescent="0.25">
      <c r="A135" s="24" t="s">
        <v>202</v>
      </c>
      <c r="B135" s="34">
        <v>1995</v>
      </c>
      <c r="C135" s="35" t="s">
        <v>13</v>
      </c>
      <c r="D135" s="36">
        <v>25000</v>
      </c>
      <c r="E135" s="35" t="s">
        <v>39</v>
      </c>
      <c r="F135" s="37">
        <v>2020</v>
      </c>
    </row>
    <row r="136" spans="1:6" x14ac:dyDescent="0.25">
      <c r="A136" s="24" t="s">
        <v>202</v>
      </c>
      <c r="B136" s="60">
        <v>1995</v>
      </c>
      <c r="C136" s="35" t="s">
        <v>13</v>
      </c>
      <c r="D136" s="36">
        <v>25000</v>
      </c>
      <c r="E136" s="35" t="s">
        <v>195</v>
      </c>
      <c r="F136" s="37">
        <v>2024</v>
      </c>
    </row>
    <row r="137" spans="1:6" x14ac:dyDescent="0.25">
      <c r="A137" s="24" t="s">
        <v>202</v>
      </c>
      <c r="B137" s="59">
        <v>1995</v>
      </c>
      <c r="C137" s="35" t="s">
        <v>13</v>
      </c>
      <c r="D137" s="36">
        <v>10210</v>
      </c>
      <c r="E137" s="35" t="s">
        <v>251</v>
      </c>
      <c r="F137" s="37">
        <v>2026</v>
      </c>
    </row>
    <row r="138" spans="1:6" x14ac:dyDescent="0.25">
      <c r="A138" s="24" t="s">
        <v>202</v>
      </c>
      <c r="B138" s="60">
        <v>1929</v>
      </c>
      <c r="C138" s="35" t="s">
        <v>71</v>
      </c>
      <c r="D138" s="36">
        <v>20000</v>
      </c>
      <c r="E138" s="35" t="s">
        <v>11</v>
      </c>
      <c r="F138" s="37">
        <v>2018</v>
      </c>
    </row>
    <row r="139" spans="1:6" x14ac:dyDescent="0.25">
      <c r="A139" s="24" t="s">
        <v>202</v>
      </c>
      <c r="B139" s="34">
        <v>1929</v>
      </c>
      <c r="C139" s="35" t="s">
        <v>71</v>
      </c>
      <c r="D139" s="36">
        <v>25000</v>
      </c>
      <c r="E139" s="35" t="s">
        <v>39</v>
      </c>
      <c r="F139" s="37">
        <v>2018</v>
      </c>
    </row>
    <row r="140" spans="1:6" x14ac:dyDescent="0.25">
      <c r="A140" s="24" t="s">
        <v>202</v>
      </c>
      <c r="B140" s="34">
        <v>1929</v>
      </c>
      <c r="C140" s="35" t="s">
        <v>71</v>
      </c>
      <c r="D140" s="36">
        <v>25000</v>
      </c>
      <c r="E140" s="35" t="s">
        <v>9</v>
      </c>
      <c r="F140" s="37">
        <v>2021</v>
      </c>
    </row>
    <row r="141" spans="1:6" x14ac:dyDescent="0.25">
      <c r="A141" s="24" t="s">
        <v>202</v>
      </c>
      <c r="B141" s="59">
        <v>1929</v>
      </c>
      <c r="C141" s="35" t="s">
        <v>71</v>
      </c>
      <c r="D141" s="36">
        <v>25000</v>
      </c>
      <c r="E141" s="35" t="s">
        <v>195</v>
      </c>
      <c r="F141" s="37">
        <v>2022</v>
      </c>
    </row>
    <row r="142" spans="1:6" x14ac:dyDescent="0.25">
      <c r="A142" s="24" t="s">
        <v>202</v>
      </c>
      <c r="B142" s="34">
        <v>1929</v>
      </c>
      <c r="C142" s="35" t="s">
        <v>71</v>
      </c>
      <c r="D142" s="36">
        <v>40000</v>
      </c>
      <c r="E142" s="35" t="s">
        <v>39</v>
      </c>
      <c r="F142" s="37">
        <v>2025</v>
      </c>
    </row>
    <row r="143" spans="1:6" x14ac:dyDescent="0.25">
      <c r="A143" s="24" t="s">
        <v>202</v>
      </c>
      <c r="B143" s="34">
        <v>1929</v>
      </c>
      <c r="C143" s="35" t="s">
        <v>71</v>
      </c>
      <c r="D143" s="36">
        <v>25000</v>
      </c>
      <c r="E143" s="35" t="s">
        <v>9</v>
      </c>
      <c r="F143" s="37">
        <v>2025</v>
      </c>
    </row>
    <row r="144" spans="1:6" x14ac:dyDescent="0.25">
      <c r="A144" s="24" t="s">
        <v>202</v>
      </c>
      <c r="B144" s="34">
        <v>2139</v>
      </c>
      <c r="C144" s="35" t="s">
        <v>76</v>
      </c>
      <c r="D144" s="36">
        <v>20000</v>
      </c>
      <c r="E144" s="35" t="s">
        <v>11</v>
      </c>
      <c r="F144" s="37">
        <v>2018</v>
      </c>
    </row>
    <row r="145" spans="1:6" x14ac:dyDescent="0.25">
      <c r="A145" s="24" t="s">
        <v>202</v>
      </c>
      <c r="B145" s="60">
        <v>2139</v>
      </c>
      <c r="C145" s="35" t="s">
        <v>76</v>
      </c>
      <c r="D145" s="36">
        <v>25000</v>
      </c>
      <c r="E145" s="35" t="s">
        <v>39</v>
      </c>
      <c r="F145" s="37">
        <v>2018</v>
      </c>
    </row>
    <row r="146" spans="1:6" x14ac:dyDescent="0.25">
      <c r="A146" s="24" t="s">
        <v>202</v>
      </c>
      <c r="B146" s="34">
        <v>2139</v>
      </c>
      <c r="C146" s="35" t="s">
        <v>76</v>
      </c>
      <c r="D146" s="36">
        <v>25000</v>
      </c>
      <c r="E146" s="35" t="s">
        <v>9</v>
      </c>
      <c r="F146" s="37">
        <v>2018</v>
      </c>
    </row>
    <row r="147" spans="1:6" x14ac:dyDescent="0.25">
      <c r="A147" s="24" t="s">
        <v>202</v>
      </c>
      <c r="B147" s="34">
        <v>2139</v>
      </c>
      <c r="C147" s="35" t="s">
        <v>76</v>
      </c>
      <c r="D147" s="36">
        <v>25000</v>
      </c>
      <c r="E147" s="35" t="s">
        <v>201</v>
      </c>
      <c r="F147" s="37">
        <v>2020</v>
      </c>
    </row>
    <row r="148" spans="1:6" x14ac:dyDescent="0.25">
      <c r="A148" s="24" t="s">
        <v>202</v>
      </c>
      <c r="B148" s="60">
        <v>2139</v>
      </c>
      <c r="C148" s="35" t="s">
        <v>76</v>
      </c>
      <c r="D148" s="36">
        <v>25000</v>
      </c>
      <c r="E148" s="35" t="s">
        <v>9</v>
      </c>
      <c r="F148" s="37">
        <v>2022</v>
      </c>
    </row>
    <row r="149" spans="1:6" x14ac:dyDescent="0.25">
      <c r="A149" s="24" t="s">
        <v>202</v>
      </c>
      <c r="B149" s="59">
        <v>2139</v>
      </c>
      <c r="C149" s="35" t="s">
        <v>76</v>
      </c>
      <c r="D149" s="36">
        <v>20000</v>
      </c>
      <c r="E149" s="35" t="s">
        <v>11</v>
      </c>
      <c r="F149" s="37">
        <v>2023</v>
      </c>
    </row>
    <row r="150" spans="1:6" x14ac:dyDescent="0.25">
      <c r="A150" s="24" t="s">
        <v>202</v>
      </c>
      <c r="B150" s="60">
        <v>2139</v>
      </c>
      <c r="C150" s="35" t="s">
        <v>76</v>
      </c>
      <c r="D150" s="36">
        <v>25000</v>
      </c>
      <c r="E150" s="35" t="s">
        <v>39</v>
      </c>
      <c r="F150" s="37">
        <v>2023</v>
      </c>
    </row>
    <row r="151" spans="1:6" x14ac:dyDescent="0.25">
      <c r="A151" s="24" t="s">
        <v>202</v>
      </c>
      <c r="B151" s="59">
        <v>2139</v>
      </c>
      <c r="C151" s="35" t="s">
        <v>76</v>
      </c>
      <c r="D151" s="36">
        <v>25000</v>
      </c>
      <c r="E151" s="35" t="s">
        <v>195</v>
      </c>
      <c r="F151" s="37">
        <v>2023</v>
      </c>
    </row>
    <row r="152" spans="1:6" x14ac:dyDescent="0.25">
      <c r="A152" s="24" t="s">
        <v>202</v>
      </c>
      <c r="B152" s="34">
        <v>2185</v>
      </c>
      <c r="C152" s="35" t="s">
        <v>101</v>
      </c>
      <c r="D152" s="36">
        <v>20000</v>
      </c>
      <c r="E152" s="35" t="s">
        <v>11</v>
      </c>
      <c r="F152" s="37">
        <v>2019</v>
      </c>
    </row>
    <row r="153" spans="1:6" x14ac:dyDescent="0.25">
      <c r="A153" s="24" t="s">
        <v>202</v>
      </c>
      <c r="B153" s="34">
        <v>2185</v>
      </c>
      <c r="C153" s="35" t="s">
        <v>101</v>
      </c>
      <c r="D153" s="36">
        <v>25000</v>
      </c>
      <c r="E153" s="35" t="s">
        <v>39</v>
      </c>
      <c r="F153" s="37">
        <v>2019</v>
      </c>
    </row>
    <row r="154" spans="1:6" x14ac:dyDescent="0.25">
      <c r="A154" s="24" t="s">
        <v>202</v>
      </c>
      <c r="B154" s="34">
        <v>2185</v>
      </c>
      <c r="C154" s="35" t="s">
        <v>101</v>
      </c>
      <c r="D154" s="36">
        <v>25000</v>
      </c>
      <c r="E154" s="35" t="s">
        <v>9</v>
      </c>
      <c r="F154" s="37">
        <v>2019</v>
      </c>
    </row>
    <row r="155" spans="1:6" x14ac:dyDescent="0.25">
      <c r="A155" s="24" t="s">
        <v>202</v>
      </c>
      <c r="B155" s="62">
        <v>2185</v>
      </c>
      <c r="C155" s="35" t="s">
        <v>101</v>
      </c>
      <c r="D155" s="36">
        <v>25000</v>
      </c>
      <c r="E155" s="35" t="s">
        <v>201</v>
      </c>
      <c r="F155" s="37">
        <v>2019</v>
      </c>
    </row>
    <row r="156" spans="1:6" x14ac:dyDescent="0.25">
      <c r="A156" s="24" t="s">
        <v>202</v>
      </c>
      <c r="B156" s="34">
        <v>2185</v>
      </c>
      <c r="C156" s="35" t="s">
        <v>101</v>
      </c>
      <c r="D156" s="36">
        <v>25000</v>
      </c>
      <c r="E156" s="35" t="s">
        <v>195</v>
      </c>
      <c r="F156" s="37">
        <v>2022</v>
      </c>
    </row>
    <row r="157" spans="1:6" x14ac:dyDescent="0.25">
      <c r="A157" s="24" t="s">
        <v>202</v>
      </c>
      <c r="B157" s="34">
        <v>2185</v>
      </c>
      <c r="C157" s="35" t="s">
        <v>101</v>
      </c>
      <c r="D157" s="36">
        <v>20000</v>
      </c>
      <c r="E157" s="35" t="s">
        <v>11</v>
      </c>
      <c r="F157" s="37">
        <v>2023</v>
      </c>
    </row>
    <row r="158" spans="1:6" x14ac:dyDescent="0.25">
      <c r="A158" s="24" t="s">
        <v>202</v>
      </c>
      <c r="B158" s="60">
        <v>2185</v>
      </c>
      <c r="C158" s="35" t="s">
        <v>101</v>
      </c>
      <c r="D158" s="36">
        <v>25000</v>
      </c>
      <c r="E158" s="35" t="s">
        <v>9</v>
      </c>
      <c r="F158" s="37">
        <v>2023</v>
      </c>
    </row>
    <row r="159" spans="1:6" x14ac:dyDescent="0.25">
      <c r="A159" s="24" t="s">
        <v>202</v>
      </c>
      <c r="B159" s="62">
        <v>2185</v>
      </c>
      <c r="C159" s="35" t="s">
        <v>101</v>
      </c>
      <c r="D159" s="36">
        <v>40000</v>
      </c>
      <c r="E159" s="35" t="s">
        <v>39</v>
      </c>
      <c r="F159" s="37">
        <v>2025</v>
      </c>
    </row>
    <row r="160" spans="1:6" x14ac:dyDescent="0.25">
      <c r="A160" s="24" t="s">
        <v>202</v>
      </c>
      <c r="B160" s="34">
        <v>2185</v>
      </c>
      <c r="C160" s="35" t="s">
        <v>101</v>
      </c>
      <c r="D160" s="36">
        <v>25525</v>
      </c>
      <c r="E160" s="35" t="s">
        <v>195</v>
      </c>
      <c r="F160" s="37">
        <v>2026</v>
      </c>
    </row>
    <row r="161" spans="1:6" x14ac:dyDescent="0.25">
      <c r="A161" s="24" t="s">
        <v>202</v>
      </c>
      <c r="B161" s="60">
        <v>2185</v>
      </c>
      <c r="C161" s="35" t="s">
        <v>101</v>
      </c>
      <c r="D161" s="36">
        <v>25525</v>
      </c>
      <c r="E161" s="35" t="s">
        <v>251</v>
      </c>
      <c r="F161" s="37">
        <v>2026</v>
      </c>
    </row>
    <row r="162" spans="1:6" x14ac:dyDescent="0.25">
      <c r="A162" s="24" t="s">
        <v>202</v>
      </c>
      <c r="B162" s="34">
        <v>1972</v>
      </c>
      <c r="C162" s="35" t="s">
        <v>40</v>
      </c>
      <c r="D162" s="36">
        <v>20000</v>
      </c>
      <c r="E162" s="35" t="s">
        <v>11</v>
      </c>
      <c r="F162" s="37">
        <v>2017</v>
      </c>
    </row>
    <row r="163" spans="1:6" x14ac:dyDescent="0.25">
      <c r="A163" s="24" t="s">
        <v>202</v>
      </c>
      <c r="B163" s="34">
        <v>1972</v>
      </c>
      <c r="C163" s="35" t="s">
        <v>40</v>
      </c>
      <c r="D163" s="36">
        <v>25000</v>
      </c>
      <c r="E163" s="35" t="s">
        <v>39</v>
      </c>
      <c r="F163" s="37">
        <v>2018</v>
      </c>
    </row>
    <row r="164" spans="1:6" x14ac:dyDescent="0.25">
      <c r="A164" s="24" t="s">
        <v>202</v>
      </c>
      <c r="B164" s="34">
        <v>1972</v>
      </c>
      <c r="C164" s="35" t="s">
        <v>40</v>
      </c>
      <c r="D164" s="36">
        <v>25000</v>
      </c>
      <c r="E164" s="35" t="s">
        <v>201</v>
      </c>
      <c r="F164" s="37">
        <v>2019</v>
      </c>
    </row>
    <row r="165" spans="1:6" x14ac:dyDescent="0.25">
      <c r="A165" s="24" t="s">
        <v>202</v>
      </c>
      <c r="B165" s="34">
        <v>1972</v>
      </c>
      <c r="C165" s="35" t="s">
        <v>40</v>
      </c>
      <c r="D165" s="36">
        <v>25000</v>
      </c>
      <c r="E165" s="35" t="s">
        <v>195</v>
      </c>
      <c r="F165" s="37">
        <v>2022</v>
      </c>
    </row>
    <row r="166" spans="1:6" x14ac:dyDescent="0.25">
      <c r="A166" s="24" t="s">
        <v>202</v>
      </c>
      <c r="B166" s="60">
        <v>2105</v>
      </c>
      <c r="C166" s="35" t="s">
        <v>102</v>
      </c>
      <c r="D166" s="36">
        <v>20000</v>
      </c>
      <c r="E166" s="35" t="s">
        <v>11</v>
      </c>
      <c r="F166" s="37">
        <v>2019</v>
      </c>
    </row>
    <row r="167" spans="1:6" x14ac:dyDescent="0.25">
      <c r="A167" s="24" t="s">
        <v>202</v>
      </c>
      <c r="B167" s="34">
        <v>2105</v>
      </c>
      <c r="C167" s="35" t="s">
        <v>102</v>
      </c>
      <c r="D167" s="36">
        <v>25000</v>
      </c>
      <c r="E167" s="35" t="s">
        <v>39</v>
      </c>
      <c r="F167" s="37">
        <v>2019</v>
      </c>
    </row>
    <row r="168" spans="1:6" x14ac:dyDescent="0.25">
      <c r="A168" s="24" t="s">
        <v>202</v>
      </c>
      <c r="B168" s="59">
        <v>2105</v>
      </c>
      <c r="C168" s="35" t="s">
        <v>102</v>
      </c>
      <c r="D168" s="36">
        <v>25000</v>
      </c>
      <c r="E168" s="35" t="s">
        <v>9</v>
      </c>
      <c r="F168" s="37">
        <v>2019</v>
      </c>
    </row>
    <row r="169" spans="1:6" x14ac:dyDescent="0.25">
      <c r="A169" s="24" t="s">
        <v>202</v>
      </c>
      <c r="B169" s="34">
        <v>2105</v>
      </c>
      <c r="C169" s="35" t="s">
        <v>102</v>
      </c>
      <c r="D169" s="36">
        <v>25000</v>
      </c>
      <c r="E169" s="35" t="s">
        <v>9</v>
      </c>
      <c r="F169" s="37">
        <v>2023</v>
      </c>
    </row>
    <row r="170" spans="1:6" x14ac:dyDescent="0.25">
      <c r="A170" s="24" t="s">
        <v>202</v>
      </c>
      <c r="B170" s="34">
        <v>2105</v>
      </c>
      <c r="C170" s="35" t="s">
        <v>102</v>
      </c>
      <c r="D170" s="36">
        <v>40000</v>
      </c>
      <c r="E170" s="35" t="s">
        <v>11</v>
      </c>
      <c r="F170" s="37">
        <v>2024</v>
      </c>
    </row>
    <row r="171" spans="1:6" x14ac:dyDescent="0.25">
      <c r="A171" s="24" t="s">
        <v>202</v>
      </c>
      <c r="B171" s="34">
        <v>2105</v>
      </c>
      <c r="C171" s="35" t="s">
        <v>102</v>
      </c>
      <c r="D171" s="36">
        <v>40000</v>
      </c>
      <c r="E171" s="35" t="s">
        <v>39</v>
      </c>
      <c r="F171" s="37">
        <v>2024</v>
      </c>
    </row>
    <row r="172" spans="1:6" x14ac:dyDescent="0.25">
      <c r="A172" s="24" t="s">
        <v>202</v>
      </c>
      <c r="B172" s="34">
        <v>2105</v>
      </c>
      <c r="C172" s="35" t="s">
        <v>102</v>
      </c>
      <c r="D172" s="36">
        <v>25000</v>
      </c>
      <c r="E172" s="35" t="s">
        <v>195</v>
      </c>
      <c r="F172" s="37">
        <v>2024</v>
      </c>
    </row>
    <row r="173" spans="1:6" x14ac:dyDescent="0.25">
      <c r="A173" s="24" t="s">
        <v>202</v>
      </c>
      <c r="B173" s="60">
        <v>2042</v>
      </c>
      <c r="C173" s="35" t="s">
        <v>86</v>
      </c>
      <c r="D173" s="36">
        <v>20000</v>
      </c>
      <c r="E173" s="35" t="s">
        <v>11</v>
      </c>
      <c r="F173" s="37">
        <v>2018</v>
      </c>
    </row>
    <row r="174" spans="1:6" x14ac:dyDescent="0.25">
      <c r="A174" s="24" t="s">
        <v>202</v>
      </c>
      <c r="B174" s="34">
        <v>2042</v>
      </c>
      <c r="C174" s="35" t="s">
        <v>86</v>
      </c>
      <c r="D174" s="36">
        <v>25000</v>
      </c>
      <c r="E174" s="35" t="s">
        <v>39</v>
      </c>
      <c r="F174" s="37">
        <v>2018</v>
      </c>
    </row>
    <row r="175" spans="1:6" x14ac:dyDescent="0.25">
      <c r="A175" s="24" t="s">
        <v>202</v>
      </c>
      <c r="B175" s="59">
        <v>2042</v>
      </c>
      <c r="C175" s="35" t="s">
        <v>86</v>
      </c>
      <c r="D175" s="36">
        <v>25000</v>
      </c>
      <c r="E175" s="35" t="s">
        <v>9</v>
      </c>
      <c r="F175" s="37">
        <v>2018</v>
      </c>
    </row>
    <row r="176" spans="1:6" x14ac:dyDescent="0.25">
      <c r="A176" s="24" t="s">
        <v>202</v>
      </c>
      <c r="B176" s="59">
        <v>2042</v>
      </c>
      <c r="C176" s="35" t="s">
        <v>86</v>
      </c>
      <c r="D176" s="36">
        <v>25000</v>
      </c>
      <c r="E176" s="35" t="s">
        <v>9</v>
      </c>
      <c r="F176" s="37">
        <v>2023</v>
      </c>
    </row>
    <row r="177" spans="1:6" x14ac:dyDescent="0.25">
      <c r="A177" s="24" t="s">
        <v>202</v>
      </c>
      <c r="B177" s="59">
        <v>2191</v>
      </c>
      <c r="C177" s="35" t="s">
        <v>150</v>
      </c>
      <c r="D177" s="36">
        <v>20000</v>
      </c>
      <c r="E177" s="35" t="s">
        <v>11</v>
      </c>
      <c r="F177" s="37">
        <v>2020</v>
      </c>
    </row>
    <row r="178" spans="1:6" x14ac:dyDescent="0.25">
      <c r="A178" s="24" t="s">
        <v>202</v>
      </c>
      <c r="B178" s="61">
        <v>2191</v>
      </c>
      <c r="C178" s="35" t="s">
        <v>150</v>
      </c>
      <c r="D178" s="36">
        <v>25000</v>
      </c>
      <c r="E178" s="35" t="s">
        <v>39</v>
      </c>
      <c r="F178" s="37">
        <v>2022</v>
      </c>
    </row>
    <row r="179" spans="1:6" x14ac:dyDescent="0.25">
      <c r="A179" s="24" t="s">
        <v>202</v>
      </c>
      <c r="B179" s="34">
        <v>2191</v>
      </c>
      <c r="C179" s="35" t="s">
        <v>150</v>
      </c>
      <c r="D179" s="36">
        <v>25000</v>
      </c>
      <c r="E179" s="35" t="s">
        <v>195</v>
      </c>
      <c r="F179" s="37">
        <v>2023</v>
      </c>
    </row>
    <row r="180" spans="1:6" x14ac:dyDescent="0.25">
      <c r="A180" s="24" t="s">
        <v>202</v>
      </c>
      <c r="B180" s="34">
        <v>1945</v>
      </c>
      <c r="C180" s="35" t="s">
        <v>67</v>
      </c>
      <c r="D180" s="36">
        <v>20000</v>
      </c>
      <c r="E180" s="35" t="s">
        <v>11</v>
      </c>
      <c r="F180" s="37">
        <v>2018</v>
      </c>
    </row>
    <row r="181" spans="1:6" x14ac:dyDescent="0.25">
      <c r="A181" s="24" t="s">
        <v>202</v>
      </c>
      <c r="B181" s="34">
        <v>1945</v>
      </c>
      <c r="C181" s="35" t="s">
        <v>67</v>
      </c>
      <c r="D181" s="36">
        <v>25000</v>
      </c>
      <c r="E181" s="35" t="s">
        <v>39</v>
      </c>
      <c r="F181" s="37">
        <v>2018</v>
      </c>
    </row>
    <row r="182" spans="1:6" x14ac:dyDescent="0.25">
      <c r="A182" s="24" t="s">
        <v>202</v>
      </c>
      <c r="B182" s="34">
        <v>1945</v>
      </c>
      <c r="C182" s="35" t="s">
        <v>67</v>
      </c>
      <c r="D182" s="36">
        <v>25000</v>
      </c>
      <c r="E182" s="35" t="s">
        <v>9</v>
      </c>
      <c r="F182" s="37">
        <v>2018</v>
      </c>
    </row>
    <row r="183" spans="1:6" x14ac:dyDescent="0.25">
      <c r="A183" s="24" t="s">
        <v>202</v>
      </c>
      <c r="B183" s="34">
        <v>1945</v>
      </c>
      <c r="C183" s="35" t="s">
        <v>67</v>
      </c>
      <c r="D183" s="36">
        <v>25000</v>
      </c>
      <c r="E183" s="35" t="s">
        <v>195</v>
      </c>
      <c r="F183" s="37">
        <v>2022</v>
      </c>
    </row>
    <row r="184" spans="1:6" x14ac:dyDescent="0.25">
      <c r="A184" s="24" t="s">
        <v>202</v>
      </c>
      <c r="B184" s="34">
        <v>1945</v>
      </c>
      <c r="C184" s="35" t="s">
        <v>67</v>
      </c>
      <c r="D184" s="36">
        <v>25000</v>
      </c>
      <c r="E184" s="35" t="s">
        <v>9</v>
      </c>
      <c r="F184" s="37">
        <v>2023</v>
      </c>
    </row>
    <row r="185" spans="1:6" x14ac:dyDescent="0.25">
      <c r="A185" s="24" t="s">
        <v>202</v>
      </c>
      <c r="B185" s="34">
        <v>1945</v>
      </c>
      <c r="C185" s="35" t="s">
        <v>67</v>
      </c>
      <c r="D185" s="36">
        <v>25525</v>
      </c>
      <c r="E185" s="35" t="s">
        <v>195</v>
      </c>
      <c r="F185" s="37">
        <v>2026</v>
      </c>
    </row>
    <row r="186" spans="1:6" x14ac:dyDescent="0.25">
      <c r="A186" s="24" t="s">
        <v>202</v>
      </c>
      <c r="B186" s="34">
        <v>1927</v>
      </c>
      <c r="C186" s="35" t="s">
        <v>151</v>
      </c>
      <c r="D186" s="36">
        <v>20000</v>
      </c>
      <c r="E186" s="35" t="s">
        <v>11</v>
      </c>
      <c r="F186" s="37">
        <v>2020</v>
      </c>
    </row>
    <row r="187" spans="1:6" x14ac:dyDescent="0.25">
      <c r="A187" s="24" t="s">
        <v>202</v>
      </c>
      <c r="B187" s="34">
        <v>1927</v>
      </c>
      <c r="C187" s="35" t="s">
        <v>151</v>
      </c>
      <c r="D187" s="36">
        <v>25000</v>
      </c>
      <c r="E187" s="35" t="s">
        <v>39</v>
      </c>
      <c r="F187" s="37">
        <v>2020</v>
      </c>
    </row>
    <row r="188" spans="1:6" x14ac:dyDescent="0.25">
      <c r="A188" s="24" t="s">
        <v>202</v>
      </c>
      <c r="B188" s="34">
        <v>1927</v>
      </c>
      <c r="C188" s="35" t="s">
        <v>151</v>
      </c>
      <c r="D188" s="36">
        <v>25000</v>
      </c>
      <c r="E188" s="35" t="s">
        <v>201</v>
      </c>
      <c r="F188" s="37">
        <v>2021</v>
      </c>
    </row>
    <row r="189" spans="1:6" x14ac:dyDescent="0.25">
      <c r="A189" s="24" t="s">
        <v>202</v>
      </c>
      <c r="B189" s="34">
        <v>1927</v>
      </c>
      <c r="C189" s="35" t="s">
        <v>151</v>
      </c>
      <c r="D189" s="36">
        <v>25000</v>
      </c>
      <c r="E189" s="35" t="s">
        <v>9</v>
      </c>
      <c r="F189" s="37">
        <v>2022</v>
      </c>
    </row>
    <row r="190" spans="1:6" x14ac:dyDescent="0.25">
      <c r="A190" s="24" t="s">
        <v>202</v>
      </c>
      <c r="B190" s="34">
        <v>1927</v>
      </c>
      <c r="C190" s="35" t="s">
        <v>151</v>
      </c>
      <c r="D190" s="36">
        <v>25000</v>
      </c>
      <c r="E190" s="35" t="s">
        <v>195</v>
      </c>
      <c r="F190" s="37">
        <v>2022</v>
      </c>
    </row>
    <row r="191" spans="1:6" x14ac:dyDescent="0.25">
      <c r="A191" s="24" t="s">
        <v>202</v>
      </c>
      <c r="B191" s="34">
        <v>1927</v>
      </c>
      <c r="C191" s="35" t="s">
        <v>151</v>
      </c>
      <c r="D191" s="36">
        <v>25525</v>
      </c>
      <c r="E191" s="35" t="s">
        <v>195</v>
      </c>
      <c r="F191" s="37">
        <v>2026</v>
      </c>
    </row>
    <row r="192" spans="1:6" x14ac:dyDescent="0.25">
      <c r="A192" s="24" t="s">
        <v>202</v>
      </c>
      <c r="B192" s="60">
        <v>2006</v>
      </c>
      <c r="C192" s="35" t="s">
        <v>41</v>
      </c>
      <c r="D192" s="36">
        <v>20000</v>
      </c>
      <c r="E192" s="35" t="s">
        <v>11</v>
      </c>
      <c r="F192" s="37">
        <v>2017</v>
      </c>
    </row>
    <row r="193" spans="1:6" x14ac:dyDescent="0.25">
      <c r="A193" s="24" t="s">
        <v>202</v>
      </c>
      <c r="B193" s="34">
        <v>2006</v>
      </c>
      <c r="C193" s="35" t="s">
        <v>41</v>
      </c>
      <c r="D193" s="36">
        <v>25000</v>
      </c>
      <c r="E193" s="35" t="s">
        <v>39</v>
      </c>
      <c r="F193" s="37">
        <v>2017</v>
      </c>
    </row>
    <row r="194" spans="1:6" x14ac:dyDescent="0.25">
      <c r="A194" s="24" t="s">
        <v>202</v>
      </c>
      <c r="B194" s="34">
        <v>2006</v>
      </c>
      <c r="C194" s="35" t="s">
        <v>41</v>
      </c>
      <c r="D194" s="36">
        <v>25525</v>
      </c>
      <c r="E194" s="35" t="s">
        <v>9</v>
      </c>
      <c r="F194" s="37">
        <v>2026</v>
      </c>
    </row>
    <row r="195" spans="1:6" x14ac:dyDescent="0.25">
      <c r="A195" s="24" t="s">
        <v>202</v>
      </c>
      <c r="B195" s="34">
        <v>2006</v>
      </c>
      <c r="C195" s="35" t="s">
        <v>41</v>
      </c>
      <c r="D195" s="36">
        <v>10210</v>
      </c>
      <c r="E195" s="35" t="s">
        <v>251</v>
      </c>
      <c r="F195" s="37">
        <v>2026</v>
      </c>
    </row>
    <row r="196" spans="1:6" x14ac:dyDescent="0.25">
      <c r="A196" s="24" t="s">
        <v>202</v>
      </c>
      <c r="B196" s="34">
        <v>1965</v>
      </c>
      <c r="C196" s="35" t="s">
        <v>70</v>
      </c>
      <c r="D196" s="36">
        <v>20000</v>
      </c>
      <c r="E196" s="35" t="s">
        <v>11</v>
      </c>
      <c r="F196" s="37">
        <v>2018</v>
      </c>
    </row>
    <row r="197" spans="1:6" x14ac:dyDescent="0.25">
      <c r="A197" s="24" t="s">
        <v>202</v>
      </c>
      <c r="B197" s="34">
        <v>1965</v>
      </c>
      <c r="C197" s="35" t="s">
        <v>70</v>
      </c>
      <c r="D197" s="36">
        <v>25000</v>
      </c>
      <c r="E197" s="35" t="s">
        <v>39</v>
      </c>
      <c r="F197" s="37">
        <v>2018</v>
      </c>
    </row>
    <row r="198" spans="1:6" x14ac:dyDescent="0.25">
      <c r="A198" s="24" t="s">
        <v>202</v>
      </c>
      <c r="B198" s="34">
        <v>1965</v>
      </c>
      <c r="C198" s="35" t="s">
        <v>70</v>
      </c>
      <c r="D198" s="36">
        <v>25000</v>
      </c>
      <c r="E198" s="35" t="s">
        <v>9</v>
      </c>
      <c r="F198" s="37">
        <v>2018</v>
      </c>
    </row>
    <row r="199" spans="1:6" x14ac:dyDescent="0.25">
      <c r="A199" s="24" t="s">
        <v>202</v>
      </c>
      <c r="B199" s="34">
        <v>1965</v>
      </c>
      <c r="C199" s="35" t="s">
        <v>70</v>
      </c>
      <c r="D199" s="36">
        <v>25000</v>
      </c>
      <c r="E199" s="35" t="s">
        <v>195</v>
      </c>
      <c r="F199" s="37">
        <v>2024</v>
      </c>
    </row>
    <row r="200" spans="1:6" x14ac:dyDescent="0.25">
      <c r="A200" s="24" t="s">
        <v>202</v>
      </c>
      <c r="B200" s="61">
        <v>1964</v>
      </c>
      <c r="C200" s="35" t="s">
        <v>152</v>
      </c>
      <c r="D200" s="36">
        <v>20000</v>
      </c>
      <c r="E200" s="35" t="s">
        <v>11</v>
      </c>
      <c r="F200" s="37">
        <v>2020</v>
      </c>
    </row>
    <row r="201" spans="1:6" x14ac:dyDescent="0.25">
      <c r="A201" s="24" t="s">
        <v>202</v>
      </c>
      <c r="B201" s="34">
        <v>1964</v>
      </c>
      <c r="C201" s="35" t="s">
        <v>152</v>
      </c>
      <c r="D201" s="36">
        <v>25000</v>
      </c>
      <c r="E201" s="35" t="s">
        <v>39</v>
      </c>
      <c r="F201" s="37">
        <v>2020</v>
      </c>
    </row>
    <row r="202" spans="1:6" x14ac:dyDescent="0.25">
      <c r="A202" s="24" t="s">
        <v>202</v>
      </c>
      <c r="B202" s="34">
        <v>1964</v>
      </c>
      <c r="C202" s="35" t="s">
        <v>152</v>
      </c>
      <c r="D202" s="36">
        <v>25000</v>
      </c>
      <c r="E202" s="35" t="s">
        <v>9</v>
      </c>
      <c r="F202" s="37">
        <v>2020</v>
      </c>
    </row>
    <row r="203" spans="1:6" x14ac:dyDescent="0.25">
      <c r="A203" s="24" t="s">
        <v>202</v>
      </c>
      <c r="B203" s="59">
        <v>1964</v>
      </c>
      <c r="C203" s="35" t="s">
        <v>152</v>
      </c>
      <c r="D203" s="36">
        <v>25000</v>
      </c>
      <c r="E203" s="35" t="s">
        <v>195</v>
      </c>
      <c r="F203" s="37">
        <v>2023</v>
      </c>
    </row>
    <row r="204" spans="1:6" x14ac:dyDescent="0.25">
      <c r="A204" s="24" t="s">
        <v>202</v>
      </c>
      <c r="B204" s="59">
        <v>2186</v>
      </c>
      <c r="C204" s="35" t="s">
        <v>65</v>
      </c>
      <c r="D204" s="36">
        <v>20000</v>
      </c>
      <c r="E204" s="35" t="s">
        <v>11</v>
      </c>
      <c r="F204" s="37">
        <v>2018</v>
      </c>
    </row>
    <row r="205" spans="1:6" x14ac:dyDescent="0.25">
      <c r="A205" s="24" t="s">
        <v>202</v>
      </c>
      <c r="B205" s="34">
        <v>2186</v>
      </c>
      <c r="C205" s="35" t="s">
        <v>65</v>
      </c>
      <c r="D205" s="36">
        <v>25000</v>
      </c>
      <c r="E205" s="35" t="s">
        <v>39</v>
      </c>
      <c r="F205" s="37">
        <v>2018</v>
      </c>
    </row>
    <row r="206" spans="1:6" x14ac:dyDescent="0.25">
      <c r="A206" s="24" t="s">
        <v>202</v>
      </c>
      <c r="B206" s="34">
        <v>2186</v>
      </c>
      <c r="C206" s="35" t="s">
        <v>65</v>
      </c>
      <c r="D206" s="36">
        <v>25000</v>
      </c>
      <c r="E206" s="35" t="s">
        <v>9</v>
      </c>
      <c r="F206" s="37">
        <v>2025</v>
      </c>
    </row>
    <row r="207" spans="1:6" x14ac:dyDescent="0.25">
      <c r="A207" s="24" t="s">
        <v>202</v>
      </c>
      <c r="B207" s="60">
        <v>1901</v>
      </c>
      <c r="C207" s="35" t="s">
        <v>103</v>
      </c>
      <c r="D207" s="36">
        <v>25000</v>
      </c>
      <c r="E207" s="35" t="s">
        <v>9</v>
      </c>
      <c r="F207" s="37">
        <v>2019</v>
      </c>
    </row>
    <row r="208" spans="1:6" x14ac:dyDescent="0.25">
      <c r="A208" s="24" t="s">
        <v>202</v>
      </c>
      <c r="B208" s="34">
        <v>1901</v>
      </c>
      <c r="C208" s="35" t="s">
        <v>103</v>
      </c>
      <c r="D208" s="36">
        <v>25000</v>
      </c>
      <c r="E208" s="35" t="s">
        <v>201</v>
      </c>
      <c r="F208" s="37">
        <v>2019</v>
      </c>
    </row>
    <row r="209" spans="1:6" x14ac:dyDescent="0.25">
      <c r="A209" s="24" t="s">
        <v>202</v>
      </c>
      <c r="B209" s="34">
        <v>1901</v>
      </c>
      <c r="C209" s="35" t="s">
        <v>103</v>
      </c>
      <c r="D209" s="36">
        <v>40000</v>
      </c>
      <c r="E209" s="35" t="s">
        <v>11</v>
      </c>
      <c r="F209" s="37">
        <v>2025</v>
      </c>
    </row>
    <row r="210" spans="1:6" x14ac:dyDescent="0.25">
      <c r="A210" s="24" t="s">
        <v>202</v>
      </c>
      <c r="B210" s="61">
        <v>1901</v>
      </c>
      <c r="C210" s="35" t="s">
        <v>103</v>
      </c>
      <c r="D210" s="36">
        <v>40000</v>
      </c>
      <c r="E210" s="35" t="s">
        <v>39</v>
      </c>
      <c r="F210" s="37">
        <v>2025</v>
      </c>
    </row>
    <row r="211" spans="1:6" x14ac:dyDescent="0.25">
      <c r="A211" s="24" t="s">
        <v>202</v>
      </c>
      <c r="B211" s="34">
        <v>1901</v>
      </c>
      <c r="C211" s="35" t="s">
        <v>103</v>
      </c>
      <c r="D211" s="36">
        <v>25000</v>
      </c>
      <c r="E211" s="35" t="s">
        <v>195</v>
      </c>
      <c r="F211" s="37">
        <v>2025</v>
      </c>
    </row>
    <row r="212" spans="1:6" x14ac:dyDescent="0.25">
      <c r="A212" s="24" t="s">
        <v>202</v>
      </c>
      <c r="B212" s="34">
        <v>2216</v>
      </c>
      <c r="C212" s="35" t="s">
        <v>104</v>
      </c>
      <c r="D212" s="36">
        <v>20000</v>
      </c>
      <c r="E212" s="35" t="s">
        <v>11</v>
      </c>
      <c r="F212" s="37">
        <v>2019</v>
      </c>
    </row>
    <row r="213" spans="1:6" x14ac:dyDescent="0.25">
      <c r="A213" s="24" t="s">
        <v>202</v>
      </c>
      <c r="B213" s="60">
        <v>2216</v>
      </c>
      <c r="C213" s="35" t="s">
        <v>104</v>
      </c>
      <c r="D213" s="36">
        <v>25000</v>
      </c>
      <c r="E213" s="35" t="s">
        <v>9</v>
      </c>
      <c r="F213" s="37">
        <v>2019</v>
      </c>
    </row>
    <row r="214" spans="1:6" x14ac:dyDescent="0.25">
      <c r="A214" s="24" t="s">
        <v>202</v>
      </c>
      <c r="B214" s="59">
        <v>2216</v>
      </c>
      <c r="C214" s="35" t="s">
        <v>104</v>
      </c>
      <c r="D214" s="36">
        <v>25000</v>
      </c>
      <c r="E214" s="35" t="s">
        <v>201</v>
      </c>
      <c r="F214" s="37">
        <v>2019</v>
      </c>
    </row>
    <row r="215" spans="1:6" x14ac:dyDescent="0.25">
      <c r="A215" s="24" t="s">
        <v>202</v>
      </c>
      <c r="B215" s="34">
        <v>2216</v>
      </c>
      <c r="C215" s="35" t="s">
        <v>104</v>
      </c>
      <c r="D215" s="36">
        <v>25000</v>
      </c>
      <c r="E215" s="35" t="s">
        <v>39</v>
      </c>
      <c r="F215" s="37">
        <v>2021</v>
      </c>
    </row>
    <row r="216" spans="1:6" x14ac:dyDescent="0.25">
      <c r="A216" s="24" t="s">
        <v>202</v>
      </c>
      <c r="B216" s="60">
        <v>2086</v>
      </c>
      <c r="C216" s="35" t="s">
        <v>88</v>
      </c>
      <c r="D216" s="36">
        <v>20000</v>
      </c>
      <c r="E216" s="35" t="s">
        <v>11</v>
      </c>
      <c r="F216" s="37">
        <v>2018</v>
      </c>
    </row>
    <row r="217" spans="1:6" x14ac:dyDescent="0.25">
      <c r="A217" s="24" t="s">
        <v>202</v>
      </c>
      <c r="B217" s="34">
        <v>2086</v>
      </c>
      <c r="C217" s="35" t="s">
        <v>88</v>
      </c>
      <c r="D217" s="36">
        <v>25000</v>
      </c>
      <c r="E217" s="35" t="s">
        <v>39</v>
      </c>
      <c r="F217" s="37">
        <v>2018</v>
      </c>
    </row>
    <row r="218" spans="1:6" x14ac:dyDescent="0.25">
      <c r="A218" s="24" t="s">
        <v>202</v>
      </c>
      <c r="B218" s="34">
        <v>2086</v>
      </c>
      <c r="C218" s="35" t="s">
        <v>88</v>
      </c>
      <c r="D218" s="36">
        <v>25000</v>
      </c>
      <c r="E218" s="35" t="s">
        <v>9</v>
      </c>
      <c r="F218" s="37">
        <v>2018</v>
      </c>
    </row>
    <row r="219" spans="1:6" x14ac:dyDescent="0.25">
      <c r="A219" s="24" t="s">
        <v>202</v>
      </c>
      <c r="B219" s="34">
        <v>2086</v>
      </c>
      <c r="C219" s="35" t="s">
        <v>88</v>
      </c>
      <c r="D219" s="36">
        <v>25000</v>
      </c>
      <c r="E219" s="35" t="s">
        <v>195</v>
      </c>
      <c r="F219" s="37">
        <v>2022</v>
      </c>
    </row>
    <row r="220" spans="1:6" x14ac:dyDescent="0.25">
      <c r="A220" s="24" t="s">
        <v>202</v>
      </c>
      <c r="B220" s="34">
        <v>2086</v>
      </c>
      <c r="C220" s="35" t="s">
        <v>88</v>
      </c>
      <c r="D220" s="36">
        <v>25000</v>
      </c>
      <c r="E220" s="35" t="s">
        <v>9</v>
      </c>
      <c r="F220" s="37">
        <v>2023</v>
      </c>
    </row>
    <row r="221" spans="1:6" x14ac:dyDescent="0.25">
      <c r="A221" s="24" t="s">
        <v>202</v>
      </c>
      <c r="B221" s="34">
        <v>2086</v>
      </c>
      <c r="C221" s="35" t="s">
        <v>88</v>
      </c>
      <c r="D221" s="36">
        <v>25525</v>
      </c>
      <c r="E221" s="35" t="s">
        <v>195</v>
      </c>
      <c r="F221" s="37">
        <v>2026</v>
      </c>
    </row>
    <row r="222" spans="1:6" x14ac:dyDescent="0.25">
      <c r="A222" s="24" t="s">
        <v>202</v>
      </c>
      <c r="B222" s="34">
        <v>1970</v>
      </c>
      <c r="C222" s="35" t="s">
        <v>138</v>
      </c>
      <c r="D222" s="36">
        <v>25000</v>
      </c>
      <c r="E222" s="35" t="s">
        <v>39</v>
      </c>
      <c r="F222" s="37">
        <v>2020</v>
      </c>
    </row>
    <row r="223" spans="1:6" x14ac:dyDescent="0.25">
      <c r="A223" s="24" t="s">
        <v>202</v>
      </c>
      <c r="B223" s="61">
        <v>1970</v>
      </c>
      <c r="C223" s="35" t="s">
        <v>138</v>
      </c>
      <c r="D223" s="36">
        <v>25000</v>
      </c>
      <c r="E223" s="35" t="s">
        <v>9</v>
      </c>
      <c r="F223" s="37">
        <v>2021</v>
      </c>
    </row>
    <row r="224" spans="1:6" x14ac:dyDescent="0.25">
      <c r="A224" s="24" t="s">
        <v>202</v>
      </c>
      <c r="B224" s="59">
        <v>1970</v>
      </c>
      <c r="C224" s="35" t="s">
        <v>138</v>
      </c>
      <c r="D224" s="36">
        <v>25000</v>
      </c>
      <c r="E224" s="35" t="s">
        <v>195</v>
      </c>
      <c r="F224" s="37">
        <v>2022</v>
      </c>
    </row>
    <row r="225" spans="1:6" x14ac:dyDescent="0.25">
      <c r="A225" s="24" t="s">
        <v>202</v>
      </c>
      <c r="B225" s="59">
        <v>1970</v>
      </c>
      <c r="C225" s="35" t="s">
        <v>138</v>
      </c>
      <c r="D225" s="36">
        <v>40000</v>
      </c>
      <c r="E225" s="35" t="s">
        <v>11</v>
      </c>
      <c r="F225" s="37">
        <v>2025</v>
      </c>
    </row>
    <row r="226" spans="1:6" x14ac:dyDescent="0.25">
      <c r="A226" s="24" t="s">
        <v>202</v>
      </c>
      <c r="B226" s="34">
        <v>1970</v>
      </c>
      <c r="C226" s="35" t="s">
        <v>138</v>
      </c>
      <c r="D226" s="36">
        <v>40000</v>
      </c>
      <c r="E226" s="35" t="s">
        <v>39</v>
      </c>
      <c r="F226" s="37">
        <v>2025</v>
      </c>
    </row>
    <row r="227" spans="1:6" x14ac:dyDescent="0.25">
      <c r="A227" s="24" t="s">
        <v>202</v>
      </c>
      <c r="B227" s="34">
        <v>2050</v>
      </c>
      <c r="C227" s="35" t="s">
        <v>206</v>
      </c>
      <c r="D227" s="36">
        <v>25000</v>
      </c>
      <c r="E227" s="35" t="s">
        <v>9</v>
      </c>
      <c r="F227" s="37">
        <v>2023</v>
      </c>
    </row>
    <row r="228" spans="1:6" x14ac:dyDescent="0.25">
      <c r="A228" s="24" t="s">
        <v>202</v>
      </c>
      <c r="B228" s="34">
        <v>2050</v>
      </c>
      <c r="C228" s="35" t="s">
        <v>206</v>
      </c>
      <c r="D228" s="36">
        <v>40000</v>
      </c>
      <c r="E228" s="35" t="s">
        <v>11</v>
      </c>
      <c r="F228" s="37">
        <v>2024</v>
      </c>
    </row>
    <row r="229" spans="1:6" x14ac:dyDescent="0.25">
      <c r="A229" s="24" t="s">
        <v>202</v>
      </c>
      <c r="B229" s="34">
        <v>2050</v>
      </c>
      <c r="C229" s="35" t="s">
        <v>206</v>
      </c>
      <c r="D229" s="36">
        <v>10210</v>
      </c>
      <c r="E229" s="35" t="s">
        <v>251</v>
      </c>
      <c r="F229" s="37">
        <v>2026</v>
      </c>
    </row>
    <row r="230" spans="1:6" x14ac:dyDescent="0.25">
      <c r="A230" s="24" t="s">
        <v>202</v>
      </c>
      <c r="B230" s="34">
        <v>2190</v>
      </c>
      <c r="C230" s="35" t="s">
        <v>42</v>
      </c>
      <c r="D230" s="36">
        <v>20000</v>
      </c>
      <c r="E230" s="35" t="s">
        <v>11</v>
      </c>
      <c r="F230" s="37">
        <v>2017</v>
      </c>
    </row>
    <row r="231" spans="1:6" x14ac:dyDescent="0.25">
      <c r="A231" s="24" t="s">
        <v>202</v>
      </c>
      <c r="B231" s="34">
        <v>2190</v>
      </c>
      <c r="C231" s="35" t="s">
        <v>42</v>
      </c>
      <c r="D231" s="36">
        <v>25000</v>
      </c>
      <c r="E231" s="35" t="s">
        <v>39</v>
      </c>
      <c r="F231" s="37">
        <v>2018</v>
      </c>
    </row>
    <row r="232" spans="1:6" x14ac:dyDescent="0.25">
      <c r="A232" s="24" t="s">
        <v>202</v>
      </c>
      <c r="B232" s="34">
        <v>2190</v>
      </c>
      <c r="C232" s="35" t="s">
        <v>42</v>
      </c>
      <c r="D232" s="36">
        <v>25000</v>
      </c>
      <c r="E232" s="35" t="s">
        <v>9</v>
      </c>
      <c r="F232" s="37">
        <v>2019</v>
      </c>
    </row>
    <row r="233" spans="1:6" x14ac:dyDescent="0.25">
      <c r="A233" s="24" t="s">
        <v>202</v>
      </c>
      <c r="B233" s="60">
        <v>2190</v>
      </c>
      <c r="C233" s="35" t="s">
        <v>42</v>
      </c>
      <c r="D233" s="36">
        <v>25000</v>
      </c>
      <c r="E233" s="35" t="s">
        <v>195</v>
      </c>
      <c r="F233" s="37">
        <v>2022</v>
      </c>
    </row>
    <row r="234" spans="1:6" x14ac:dyDescent="0.25">
      <c r="A234" s="24" t="s">
        <v>202</v>
      </c>
      <c r="B234" s="34">
        <v>2190</v>
      </c>
      <c r="C234" s="35" t="s">
        <v>42</v>
      </c>
      <c r="D234" s="36">
        <v>20000</v>
      </c>
      <c r="E234" s="35" t="s">
        <v>11</v>
      </c>
      <c r="F234" s="37">
        <v>2023</v>
      </c>
    </row>
    <row r="235" spans="1:6" x14ac:dyDescent="0.25">
      <c r="A235" s="24" t="s">
        <v>202</v>
      </c>
      <c r="B235" s="34">
        <v>2190</v>
      </c>
      <c r="C235" s="35" t="s">
        <v>42</v>
      </c>
      <c r="D235" s="36">
        <v>40000</v>
      </c>
      <c r="E235" s="35" t="s">
        <v>39</v>
      </c>
      <c r="F235" s="37">
        <v>2025</v>
      </c>
    </row>
    <row r="236" spans="1:6" x14ac:dyDescent="0.25">
      <c r="A236" s="24" t="s">
        <v>202</v>
      </c>
      <c r="B236" s="34">
        <v>2187</v>
      </c>
      <c r="C236" s="35" t="s">
        <v>29</v>
      </c>
      <c r="D236" s="36">
        <v>25000</v>
      </c>
      <c r="E236" s="35" t="s">
        <v>9</v>
      </c>
      <c r="F236" s="37">
        <v>2016</v>
      </c>
    </row>
    <row r="237" spans="1:6" x14ac:dyDescent="0.25">
      <c r="A237" s="24" t="s">
        <v>202</v>
      </c>
      <c r="B237" s="34">
        <v>2187</v>
      </c>
      <c r="C237" s="35" t="s">
        <v>29</v>
      </c>
      <c r="D237" s="36">
        <v>20000</v>
      </c>
      <c r="E237" s="35" t="s">
        <v>11</v>
      </c>
      <c r="F237" s="37">
        <v>2017</v>
      </c>
    </row>
    <row r="238" spans="1:6" x14ac:dyDescent="0.25">
      <c r="A238" s="24" t="s">
        <v>202</v>
      </c>
      <c r="B238" s="60">
        <v>2187</v>
      </c>
      <c r="C238" s="35" t="s">
        <v>29</v>
      </c>
      <c r="D238" s="36">
        <v>25000</v>
      </c>
      <c r="E238" s="35" t="s">
        <v>9</v>
      </c>
      <c r="F238" s="37">
        <v>2021</v>
      </c>
    </row>
    <row r="239" spans="1:6" x14ac:dyDescent="0.25">
      <c r="A239" s="24" t="s">
        <v>202</v>
      </c>
      <c r="B239" s="34">
        <v>2187</v>
      </c>
      <c r="C239" s="35" t="s">
        <v>29</v>
      </c>
      <c r="D239" s="36">
        <v>25000</v>
      </c>
      <c r="E239" s="35" t="s">
        <v>195</v>
      </c>
      <c r="F239" s="37">
        <v>2022</v>
      </c>
    </row>
    <row r="240" spans="1:6" x14ac:dyDescent="0.25">
      <c r="A240" s="24" t="s">
        <v>202</v>
      </c>
      <c r="B240" s="34">
        <v>2187</v>
      </c>
      <c r="C240" s="35" t="s">
        <v>29</v>
      </c>
      <c r="D240" s="36">
        <v>25525</v>
      </c>
      <c r="E240" s="35" t="s">
        <v>251</v>
      </c>
      <c r="F240" s="37">
        <v>2026</v>
      </c>
    </row>
    <row r="241" spans="1:6" x14ac:dyDescent="0.25">
      <c r="A241" s="24" t="s">
        <v>202</v>
      </c>
      <c r="B241" s="34">
        <v>2253</v>
      </c>
      <c r="C241" s="35" t="s">
        <v>81</v>
      </c>
      <c r="D241" s="36">
        <v>25000</v>
      </c>
      <c r="E241" s="35" t="s">
        <v>39</v>
      </c>
      <c r="F241" s="37">
        <v>2018</v>
      </c>
    </row>
    <row r="242" spans="1:6" x14ac:dyDescent="0.25">
      <c r="A242" s="24" t="s">
        <v>202</v>
      </c>
      <c r="B242" s="34">
        <v>2253</v>
      </c>
      <c r="C242" s="35" t="s">
        <v>81</v>
      </c>
      <c r="D242" s="36">
        <v>25000</v>
      </c>
      <c r="E242" s="35" t="s">
        <v>9</v>
      </c>
      <c r="F242" s="37">
        <v>2018</v>
      </c>
    </row>
    <row r="243" spans="1:6" x14ac:dyDescent="0.25">
      <c r="A243" s="24" t="s">
        <v>202</v>
      </c>
      <c r="B243" s="34">
        <v>2253</v>
      </c>
      <c r="C243" s="35" t="s">
        <v>81</v>
      </c>
      <c r="D243" s="36">
        <v>25000</v>
      </c>
      <c r="E243" s="35" t="s">
        <v>195</v>
      </c>
      <c r="F243" s="37">
        <v>2022</v>
      </c>
    </row>
    <row r="244" spans="1:6" x14ac:dyDescent="0.25">
      <c r="A244" s="24" t="s">
        <v>202</v>
      </c>
      <c r="B244" s="34">
        <v>2011</v>
      </c>
      <c r="C244" s="35" t="s">
        <v>87</v>
      </c>
      <c r="D244" s="36">
        <v>20000</v>
      </c>
      <c r="E244" s="35" t="s">
        <v>11</v>
      </c>
      <c r="F244" s="37">
        <v>2018</v>
      </c>
    </row>
    <row r="245" spans="1:6" x14ac:dyDescent="0.25">
      <c r="A245" s="24" t="s">
        <v>202</v>
      </c>
      <c r="B245" s="59">
        <v>2011</v>
      </c>
      <c r="C245" s="35" t="s">
        <v>87</v>
      </c>
      <c r="D245" s="36">
        <v>25000</v>
      </c>
      <c r="E245" s="35" t="s">
        <v>39</v>
      </c>
      <c r="F245" s="37">
        <v>2018</v>
      </c>
    </row>
    <row r="246" spans="1:6" x14ac:dyDescent="0.25">
      <c r="A246" s="24" t="s">
        <v>202</v>
      </c>
      <c r="B246" s="59">
        <v>2011</v>
      </c>
      <c r="C246" s="35" t="s">
        <v>87</v>
      </c>
      <c r="D246" s="36">
        <v>25000</v>
      </c>
      <c r="E246" s="35" t="s">
        <v>9</v>
      </c>
      <c r="F246" s="37">
        <v>2019</v>
      </c>
    </row>
    <row r="247" spans="1:6" x14ac:dyDescent="0.25">
      <c r="A247" s="24" t="s">
        <v>202</v>
      </c>
      <c r="B247" s="34">
        <v>2011</v>
      </c>
      <c r="C247" s="35" t="s">
        <v>87</v>
      </c>
      <c r="D247" s="36">
        <v>40000</v>
      </c>
      <c r="E247" s="35" t="s">
        <v>11</v>
      </c>
      <c r="F247" s="37">
        <v>2025</v>
      </c>
    </row>
    <row r="248" spans="1:6" x14ac:dyDescent="0.25">
      <c r="A248" s="24" t="s">
        <v>202</v>
      </c>
      <c r="B248" s="60">
        <v>2011</v>
      </c>
      <c r="C248" s="35" t="s">
        <v>87</v>
      </c>
      <c r="D248" s="36">
        <v>25000</v>
      </c>
      <c r="E248" s="35" t="s">
        <v>195</v>
      </c>
      <c r="F248" s="37">
        <v>2025</v>
      </c>
    </row>
    <row r="249" spans="1:6" x14ac:dyDescent="0.25">
      <c r="A249" s="24" t="s">
        <v>202</v>
      </c>
      <c r="B249" s="61">
        <v>2011</v>
      </c>
      <c r="C249" s="35" t="s">
        <v>87</v>
      </c>
      <c r="D249" s="36">
        <v>10210</v>
      </c>
      <c r="E249" s="35" t="s">
        <v>251</v>
      </c>
      <c r="F249" s="37">
        <v>2026</v>
      </c>
    </row>
    <row r="250" spans="1:6" x14ac:dyDescent="0.25">
      <c r="A250" s="24" t="s">
        <v>202</v>
      </c>
      <c r="B250" s="60">
        <v>2017</v>
      </c>
      <c r="C250" s="35" t="s">
        <v>153</v>
      </c>
      <c r="D250" s="36">
        <v>25000</v>
      </c>
      <c r="E250" s="35" t="s">
        <v>201</v>
      </c>
      <c r="F250" s="37">
        <v>2020</v>
      </c>
    </row>
    <row r="251" spans="1:6" x14ac:dyDescent="0.25">
      <c r="A251" s="24" t="s">
        <v>202</v>
      </c>
      <c r="B251" s="59">
        <v>2017</v>
      </c>
      <c r="C251" s="35" t="s">
        <v>153</v>
      </c>
      <c r="D251" s="36">
        <v>25000</v>
      </c>
      <c r="E251" s="35" t="s">
        <v>195</v>
      </c>
      <c r="F251" s="37">
        <v>2023</v>
      </c>
    </row>
    <row r="252" spans="1:6" x14ac:dyDescent="0.25">
      <c r="A252" s="24" t="s">
        <v>202</v>
      </c>
      <c r="B252" s="34">
        <v>2021</v>
      </c>
      <c r="C252" s="35" t="s">
        <v>154</v>
      </c>
      <c r="D252" s="36">
        <v>25000</v>
      </c>
      <c r="E252" s="35" t="s">
        <v>201</v>
      </c>
      <c r="F252" s="37">
        <v>2020</v>
      </c>
    </row>
    <row r="253" spans="1:6" x14ac:dyDescent="0.25">
      <c r="A253" s="24" t="s">
        <v>202</v>
      </c>
      <c r="B253" s="34">
        <v>2021</v>
      </c>
      <c r="C253" s="35" t="s">
        <v>154</v>
      </c>
      <c r="D253" s="36">
        <v>25000</v>
      </c>
      <c r="E253" s="35" t="s">
        <v>195</v>
      </c>
      <c r="F253" s="37">
        <v>2023</v>
      </c>
    </row>
    <row r="254" spans="1:6" x14ac:dyDescent="0.25">
      <c r="A254" s="24" t="s">
        <v>202</v>
      </c>
      <c r="B254" s="34">
        <v>1993</v>
      </c>
      <c r="C254" s="35" t="s">
        <v>14</v>
      </c>
      <c r="D254" s="36">
        <v>25000</v>
      </c>
      <c r="E254" s="35" t="s">
        <v>9</v>
      </c>
      <c r="F254" s="37">
        <v>2016</v>
      </c>
    </row>
    <row r="255" spans="1:6" x14ac:dyDescent="0.25">
      <c r="A255" s="24" t="s">
        <v>202</v>
      </c>
      <c r="B255" s="60">
        <v>1993</v>
      </c>
      <c r="C255" s="35" t="s">
        <v>14</v>
      </c>
      <c r="D255" s="36">
        <v>20000</v>
      </c>
      <c r="E255" s="35" t="s">
        <v>11</v>
      </c>
      <c r="F255" s="37">
        <v>2020</v>
      </c>
    </row>
    <row r="256" spans="1:6" x14ac:dyDescent="0.25">
      <c r="A256" s="24" t="s">
        <v>202</v>
      </c>
      <c r="B256" s="34">
        <v>1993</v>
      </c>
      <c r="C256" s="35" t="s">
        <v>14</v>
      </c>
      <c r="D256" s="36">
        <v>25000</v>
      </c>
      <c r="E256" s="35" t="s">
        <v>39</v>
      </c>
      <c r="F256" s="37">
        <v>2020</v>
      </c>
    </row>
    <row r="257" spans="1:6" x14ac:dyDescent="0.25">
      <c r="A257" s="24" t="s">
        <v>202</v>
      </c>
      <c r="B257" s="59">
        <v>1993</v>
      </c>
      <c r="C257" s="35" t="s">
        <v>14</v>
      </c>
      <c r="D257" s="36">
        <v>25000</v>
      </c>
      <c r="E257" s="35" t="s">
        <v>201</v>
      </c>
      <c r="F257" s="37">
        <v>2020</v>
      </c>
    </row>
    <row r="258" spans="1:6" x14ac:dyDescent="0.25">
      <c r="A258" s="24" t="s">
        <v>202</v>
      </c>
      <c r="B258" s="34">
        <v>1993</v>
      </c>
      <c r="C258" s="35" t="s">
        <v>14</v>
      </c>
      <c r="D258" s="36">
        <v>25000</v>
      </c>
      <c r="E258" s="35" t="s">
        <v>9</v>
      </c>
      <c r="F258" s="37">
        <v>2022</v>
      </c>
    </row>
    <row r="259" spans="1:6" x14ac:dyDescent="0.25">
      <c r="A259" s="24" t="s">
        <v>202</v>
      </c>
      <c r="B259" s="34">
        <v>1993</v>
      </c>
      <c r="C259" s="35" t="s">
        <v>14</v>
      </c>
      <c r="D259" s="36">
        <v>25000</v>
      </c>
      <c r="E259" s="35" t="s">
        <v>195</v>
      </c>
      <c r="F259" s="37">
        <v>2022</v>
      </c>
    </row>
    <row r="260" spans="1:6" x14ac:dyDescent="0.25">
      <c r="A260" s="24" t="s">
        <v>202</v>
      </c>
      <c r="B260" s="34">
        <v>1993</v>
      </c>
      <c r="C260" s="35" t="s">
        <v>14</v>
      </c>
      <c r="D260" s="36">
        <v>40840</v>
      </c>
      <c r="E260" s="35" t="s">
        <v>39</v>
      </c>
      <c r="F260" s="37">
        <v>2026</v>
      </c>
    </row>
    <row r="261" spans="1:6" x14ac:dyDescent="0.25">
      <c r="A261" s="24" t="s">
        <v>202</v>
      </c>
      <c r="B261" s="60">
        <v>1993</v>
      </c>
      <c r="C261" s="35" t="s">
        <v>14</v>
      </c>
      <c r="D261" s="36">
        <v>25525</v>
      </c>
      <c r="E261" s="35" t="s">
        <v>9</v>
      </c>
      <c r="F261" s="37">
        <v>2026</v>
      </c>
    </row>
    <row r="262" spans="1:6" x14ac:dyDescent="0.25">
      <c r="A262" s="24" t="s">
        <v>202</v>
      </c>
      <c r="B262" s="34">
        <v>1993</v>
      </c>
      <c r="C262" s="35" t="s">
        <v>14</v>
      </c>
      <c r="D262" s="36">
        <v>25525</v>
      </c>
      <c r="E262" s="35" t="s">
        <v>195</v>
      </c>
      <c r="F262" s="37">
        <v>2026</v>
      </c>
    </row>
    <row r="263" spans="1:6" x14ac:dyDescent="0.25">
      <c r="A263" s="24" t="s">
        <v>202</v>
      </c>
      <c r="B263" s="34">
        <v>1993</v>
      </c>
      <c r="C263" s="35" t="s">
        <v>14</v>
      </c>
      <c r="D263" s="36">
        <v>10210</v>
      </c>
      <c r="E263" s="35" t="s">
        <v>251</v>
      </c>
      <c r="F263" s="37">
        <v>2026</v>
      </c>
    </row>
    <row r="264" spans="1:6" x14ac:dyDescent="0.25">
      <c r="A264" s="24" t="s">
        <v>202</v>
      </c>
      <c r="B264" s="34">
        <v>1991</v>
      </c>
      <c r="C264" s="35" t="s">
        <v>43</v>
      </c>
      <c r="D264" s="36">
        <v>20000</v>
      </c>
      <c r="E264" s="35" t="s">
        <v>11</v>
      </c>
      <c r="F264" s="37">
        <v>2017</v>
      </c>
    </row>
    <row r="265" spans="1:6" x14ac:dyDescent="0.25">
      <c r="A265" s="24" t="s">
        <v>202</v>
      </c>
      <c r="B265" s="59">
        <v>1991</v>
      </c>
      <c r="C265" s="35" t="s">
        <v>43</v>
      </c>
      <c r="D265" s="36">
        <v>25000</v>
      </c>
      <c r="E265" s="35" t="s">
        <v>9</v>
      </c>
      <c r="F265" s="37">
        <v>2017</v>
      </c>
    </row>
    <row r="266" spans="1:6" x14ac:dyDescent="0.25">
      <c r="A266" s="24" t="s">
        <v>202</v>
      </c>
      <c r="B266" s="34">
        <v>1991</v>
      </c>
      <c r="C266" s="35" t="s">
        <v>43</v>
      </c>
      <c r="D266" s="36">
        <v>25000</v>
      </c>
      <c r="E266" s="35" t="s">
        <v>39</v>
      </c>
      <c r="F266" s="37">
        <v>2018</v>
      </c>
    </row>
    <row r="267" spans="1:6" x14ac:dyDescent="0.25">
      <c r="A267" s="24" t="s">
        <v>202</v>
      </c>
      <c r="B267" s="61">
        <v>1991</v>
      </c>
      <c r="C267" s="35" t="s">
        <v>43</v>
      </c>
      <c r="D267" s="36">
        <v>25000</v>
      </c>
      <c r="E267" s="35" t="s">
        <v>201</v>
      </c>
      <c r="F267" s="37">
        <v>2020</v>
      </c>
    </row>
    <row r="268" spans="1:6" x14ac:dyDescent="0.25">
      <c r="A268" s="24" t="s">
        <v>202</v>
      </c>
      <c r="B268" s="34">
        <v>1991</v>
      </c>
      <c r="C268" s="35" t="s">
        <v>43</v>
      </c>
      <c r="D268" s="36">
        <v>25000</v>
      </c>
      <c r="E268" s="35" t="s">
        <v>9</v>
      </c>
      <c r="F268" s="37">
        <v>2021</v>
      </c>
    </row>
    <row r="269" spans="1:6" x14ac:dyDescent="0.25">
      <c r="A269" s="24" t="s">
        <v>202</v>
      </c>
      <c r="B269" s="34">
        <v>1991</v>
      </c>
      <c r="C269" s="35" t="s">
        <v>43</v>
      </c>
      <c r="D269" s="36">
        <v>25000</v>
      </c>
      <c r="E269" s="35" t="s">
        <v>195</v>
      </c>
      <c r="F269" s="37">
        <v>2022</v>
      </c>
    </row>
    <row r="270" spans="1:6" x14ac:dyDescent="0.25">
      <c r="A270" s="24" t="s">
        <v>202</v>
      </c>
      <c r="B270" s="60">
        <v>1991</v>
      </c>
      <c r="C270" s="35" t="s">
        <v>43</v>
      </c>
      <c r="D270" s="36">
        <v>25000</v>
      </c>
      <c r="E270" s="35" t="s">
        <v>39</v>
      </c>
      <c r="F270" s="37">
        <v>2023</v>
      </c>
    </row>
    <row r="271" spans="1:6" x14ac:dyDescent="0.25">
      <c r="A271" s="24" t="s">
        <v>202</v>
      </c>
      <c r="B271" s="34">
        <v>1991</v>
      </c>
      <c r="C271" s="35" t="s">
        <v>43</v>
      </c>
      <c r="D271" s="36">
        <v>25000</v>
      </c>
      <c r="E271" s="35" t="s">
        <v>9</v>
      </c>
      <c r="F271" s="37">
        <v>2023</v>
      </c>
    </row>
    <row r="272" spans="1:6" x14ac:dyDescent="0.25">
      <c r="A272" s="24" t="s">
        <v>202</v>
      </c>
      <c r="B272" s="34">
        <v>2019</v>
      </c>
      <c r="C272" s="35" t="s">
        <v>155</v>
      </c>
      <c r="D272" s="36">
        <v>25000</v>
      </c>
      <c r="E272" s="35" t="s">
        <v>201</v>
      </c>
      <c r="F272" s="37">
        <v>2020</v>
      </c>
    </row>
    <row r="273" spans="1:6" x14ac:dyDescent="0.25">
      <c r="A273" s="24" t="s">
        <v>202</v>
      </c>
      <c r="B273" s="34">
        <v>2019</v>
      </c>
      <c r="C273" s="35" t="s">
        <v>155</v>
      </c>
      <c r="D273" s="36">
        <v>25000</v>
      </c>
      <c r="E273" s="35" t="s">
        <v>195</v>
      </c>
      <c r="F273" s="37">
        <v>2023</v>
      </c>
    </row>
    <row r="274" spans="1:6" x14ac:dyDescent="0.25">
      <c r="A274" s="24" t="s">
        <v>202</v>
      </c>
      <c r="B274" s="59">
        <v>2229</v>
      </c>
      <c r="C274" s="35" t="s">
        <v>89</v>
      </c>
      <c r="D274" s="36">
        <v>20000</v>
      </c>
      <c r="E274" s="35" t="s">
        <v>11</v>
      </c>
      <c r="F274" s="37">
        <v>2018</v>
      </c>
    </row>
    <row r="275" spans="1:6" x14ac:dyDescent="0.25">
      <c r="A275" s="24" t="s">
        <v>202</v>
      </c>
      <c r="B275" s="34">
        <v>2229</v>
      </c>
      <c r="C275" s="35" t="s">
        <v>89</v>
      </c>
      <c r="D275" s="36">
        <v>25000</v>
      </c>
      <c r="E275" s="35" t="s">
        <v>39</v>
      </c>
      <c r="F275" s="37">
        <v>2018</v>
      </c>
    </row>
    <row r="276" spans="1:6" x14ac:dyDescent="0.25">
      <c r="A276" s="24" t="s">
        <v>202</v>
      </c>
      <c r="B276" s="34">
        <v>2229</v>
      </c>
      <c r="C276" s="35" t="s">
        <v>89</v>
      </c>
      <c r="D276" s="36">
        <v>25000</v>
      </c>
      <c r="E276" s="35" t="s">
        <v>9</v>
      </c>
      <c r="F276" s="37">
        <v>2020</v>
      </c>
    </row>
    <row r="277" spans="1:6" x14ac:dyDescent="0.25">
      <c r="A277" s="24" t="s">
        <v>202</v>
      </c>
      <c r="B277" s="61">
        <v>2229</v>
      </c>
      <c r="C277" s="35" t="s">
        <v>89</v>
      </c>
      <c r="D277" s="36">
        <v>25000</v>
      </c>
      <c r="E277" s="35" t="s">
        <v>195</v>
      </c>
      <c r="F277" s="37">
        <v>2022</v>
      </c>
    </row>
    <row r="278" spans="1:6" x14ac:dyDescent="0.25">
      <c r="A278" s="24" t="s">
        <v>202</v>
      </c>
      <c r="B278" s="34">
        <v>2229</v>
      </c>
      <c r="C278" s="35" t="s">
        <v>89</v>
      </c>
      <c r="D278" s="36">
        <v>25000</v>
      </c>
      <c r="E278" s="35" t="s">
        <v>9</v>
      </c>
      <c r="F278" s="37">
        <v>2025</v>
      </c>
    </row>
    <row r="279" spans="1:6" x14ac:dyDescent="0.25">
      <c r="A279" s="24" t="s">
        <v>202</v>
      </c>
      <c r="B279" s="61">
        <v>2043</v>
      </c>
      <c r="C279" s="35" t="s">
        <v>105</v>
      </c>
      <c r="D279" s="36">
        <v>25000</v>
      </c>
      <c r="E279" s="35" t="s">
        <v>201</v>
      </c>
      <c r="F279" s="37">
        <v>2019</v>
      </c>
    </row>
    <row r="280" spans="1:6" x14ac:dyDescent="0.25">
      <c r="A280" s="24" t="s">
        <v>202</v>
      </c>
      <c r="B280" s="59">
        <v>2043</v>
      </c>
      <c r="C280" s="35" t="s">
        <v>105</v>
      </c>
      <c r="D280" s="36">
        <v>20000</v>
      </c>
      <c r="E280" s="35" t="s">
        <v>11</v>
      </c>
      <c r="F280" s="37">
        <v>2020</v>
      </c>
    </row>
    <row r="281" spans="1:6" x14ac:dyDescent="0.25">
      <c r="A281" s="24" t="s">
        <v>202</v>
      </c>
      <c r="B281" s="34">
        <v>2043</v>
      </c>
      <c r="C281" s="35" t="s">
        <v>105</v>
      </c>
      <c r="D281" s="36">
        <v>25000</v>
      </c>
      <c r="E281" s="35" t="s">
        <v>195</v>
      </c>
      <c r="F281" s="37">
        <v>2023</v>
      </c>
    </row>
    <row r="282" spans="1:6" x14ac:dyDescent="0.25">
      <c r="A282" s="24" t="s">
        <v>202</v>
      </c>
      <c r="B282" s="59">
        <v>2043</v>
      </c>
      <c r="C282" s="35" t="s">
        <v>105</v>
      </c>
      <c r="D282" s="36">
        <v>25525</v>
      </c>
      <c r="E282" s="35" t="s">
        <v>251</v>
      </c>
      <c r="F282" s="37">
        <v>2026</v>
      </c>
    </row>
    <row r="283" spans="1:6" x14ac:dyDescent="0.25">
      <c r="A283" s="24" t="s">
        <v>202</v>
      </c>
      <c r="B283" s="34">
        <v>2203</v>
      </c>
      <c r="C283" s="35" t="s">
        <v>106</v>
      </c>
      <c r="D283" s="36">
        <v>25000</v>
      </c>
      <c r="E283" s="35" t="s">
        <v>201</v>
      </c>
      <c r="F283" s="37">
        <v>2019</v>
      </c>
    </row>
    <row r="284" spans="1:6" x14ac:dyDescent="0.25">
      <c r="A284" s="24" t="s">
        <v>202</v>
      </c>
      <c r="B284" s="34">
        <v>2203</v>
      </c>
      <c r="C284" s="35" t="s">
        <v>106</v>
      </c>
      <c r="D284" s="36">
        <v>25000</v>
      </c>
      <c r="E284" s="35" t="s">
        <v>39</v>
      </c>
      <c r="F284" s="37">
        <v>2021</v>
      </c>
    </row>
    <row r="285" spans="1:6" x14ac:dyDescent="0.25">
      <c r="A285" s="24" t="s">
        <v>202</v>
      </c>
      <c r="B285" s="60">
        <v>2203</v>
      </c>
      <c r="C285" s="35" t="s">
        <v>106</v>
      </c>
      <c r="D285" s="36">
        <v>20000</v>
      </c>
      <c r="E285" s="35" t="s">
        <v>11</v>
      </c>
      <c r="F285" s="37">
        <v>2022</v>
      </c>
    </row>
    <row r="286" spans="1:6" x14ac:dyDescent="0.25">
      <c r="A286" s="24" t="s">
        <v>202</v>
      </c>
      <c r="B286" s="34">
        <v>2203</v>
      </c>
      <c r="C286" s="35" t="s">
        <v>106</v>
      </c>
      <c r="D286" s="36">
        <v>25000</v>
      </c>
      <c r="E286" s="35" t="s">
        <v>9</v>
      </c>
      <c r="F286" s="37">
        <v>2025</v>
      </c>
    </row>
    <row r="287" spans="1:6" x14ac:dyDescent="0.25">
      <c r="A287" s="24" t="s">
        <v>202</v>
      </c>
      <c r="B287" s="34">
        <v>2217</v>
      </c>
      <c r="C287" s="35" t="s">
        <v>107</v>
      </c>
      <c r="D287" s="36">
        <v>20000</v>
      </c>
      <c r="E287" s="35" t="s">
        <v>11</v>
      </c>
      <c r="F287" s="37">
        <v>2019</v>
      </c>
    </row>
    <row r="288" spans="1:6" x14ac:dyDescent="0.25">
      <c r="A288" s="24" t="s">
        <v>202</v>
      </c>
      <c r="B288" s="34">
        <v>2217</v>
      </c>
      <c r="C288" s="35" t="s">
        <v>107</v>
      </c>
      <c r="D288" s="36">
        <v>25000</v>
      </c>
      <c r="E288" s="35" t="s">
        <v>39</v>
      </c>
      <c r="F288" s="37">
        <v>2019</v>
      </c>
    </row>
    <row r="289" spans="1:6" x14ac:dyDescent="0.25">
      <c r="A289" s="24" t="s">
        <v>202</v>
      </c>
      <c r="B289" s="34">
        <v>2217</v>
      </c>
      <c r="C289" s="35" t="s">
        <v>107</v>
      </c>
      <c r="D289" s="36">
        <v>25000</v>
      </c>
      <c r="E289" s="35" t="s">
        <v>9</v>
      </c>
      <c r="F289" s="37">
        <v>2019</v>
      </c>
    </row>
    <row r="290" spans="1:6" x14ac:dyDescent="0.25">
      <c r="A290" s="24" t="s">
        <v>202</v>
      </c>
      <c r="B290" s="59">
        <v>2217</v>
      </c>
      <c r="C290" s="35" t="s">
        <v>107</v>
      </c>
      <c r="D290" s="36">
        <v>25000</v>
      </c>
      <c r="E290" s="35" t="s">
        <v>201</v>
      </c>
      <c r="F290" s="37">
        <v>2019</v>
      </c>
    </row>
    <row r="291" spans="1:6" x14ac:dyDescent="0.25">
      <c r="A291" s="24" t="s">
        <v>202</v>
      </c>
      <c r="B291" s="34">
        <v>2217</v>
      </c>
      <c r="C291" s="35" t="s">
        <v>107</v>
      </c>
      <c r="D291" s="36">
        <v>25000</v>
      </c>
      <c r="E291" s="35" t="s">
        <v>195</v>
      </c>
      <c r="F291" s="37">
        <v>2022</v>
      </c>
    </row>
    <row r="292" spans="1:6" x14ac:dyDescent="0.25">
      <c r="A292" s="24" t="s">
        <v>202</v>
      </c>
      <c r="B292" s="60">
        <v>2217</v>
      </c>
      <c r="C292" s="35" t="s">
        <v>107</v>
      </c>
      <c r="D292" s="36">
        <v>25000</v>
      </c>
      <c r="E292" s="35" t="s">
        <v>9</v>
      </c>
      <c r="F292" s="37">
        <v>2023</v>
      </c>
    </row>
    <row r="293" spans="1:6" x14ac:dyDescent="0.25">
      <c r="A293" s="24" t="s">
        <v>202</v>
      </c>
      <c r="B293" s="34">
        <v>2217</v>
      </c>
      <c r="C293" s="35" t="s">
        <v>107</v>
      </c>
      <c r="D293" s="36">
        <v>40000</v>
      </c>
      <c r="E293" s="35" t="s">
        <v>11</v>
      </c>
      <c r="F293" s="37">
        <v>2025</v>
      </c>
    </row>
    <row r="294" spans="1:6" x14ac:dyDescent="0.25">
      <c r="A294" s="24" t="s">
        <v>202</v>
      </c>
      <c r="B294" s="34">
        <v>2217</v>
      </c>
      <c r="C294" s="35" t="s">
        <v>107</v>
      </c>
      <c r="D294" s="36">
        <v>40000</v>
      </c>
      <c r="E294" s="35" t="s">
        <v>39</v>
      </c>
      <c r="F294" s="37">
        <v>2025</v>
      </c>
    </row>
    <row r="295" spans="1:6" x14ac:dyDescent="0.25">
      <c r="A295" s="24" t="s">
        <v>202</v>
      </c>
      <c r="B295" s="34">
        <v>2217</v>
      </c>
      <c r="C295" s="35" t="s">
        <v>107</v>
      </c>
      <c r="D295" s="36">
        <v>25525</v>
      </c>
      <c r="E295" s="35" t="s">
        <v>195</v>
      </c>
      <c r="F295" s="37">
        <v>2026</v>
      </c>
    </row>
    <row r="296" spans="1:6" x14ac:dyDescent="0.25">
      <c r="A296" s="24" t="s">
        <v>202</v>
      </c>
      <c r="B296" s="34">
        <v>2217</v>
      </c>
      <c r="C296" s="35" t="s">
        <v>107</v>
      </c>
      <c r="D296" s="36">
        <v>10210</v>
      </c>
      <c r="E296" s="35" t="s">
        <v>251</v>
      </c>
      <c r="F296" s="37">
        <v>2026</v>
      </c>
    </row>
    <row r="297" spans="1:6" x14ac:dyDescent="0.25">
      <c r="A297" s="24" t="s">
        <v>202</v>
      </c>
      <c r="B297" s="34">
        <v>1998</v>
      </c>
      <c r="C297" s="35" t="s">
        <v>44</v>
      </c>
      <c r="D297" s="36">
        <v>20000</v>
      </c>
      <c r="E297" s="35" t="s">
        <v>11</v>
      </c>
      <c r="F297" s="37">
        <v>2017</v>
      </c>
    </row>
    <row r="298" spans="1:6" x14ac:dyDescent="0.25">
      <c r="A298" s="24" t="s">
        <v>202</v>
      </c>
      <c r="B298" s="61">
        <v>1998</v>
      </c>
      <c r="C298" s="35" t="s">
        <v>44</v>
      </c>
      <c r="D298" s="36">
        <v>25000</v>
      </c>
      <c r="E298" s="35" t="s">
        <v>39</v>
      </c>
      <c r="F298" s="37">
        <v>2017</v>
      </c>
    </row>
    <row r="299" spans="1:6" x14ac:dyDescent="0.25">
      <c r="A299" s="24" t="s">
        <v>202</v>
      </c>
      <c r="B299" s="60">
        <v>1998</v>
      </c>
      <c r="C299" s="35" t="s">
        <v>44</v>
      </c>
      <c r="D299" s="36">
        <v>25000</v>
      </c>
      <c r="E299" s="35" t="s">
        <v>201</v>
      </c>
      <c r="F299" s="37">
        <v>2019</v>
      </c>
    </row>
    <row r="300" spans="1:6" x14ac:dyDescent="0.25">
      <c r="A300" s="24" t="s">
        <v>202</v>
      </c>
      <c r="B300" s="60">
        <v>1998</v>
      </c>
      <c r="C300" s="35" t="s">
        <v>44</v>
      </c>
      <c r="D300" s="36">
        <v>25000</v>
      </c>
      <c r="E300" s="35" t="s">
        <v>9</v>
      </c>
      <c r="F300" s="37">
        <v>2021</v>
      </c>
    </row>
    <row r="301" spans="1:6" x14ac:dyDescent="0.25">
      <c r="A301" s="24" t="s">
        <v>202</v>
      </c>
      <c r="B301" s="61">
        <v>1998</v>
      </c>
      <c r="C301" s="35" t="s">
        <v>44</v>
      </c>
      <c r="D301" s="36">
        <v>25000</v>
      </c>
      <c r="E301" s="35" t="s">
        <v>195</v>
      </c>
      <c r="F301" s="37">
        <v>2022</v>
      </c>
    </row>
    <row r="302" spans="1:6" x14ac:dyDescent="0.25">
      <c r="A302" s="24" t="s">
        <v>202</v>
      </c>
      <c r="B302" s="60">
        <v>1998</v>
      </c>
      <c r="C302" s="35" t="s">
        <v>44</v>
      </c>
      <c r="D302" s="36">
        <v>40840</v>
      </c>
      <c r="E302" s="35" t="s">
        <v>39</v>
      </c>
      <c r="F302" s="37">
        <v>2026</v>
      </c>
    </row>
    <row r="303" spans="1:6" x14ac:dyDescent="0.25">
      <c r="A303" s="24" t="s">
        <v>202</v>
      </c>
      <c r="B303" s="34">
        <v>1998</v>
      </c>
      <c r="C303" s="35" t="s">
        <v>44</v>
      </c>
      <c r="D303" s="36">
        <v>25525</v>
      </c>
      <c r="E303" s="35" t="s">
        <v>195</v>
      </c>
      <c r="F303" s="37">
        <v>2026</v>
      </c>
    </row>
    <row r="304" spans="1:6" x14ac:dyDescent="0.25">
      <c r="A304" s="24" t="s">
        <v>202</v>
      </c>
      <c r="B304" s="34">
        <v>1998</v>
      </c>
      <c r="C304" s="35" t="s">
        <v>44</v>
      </c>
      <c r="D304" s="36">
        <v>25525</v>
      </c>
      <c r="E304" s="35" t="s">
        <v>251</v>
      </c>
      <c r="F304" s="37">
        <v>2026</v>
      </c>
    </row>
    <row r="305" spans="1:6" x14ac:dyDescent="0.25">
      <c r="A305" s="24" t="s">
        <v>202</v>
      </c>
      <c r="B305" s="34">
        <v>2221</v>
      </c>
      <c r="C305" s="35" t="s">
        <v>108</v>
      </c>
      <c r="D305" s="36">
        <v>20000</v>
      </c>
      <c r="E305" s="35" t="s">
        <v>11</v>
      </c>
      <c r="F305" s="37">
        <v>2019</v>
      </c>
    </row>
    <row r="306" spans="1:6" x14ac:dyDescent="0.25">
      <c r="A306" s="24" t="s">
        <v>202</v>
      </c>
      <c r="B306" s="34">
        <v>2221</v>
      </c>
      <c r="C306" s="35" t="s">
        <v>108</v>
      </c>
      <c r="D306" s="36">
        <v>25000</v>
      </c>
      <c r="E306" s="35" t="s">
        <v>39</v>
      </c>
      <c r="F306" s="37">
        <v>2019</v>
      </c>
    </row>
    <row r="307" spans="1:6" x14ac:dyDescent="0.25">
      <c r="A307" s="24" t="s">
        <v>202</v>
      </c>
      <c r="B307" s="34">
        <v>2221</v>
      </c>
      <c r="C307" s="35" t="s">
        <v>108</v>
      </c>
      <c r="D307" s="36">
        <v>25000</v>
      </c>
      <c r="E307" s="35" t="s">
        <v>9</v>
      </c>
      <c r="F307" s="37">
        <v>2021</v>
      </c>
    </row>
    <row r="308" spans="1:6" x14ac:dyDescent="0.25">
      <c r="A308" s="24" t="s">
        <v>202</v>
      </c>
      <c r="B308" s="34">
        <v>2221</v>
      </c>
      <c r="C308" s="35" t="s">
        <v>108</v>
      </c>
      <c r="D308" s="36">
        <v>25000</v>
      </c>
      <c r="E308" s="35" t="s">
        <v>195</v>
      </c>
      <c r="F308" s="37">
        <v>2022</v>
      </c>
    </row>
    <row r="309" spans="1:6" x14ac:dyDescent="0.25">
      <c r="A309" s="24" t="s">
        <v>202</v>
      </c>
      <c r="B309" s="34">
        <v>1930</v>
      </c>
      <c r="C309" s="35" t="s">
        <v>109</v>
      </c>
      <c r="D309" s="36">
        <v>20000</v>
      </c>
      <c r="E309" s="35" t="s">
        <v>11</v>
      </c>
      <c r="F309" s="37">
        <v>2019</v>
      </c>
    </row>
    <row r="310" spans="1:6" x14ac:dyDescent="0.25">
      <c r="A310" s="24" t="s">
        <v>202</v>
      </c>
      <c r="B310" s="34">
        <v>1930</v>
      </c>
      <c r="C310" s="35" t="s">
        <v>109</v>
      </c>
      <c r="D310" s="36">
        <v>25000</v>
      </c>
      <c r="E310" s="35" t="s">
        <v>39</v>
      </c>
      <c r="F310" s="37">
        <v>2019</v>
      </c>
    </row>
    <row r="311" spans="1:6" x14ac:dyDescent="0.25">
      <c r="A311" s="24" t="s">
        <v>202</v>
      </c>
      <c r="B311" s="34">
        <v>1930</v>
      </c>
      <c r="C311" s="35" t="s">
        <v>109</v>
      </c>
      <c r="D311" s="36">
        <v>25000</v>
      </c>
      <c r="E311" s="35" t="s">
        <v>9</v>
      </c>
      <c r="F311" s="37">
        <v>2020</v>
      </c>
    </row>
    <row r="312" spans="1:6" x14ac:dyDescent="0.25">
      <c r="A312" s="24" t="s">
        <v>202</v>
      </c>
      <c r="B312" s="60">
        <v>1930</v>
      </c>
      <c r="C312" s="35" t="s">
        <v>109</v>
      </c>
      <c r="D312" s="36">
        <v>25000</v>
      </c>
      <c r="E312" s="35" t="s">
        <v>195</v>
      </c>
      <c r="F312" s="37">
        <v>2022</v>
      </c>
    </row>
    <row r="313" spans="1:6" x14ac:dyDescent="0.25">
      <c r="A313" s="24" t="s">
        <v>202</v>
      </c>
      <c r="B313" s="34">
        <v>1930</v>
      </c>
      <c r="C313" s="35" t="s">
        <v>109</v>
      </c>
      <c r="D313" s="36">
        <v>20000</v>
      </c>
      <c r="E313" s="35" t="s">
        <v>11</v>
      </c>
      <c r="F313" s="37">
        <v>2023</v>
      </c>
    </row>
    <row r="314" spans="1:6" x14ac:dyDescent="0.25">
      <c r="A314" s="24" t="s">
        <v>202</v>
      </c>
      <c r="B314" s="60">
        <v>1930</v>
      </c>
      <c r="C314" s="35" t="s">
        <v>109</v>
      </c>
      <c r="D314" s="36">
        <v>25000</v>
      </c>
      <c r="E314" s="35" t="s">
        <v>9</v>
      </c>
      <c r="F314" s="37">
        <v>2024</v>
      </c>
    </row>
    <row r="315" spans="1:6" x14ac:dyDescent="0.25">
      <c r="A315" s="24" t="s">
        <v>202</v>
      </c>
      <c r="B315" s="60">
        <v>2082</v>
      </c>
      <c r="C315" s="35" t="s">
        <v>78</v>
      </c>
      <c r="D315" s="36">
        <v>20000</v>
      </c>
      <c r="E315" s="35" t="s">
        <v>11</v>
      </c>
      <c r="F315" s="37">
        <v>2018</v>
      </c>
    </row>
    <row r="316" spans="1:6" x14ac:dyDescent="0.25">
      <c r="A316" s="24" t="s">
        <v>202</v>
      </c>
      <c r="B316" s="34">
        <v>2082</v>
      </c>
      <c r="C316" s="35" t="s">
        <v>78</v>
      </c>
      <c r="D316" s="36">
        <v>25000</v>
      </c>
      <c r="E316" s="35" t="s">
        <v>39</v>
      </c>
      <c r="F316" s="37">
        <v>2018</v>
      </c>
    </row>
    <row r="317" spans="1:6" x14ac:dyDescent="0.25">
      <c r="A317" s="24" t="s">
        <v>202</v>
      </c>
      <c r="B317" s="34">
        <v>2082</v>
      </c>
      <c r="C317" s="35" t="s">
        <v>78</v>
      </c>
      <c r="D317" s="36">
        <v>25000</v>
      </c>
      <c r="E317" s="35" t="s">
        <v>195</v>
      </c>
      <c r="F317" s="37">
        <v>2024</v>
      </c>
    </row>
    <row r="318" spans="1:6" x14ac:dyDescent="0.25">
      <c r="A318" s="24" t="s">
        <v>202</v>
      </c>
      <c r="B318" s="60">
        <v>2193</v>
      </c>
      <c r="C318" s="35" t="s">
        <v>110</v>
      </c>
      <c r="D318" s="36">
        <v>25000</v>
      </c>
      <c r="E318" s="35" t="s">
        <v>9</v>
      </c>
      <c r="F318" s="37">
        <v>2019</v>
      </c>
    </row>
    <row r="319" spans="1:6" x14ac:dyDescent="0.25">
      <c r="A319" s="24" t="s">
        <v>202</v>
      </c>
      <c r="B319" s="61">
        <v>2193</v>
      </c>
      <c r="C319" s="35" t="s">
        <v>110</v>
      </c>
      <c r="D319" s="36">
        <v>25000</v>
      </c>
      <c r="E319" s="35" t="s">
        <v>201</v>
      </c>
      <c r="F319" s="37">
        <v>2019</v>
      </c>
    </row>
    <row r="320" spans="1:6" x14ac:dyDescent="0.25">
      <c r="A320" s="24" t="s">
        <v>202</v>
      </c>
      <c r="B320" s="59">
        <v>2084</v>
      </c>
      <c r="C320" s="35" t="s">
        <v>156</v>
      </c>
      <c r="D320" s="36">
        <v>20000</v>
      </c>
      <c r="E320" s="35" t="s">
        <v>11</v>
      </c>
      <c r="F320" s="37">
        <v>2020</v>
      </c>
    </row>
    <row r="321" spans="1:6" x14ac:dyDescent="0.25">
      <c r="A321" s="24" t="s">
        <v>202</v>
      </c>
      <c r="B321" s="34">
        <v>2084</v>
      </c>
      <c r="C321" s="35" t="s">
        <v>156</v>
      </c>
      <c r="D321" s="36">
        <v>25000</v>
      </c>
      <c r="E321" s="35" t="s">
        <v>39</v>
      </c>
      <c r="F321" s="37">
        <v>2020</v>
      </c>
    </row>
    <row r="322" spans="1:6" x14ac:dyDescent="0.25">
      <c r="A322" s="24" t="s">
        <v>202</v>
      </c>
      <c r="B322" s="34">
        <v>2084</v>
      </c>
      <c r="C322" s="35" t="s">
        <v>156</v>
      </c>
      <c r="D322" s="36">
        <v>25000</v>
      </c>
      <c r="E322" s="35" t="s">
        <v>201</v>
      </c>
      <c r="F322" s="37">
        <v>2020</v>
      </c>
    </row>
    <row r="323" spans="1:6" x14ac:dyDescent="0.25">
      <c r="A323" s="24" t="s">
        <v>202</v>
      </c>
      <c r="B323" s="34">
        <v>2241</v>
      </c>
      <c r="C323" s="35" t="s">
        <v>142</v>
      </c>
      <c r="D323" s="36">
        <v>20000</v>
      </c>
      <c r="E323" s="35" t="s">
        <v>11</v>
      </c>
      <c r="F323" s="37">
        <v>2021</v>
      </c>
    </row>
    <row r="324" spans="1:6" x14ac:dyDescent="0.25">
      <c r="A324" s="24" t="s">
        <v>202</v>
      </c>
      <c r="B324" s="34">
        <v>2241</v>
      </c>
      <c r="C324" s="35" t="s">
        <v>142</v>
      </c>
      <c r="D324" s="36">
        <v>25000</v>
      </c>
      <c r="E324" s="35" t="s">
        <v>39</v>
      </c>
      <c r="F324" s="37">
        <v>2021</v>
      </c>
    </row>
    <row r="325" spans="1:6" x14ac:dyDescent="0.25">
      <c r="A325" s="24" t="s">
        <v>202</v>
      </c>
      <c r="B325" s="34">
        <v>2241</v>
      </c>
      <c r="C325" s="35" t="s">
        <v>142</v>
      </c>
      <c r="D325" s="36">
        <v>25000</v>
      </c>
      <c r="E325" s="35" t="s">
        <v>9</v>
      </c>
      <c r="F325" s="37">
        <v>2023</v>
      </c>
    </row>
    <row r="326" spans="1:6" x14ac:dyDescent="0.25">
      <c r="A326" s="24" t="s">
        <v>202</v>
      </c>
      <c r="B326" s="34">
        <v>2241</v>
      </c>
      <c r="C326" s="35" t="s">
        <v>142</v>
      </c>
      <c r="D326" s="36">
        <v>25000</v>
      </c>
      <c r="E326" s="35" t="s">
        <v>195</v>
      </c>
      <c r="F326" s="37">
        <v>2023</v>
      </c>
    </row>
    <row r="327" spans="1:6" x14ac:dyDescent="0.25">
      <c r="A327" s="24" t="s">
        <v>202</v>
      </c>
      <c r="B327" s="34">
        <v>2248</v>
      </c>
      <c r="C327" s="35" t="s">
        <v>226</v>
      </c>
      <c r="D327" s="36">
        <v>25000</v>
      </c>
      <c r="E327" s="35" t="s">
        <v>195</v>
      </c>
      <c r="F327" s="37">
        <v>2025</v>
      </c>
    </row>
    <row r="328" spans="1:6" x14ac:dyDescent="0.25">
      <c r="A328" s="24" t="s">
        <v>202</v>
      </c>
      <c r="B328" s="34">
        <v>2020</v>
      </c>
      <c r="C328" s="35" t="s">
        <v>157</v>
      </c>
      <c r="D328" s="36">
        <v>25000</v>
      </c>
      <c r="E328" s="35" t="s">
        <v>201</v>
      </c>
      <c r="F328" s="37">
        <v>2020</v>
      </c>
    </row>
    <row r="329" spans="1:6" x14ac:dyDescent="0.25">
      <c r="A329" s="24" t="s">
        <v>202</v>
      </c>
      <c r="B329" s="34">
        <v>2020</v>
      </c>
      <c r="C329" s="35" t="s">
        <v>157</v>
      </c>
      <c r="D329" s="36">
        <v>25000</v>
      </c>
      <c r="E329" s="35" t="s">
        <v>195</v>
      </c>
      <c r="F329" s="37">
        <v>2023</v>
      </c>
    </row>
    <row r="330" spans="1:6" x14ac:dyDescent="0.25">
      <c r="A330" s="24" t="s">
        <v>202</v>
      </c>
      <c r="B330" s="34">
        <v>2245</v>
      </c>
      <c r="C330" s="35" t="s">
        <v>111</v>
      </c>
      <c r="D330" s="36">
        <v>25000</v>
      </c>
      <c r="E330" s="35" t="s">
        <v>201</v>
      </c>
      <c r="F330" s="37">
        <v>2019</v>
      </c>
    </row>
    <row r="331" spans="1:6" x14ac:dyDescent="0.25">
      <c r="A331" s="24" t="s">
        <v>202</v>
      </c>
      <c r="B331" s="34">
        <v>2245</v>
      </c>
      <c r="C331" s="35" t="s">
        <v>111</v>
      </c>
      <c r="D331" s="36">
        <v>40000</v>
      </c>
      <c r="E331" s="35" t="s">
        <v>39</v>
      </c>
      <c r="F331" s="37">
        <v>2024</v>
      </c>
    </row>
    <row r="332" spans="1:6" x14ac:dyDescent="0.25">
      <c r="A332" s="24" t="s">
        <v>202</v>
      </c>
      <c r="B332" s="34">
        <v>2245</v>
      </c>
      <c r="C332" s="35" t="s">
        <v>111</v>
      </c>
      <c r="D332" s="36">
        <v>40000</v>
      </c>
      <c r="E332" s="35" t="s">
        <v>11</v>
      </c>
      <c r="F332" s="37">
        <v>2025</v>
      </c>
    </row>
    <row r="333" spans="1:6" x14ac:dyDescent="0.25">
      <c r="A333" s="24" t="s">
        <v>202</v>
      </c>
      <c r="B333" s="34">
        <v>2137</v>
      </c>
      <c r="C333" s="35" t="s">
        <v>158</v>
      </c>
      <c r="D333" s="36">
        <v>20000</v>
      </c>
      <c r="E333" s="35" t="s">
        <v>11</v>
      </c>
      <c r="F333" s="37">
        <v>2020</v>
      </c>
    </row>
    <row r="334" spans="1:6" x14ac:dyDescent="0.25">
      <c r="A334" s="24" t="s">
        <v>202</v>
      </c>
      <c r="B334" s="34">
        <v>2137</v>
      </c>
      <c r="C334" s="35" t="s">
        <v>158</v>
      </c>
      <c r="D334" s="36">
        <v>25000</v>
      </c>
      <c r="E334" s="35" t="s">
        <v>39</v>
      </c>
      <c r="F334" s="37">
        <v>2020</v>
      </c>
    </row>
    <row r="335" spans="1:6" x14ac:dyDescent="0.25">
      <c r="A335" s="24" t="s">
        <v>202</v>
      </c>
      <c r="B335" s="34">
        <v>2137</v>
      </c>
      <c r="C335" s="35" t="s">
        <v>158</v>
      </c>
      <c r="D335" s="36">
        <v>25000</v>
      </c>
      <c r="E335" s="35" t="s">
        <v>9</v>
      </c>
      <c r="F335" s="37">
        <v>2020</v>
      </c>
    </row>
    <row r="336" spans="1:6" x14ac:dyDescent="0.25">
      <c r="A336" s="24" t="s">
        <v>202</v>
      </c>
      <c r="B336" s="34">
        <v>2137</v>
      </c>
      <c r="C336" s="35" t="s">
        <v>158</v>
      </c>
      <c r="D336" s="36">
        <v>25000</v>
      </c>
      <c r="E336" s="35" t="s">
        <v>195</v>
      </c>
      <c r="F336" s="37">
        <v>2023</v>
      </c>
    </row>
    <row r="337" spans="1:6" x14ac:dyDescent="0.25">
      <c r="A337" s="24" t="s">
        <v>202</v>
      </c>
      <c r="B337" s="34">
        <v>2137</v>
      </c>
      <c r="C337" s="35" t="s">
        <v>158</v>
      </c>
      <c r="D337" s="36">
        <v>25000</v>
      </c>
      <c r="E337" s="35" t="s">
        <v>9</v>
      </c>
      <c r="F337" s="37">
        <v>2024</v>
      </c>
    </row>
    <row r="338" spans="1:6" x14ac:dyDescent="0.25">
      <c r="A338" s="24" t="s">
        <v>202</v>
      </c>
      <c r="B338" s="34">
        <v>1931</v>
      </c>
      <c r="C338" s="35" t="s">
        <v>186</v>
      </c>
      <c r="D338" s="36">
        <v>20000</v>
      </c>
      <c r="E338" s="35" t="s">
        <v>11</v>
      </c>
      <c r="F338" s="37">
        <v>2023</v>
      </c>
    </row>
    <row r="339" spans="1:6" x14ac:dyDescent="0.25">
      <c r="A339" s="24" t="s">
        <v>202</v>
      </c>
      <c r="B339" s="60">
        <v>1931</v>
      </c>
      <c r="C339" s="35" t="s">
        <v>186</v>
      </c>
      <c r="D339" s="36">
        <v>25000</v>
      </c>
      <c r="E339" s="35" t="s">
        <v>39</v>
      </c>
      <c r="F339" s="37">
        <v>2023</v>
      </c>
    </row>
    <row r="340" spans="1:6" x14ac:dyDescent="0.25">
      <c r="A340" s="24" t="s">
        <v>202</v>
      </c>
      <c r="B340" s="34">
        <v>1931</v>
      </c>
      <c r="C340" s="35" t="s">
        <v>186</v>
      </c>
      <c r="D340" s="36">
        <v>25000</v>
      </c>
      <c r="E340" s="35" t="s">
        <v>9</v>
      </c>
      <c r="F340" s="37">
        <v>2023</v>
      </c>
    </row>
    <row r="341" spans="1:6" x14ac:dyDescent="0.25">
      <c r="A341" s="24" t="s">
        <v>202</v>
      </c>
      <c r="B341" s="34">
        <v>1931</v>
      </c>
      <c r="C341" s="35" t="s">
        <v>186</v>
      </c>
      <c r="D341" s="36">
        <v>25000</v>
      </c>
      <c r="E341" s="35" t="s">
        <v>195</v>
      </c>
      <c r="F341" s="37">
        <v>2023</v>
      </c>
    </row>
    <row r="342" spans="1:6" x14ac:dyDescent="0.25">
      <c r="A342" s="24" t="s">
        <v>202</v>
      </c>
      <c r="B342" s="61">
        <v>1931</v>
      </c>
      <c r="C342" s="35" t="s">
        <v>186</v>
      </c>
      <c r="D342" s="36">
        <v>25525</v>
      </c>
      <c r="E342" s="35" t="s">
        <v>251</v>
      </c>
      <c r="F342" s="37">
        <v>2026</v>
      </c>
    </row>
    <row r="343" spans="1:6" x14ac:dyDescent="0.25">
      <c r="A343" s="24" t="s">
        <v>202</v>
      </c>
      <c r="B343" s="34">
        <v>2000</v>
      </c>
      <c r="C343" s="35" t="s">
        <v>112</v>
      </c>
      <c r="D343" s="36">
        <v>20000</v>
      </c>
      <c r="E343" s="35" t="s">
        <v>11</v>
      </c>
      <c r="F343" s="37">
        <v>2019</v>
      </c>
    </row>
    <row r="344" spans="1:6" x14ac:dyDescent="0.25">
      <c r="A344" s="24" t="s">
        <v>202</v>
      </c>
      <c r="B344" s="60">
        <v>2000</v>
      </c>
      <c r="C344" s="35" t="s">
        <v>112</v>
      </c>
      <c r="D344" s="36">
        <v>25000</v>
      </c>
      <c r="E344" s="35" t="s">
        <v>39</v>
      </c>
      <c r="F344" s="37">
        <v>2019</v>
      </c>
    </row>
    <row r="345" spans="1:6" x14ac:dyDescent="0.25">
      <c r="A345" s="24" t="s">
        <v>202</v>
      </c>
      <c r="B345" s="61">
        <v>2000</v>
      </c>
      <c r="C345" s="35" t="s">
        <v>112</v>
      </c>
      <c r="D345" s="36">
        <v>25000</v>
      </c>
      <c r="E345" s="35" t="s">
        <v>9</v>
      </c>
      <c r="F345" s="37">
        <v>2021</v>
      </c>
    </row>
    <row r="346" spans="1:6" x14ac:dyDescent="0.25">
      <c r="A346" s="24" t="s">
        <v>202</v>
      </c>
      <c r="B346" s="60">
        <v>2000</v>
      </c>
      <c r="C346" s="35" t="s">
        <v>112</v>
      </c>
      <c r="D346" s="36">
        <v>25000</v>
      </c>
      <c r="E346" s="35" t="s">
        <v>195</v>
      </c>
      <c r="F346" s="37">
        <v>2022</v>
      </c>
    </row>
    <row r="347" spans="1:6" x14ac:dyDescent="0.25">
      <c r="A347" s="24" t="s">
        <v>202</v>
      </c>
      <c r="B347" s="34">
        <v>2000</v>
      </c>
      <c r="C347" s="35" t="s">
        <v>112</v>
      </c>
      <c r="D347" s="36">
        <v>10210</v>
      </c>
      <c r="E347" s="35" t="s">
        <v>251</v>
      </c>
      <c r="F347" s="37">
        <v>2026</v>
      </c>
    </row>
    <row r="348" spans="1:6" x14ac:dyDescent="0.25">
      <c r="A348" s="24" t="s">
        <v>202</v>
      </c>
      <c r="B348" s="60">
        <v>1992</v>
      </c>
      <c r="C348" s="35" t="s">
        <v>30</v>
      </c>
      <c r="D348" s="36">
        <v>25000</v>
      </c>
      <c r="E348" s="35" t="s">
        <v>9</v>
      </c>
      <c r="F348" s="37">
        <v>2016</v>
      </c>
    </row>
    <row r="349" spans="1:6" x14ac:dyDescent="0.25">
      <c r="A349" s="24" t="s">
        <v>202</v>
      </c>
      <c r="B349" s="60">
        <v>1992</v>
      </c>
      <c r="C349" s="35" t="s">
        <v>30</v>
      </c>
      <c r="D349" s="36">
        <v>20000</v>
      </c>
      <c r="E349" s="35" t="s">
        <v>11</v>
      </c>
      <c r="F349" s="37">
        <v>2017</v>
      </c>
    </row>
    <row r="350" spans="1:6" x14ac:dyDescent="0.25">
      <c r="A350" s="24" t="s">
        <v>202</v>
      </c>
      <c r="B350" s="34">
        <v>1992</v>
      </c>
      <c r="C350" s="35" t="s">
        <v>30</v>
      </c>
      <c r="D350" s="36">
        <v>25000</v>
      </c>
      <c r="E350" s="35" t="s">
        <v>39</v>
      </c>
      <c r="F350" s="37">
        <v>2017</v>
      </c>
    </row>
    <row r="351" spans="1:6" x14ac:dyDescent="0.25">
      <c r="A351" s="24" t="s">
        <v>202</v>
      </c>
      <c r="B351" s="34">
        <v>1992</v>
      </c>
      <c r="C351" s="35" t="s">
        <v>30</v>
      </c>
      <c r="D351" s="36">
        <v>40000</v>
      </c>
      <c r="E351" s="35" t="s">
        <v>11</v>
      </c>
      <c r="F351" s="37">
        <v>2024</v>
      </c>
    </row>
    <row r="352" spans="1:6" x14ac:dyDescent="0.25">
      <c r="A352" s="24" t="s">
        <v>202</v>
      </c>
      <c r="B352" s="34">
        <v>1992</v>
      </c>
      <c r="C352" s="35" t="s">
        <v>30</v>
      </c>
      <c r="D352" s="36">
        <v>40000</v>
      </c>
      <c r="E352" s="35" t="s">
        <v>39</v>
      </c>
      <c r="F352" s="37">
        <v>2024</v>
      </c>
    </row>
    <row r="353" spans="1:6" x14ac:dyDescent="0.25">
      <c r="A353" s="24" t="s">
        <v>202</v>
      </c>
      <c r="B353" s="34">
        <v>1992</v>
      </c>
      <c r="C353" s="35" t="s">
        <v>30</v>
      </c>
      <c r="D353" s="36">
        <v>25000</v>
      </c>
      <c r="E353" s="35" t="s">
        <v>195</v>
      </c>
      <c r="F353" s="37">
        <v>2025</v>
      </c>
    </row>
    <row r="354" spans="1:6" x14ac:dyDescent="0.25">
      <c r="A354" s="24" t="s">
        <v>202</v>
      </c>
      <c r="B354" s="34">
        <v>2054</v>
      </c>
      <c r="C354" s="35" t="s">
        <v>113</v>
      </c>
      <c r="D354" s="36">
        <v>20000</v>
      </c>
      <c r="E354" s="35" t="s">
        <v>11</v>
      </c>
      <c r="F354" s="37">
        <v>2019</v>
      </c>
    </row>
    <row r="355" spans="1:6" x14ac:dyDescent="0.25">
      <c r="A355" s="24" t="s">
        <v>202</v>
      </c>
      <c r="B355" s="59">
        <v>2054</v>
      </c>
      <c r="C355" s="35" t="s">
        <v>113</v>
      </c>
      <c r="D355" s="36">
        <v>25000</v>
      </c>
      <c r="E355" s="35" t="s">
        <v>39</v>
      </c>
      <c r="F355" s="37">
        <v>2019</v>
      </c>
    </row>
    <row r="356" spans="1:6" x14ac:dyDescent="0.25">
      <c r="A356" s="24" t="s">
        <v>202</v>
      </c>
      <c r="B356" s="34">
        <v>2054</v>
      </c>
      <c r="C356" s="35" t="s">
        <v>113</v>
      </c>
      <c r="D356" s="36">
        <v>25000</v>
      </c>
      <c r="E356" s="35" t="s">
        <v>201</v>
      </c>
      <c r="F356" s="37">
        <v>2019</v>
      </c>
    </row>
    <row r="357" spans="1:6" x14ac:dyDescent="0.25">
      <c r="A357" s="24" t="s">
        <v>202</v>
      </c>
      <c r="B357" s="34">
        <v>2054</v>
      </c>
      <c r="C357" s="35" t="s">
        <v>113</v>
      </c>
      <c r="D357" s="36">
        <v>40000</v>
      </c>
      <c r="E357" s="35" t="s">
        <v>11</v>
      </c>
      <c r="F357" s="37">
        <v>2025</v>
      </c>
    </row>
    <row r="358" spans="1:6" x14ac:dyDescent="0.25">
      <c r="A358" s="24" t="s">
        <v>202</v>
      </c>
      <c r="B358" s="59">
        <v>2054</v>
      </c>
      <c r="C358" s="35" t="s">
        <v>113</v>
      </c>
      <c r="D358" s="36">
        <v>40000</v>
      </c>
      <c r="E358" s="35" t="s">
        <v>39</v>
      </c>
      <c r="F358" s="37">
        <v>2025</v>
      </c>
    </row>
    <row r="359" spans="1:6" x14ac:dyDescent="0.25">
      <c r="A359" s="24" t="s">
        <v>202</v>
      </c>
      <c r="B359" s="34">
        <v>2054</v>
      </c>
      <c r="C359" s="35" t="s">
        <v>113</v>
      </c>
      <c r="D359" s="36">
        <v>25000</v>
      </c>
      <c r="E359" s="35" t="s">
        <v>9</v>
      </c>
      <c r="F359" s="37">
        <v>2025</v>
      </c>
    </row>
    <row r="360" spans="1:6" x14ac:dyDescent="0.25">
      <c r="A360" s="24" t="s">
        <v>202</v>
      </c>
      <c r="B360" s="59">
        <v>2054</v>
      </c>
      <c r="C360" s="35" t="s">
        <v>113</v>
      </c>
      <c r="D360" s="36">
        <v>25000</v>
      </c>
      <c r="E360" s="35" t="s">
        <v>195</v>
      </c>
      <c r="F360" s="37">
        <v>2025</v>
      </c>
    </row>
    <row r="361" spans="1:6" x14ac:dyDescent="0.25">
      <c r="A361" s="24" t="s">
        <v>202</v>
      </c>
      <c r="B361" s="34">
        <v>2100</v>
      </c>
      <c r="C361" s="35" t="s">
        <v>45</v>
      </c>
      <c r="D361" s="36">
        <v>25000</v>
      </c>
      <c r="E361" s="35" t="s">
        <v>9</v>
      </c>
      <c r="F361" s="37">
        <v>2017</v>
      </c>
    </row>
    <row r="362" spans="1:6" x14ac:dyDescent="0.25">
      <c r="A362" s="24" t="s">
        <v>202</v>
      </c>
      <c r="B362" s="59">
        <v>2100</v>
      </c>
      <c r="C362" s="35" t="s">
        <v>45</v>
      </c>
      <c r="D362" s="36">
        <v>25000</v>
      </c>
      <c r="E362" s="35" t="s">
        <v>195</v>
      </c>
      <c r="F362" s="37">
        <v>2023</v>
      </c>
    </row>
    <row r="363" spans="1:6" x14ac:dyDescent="0.25">
      <c r="A363" s="24" t="s">
        <v>202</v>
      </c>
      <c r="B363" s="59">
        <v>2100</v>
      </c>
      <c r="C363" s="35" t="s">
        <v>45</v>
      </c>
      <c r="D363" s="36">
        <v>40000</v>
      </c>
      <c r="E363" s="35" t="s">
        <v>11</v>
      </c>
      <c r="F363" s="37">
        <v>2025</v>
      </c>
    </row>
    <row r="364" spans="1:6" x14ac:dyDescent="0.25">
      <c r="A364" s="24" t="s">
        <v>202</v>
      </c>
      <c r="B364" s="59">
        <v>2100</v>
      </c>
      <c r="C364" s="35" t="s">
        <v>45</v>
      </c>
      <c r="D364" s="36">
        <v>40000</v>
      </c>
      <c r="E364" s="35" t="s">
        <v>39</v>
      </c>
      <c r="F364" s="37">
        <v>2025</v>
      </c>
    </row>
    <row r="365" spans="1:6" x14ac:dyDescent="0.25">
      <c r="A365" s="24" t="s">
        <v>202</v>
      </c>
      <c r="B365" s="34">
        <v>2100</v>
      </c>
      <c r="C365" s="35" t="s">
        <v>45</v>
      </c>
      <c r="D365" s="36">
        <v>25000</v>
      </c>
      <c r="E365" s="35" t="s">
        <v>9</v>
      </c>
      <c r="F365" s="37">
        <v>2025</v>
      </c>
    </row>
    <row r="366" spans="1:6" x14ac:dyDescent="0.25">
      <c r="A366" s="24" t="s">
        <v>202</v>
      </c>
      <c r="B366" s="59">
        <v>2183</v>
      </c>
      <c r="C366" s="35" t="s">
        <v>218</v>
      </c>
      <c r="D366" s="36">
        <v>25000</v>
      </c>
      <c r="E366" s="35" t="s">
        <v>9</v>
      </c>
      <c r="F366" s="37">
        <v>2025</v>
      </c>
    </row>
    <row r="367" spans="1:6" x14ac:dyDescent="0.25">
      <c r="A367" s="24" t="s">
        <v>202</v>
      </c>
      <c r="B367" s="34">
        <v>2014</v>
      </c>
      <c r="C367" s="35" t="s">
        <v>92</v>
      </c>
      <c r="D367" s="36">
        <v>20000</v>
      </c>
      <c r="E367" s="35" t="s">
        <v>11</v>
      </c>
      <c r="F367" s="37">
        <v>2018</v>
      </c>
    </row>
    <row r="368" spans="1:6" x14ac:dyDescent="0.25">
      <c r="A368" s="24" t="s">
        <v>202</v>
      </c>
      <c r="B368" s="34">
        <v>2014</v>
      </c>
      <c r="C368" s="35" t="s">
        <v>92</v>
      </c>
      <c r="D368" s="36">
        <v>25000</v>
      </c>
      <c r="E368" s="35" t="s">
        <v>39</v>
      </c>
      <c r="F368" s="37">
        <v>2018</v>
      </c>
    </row>
    <row r="369" spans="1:6" x14ac:dyDescent="0.25">
      <c r="A369" s="24" t="s">
        <v>202</v>
      </c>
      <c r="B369" s="34">
        <v>2014</v>
      </c>
      <c r="C369" s="35" t="s">
        <v>92</v>
      </c>
      <c r="D369" s="36">
        <v>25000</v>
      </c>
      <c r="E369" s="35" t="s">
        <v>9</v>
      </c>
      <c r="F369" s="37">
        <v>2021</v>
      </c>
    </row>
    <row r="370" spans="1:6" x14ac:dyDescent="0.25">
      <c r="A370" s="24" t="s">
        <v>202</v>
      </c>
      <c r="B370" s="34">
        <v>2014</v>
      </c>
      <c r="C370" s="35" t="s">
        <v>92</v>
      </c>
      <c r="D370" s="36">
        <v>25000</v>
      </c>
      <c r="E370" s="35" t="s">
        <v>201</v>
      </c>
      <c r="F370" s="37">
        <v>2021</v>
      </c>
    </row>
    <row r="371" spans="1:6" x14ac:dyDescent="0.25">
      <c r="A371" s="24" t="s">
        <v>202</v>
      </c>
      <c r="B371" s="60">
        <v>2014</v>
      </c>
      <c r="C371" s="35" t="s">
        <v>92</v>
      </c>
      <c r="D371" s="36">
        <v>40840</v>
      </c>
      <c r="E371" s="35" t="s">
        <v>39</v>
      </c>
      <c r="F371" s="37">
        <v>2026</v>
      </c>
    </row>
    <row r="372" spans="1:6" x14ac:dyDescent="0.25">
      <c r="A372" s="24" t="s">
        <v>202</v>
      </c>
      <c r="B372" s="34">
        <v>2014</v>
      </c>
      <c r="C372" s="35" t="s">
        <v>92</v>
      </c>
      <c r="D372" s="36">
        <v>25525</v>
      </c>
      <c r="E372" s="35" t="s">
        <v>251</v>
      </c>
      <c r="F372" s="37">
        <v>2026</v>
      </c>
    </row>
    <row r="373" spans="1:6" x14ac:dyDescent="0.25">
      <c r="A373" s="24" t="s">
        <v>202</v>
      </c>
      <c r="B373" s="59">
        <v>2015</v>
      </c>
      <c r="C373" s="35" t="s">
        <v>159</v>
      </c>
      <c r="D373" s="36">
        <v>25000</v>
      </c>
      <c r="E373" s="35" t="s">
        <v>201</v>
      </c>
      <c r="F373" s="37">
        <v>2020</v>
      </c>
    </row>
    <row r="374" spans="1:6" x14ac:dyDescent="0.25">
      <c r="A374" s="24" t="s">
        <v>202</v>
      </c>
      <c r="B374" s="34">
        <v>2015</v>
      </c>
      <c r="C374" s="35" t="s">
        <v>159</v>
      </c>
      <c r="D374" s="36">
        <v>20000</v>
      </c>
      <c r="E374" s="35" t="s">
        <v>11</v>
      </c>
      <c r="F374" s="37">
        <v>2023</v>
      </c>
    </row>
    <row r="375" spans="1:6" x14ac:dyDescent="0.25">
      <c r="A375" s="24" t="s">
        <v>202</v>
      </c>
      <c r="B375" s="34">
        <v>2015</v>
      </c>
      <c r="C375" s="35" t="s">
        <v>159</v>
      </c>
      <c r="D375" s="36">
        <v>25000</v>
      </c>
      <c r="E375" s="35" t="s">
        <v>9</v>
      </c>
      <c r="F375" s="37">
        <v>2023</v>
      </c>
    </row>
    <row r="376" spans="1:6" x14ac:dyDescent="0.25">
      <c r="A376" s="24" t="s">
        <v>202</v>
      </c>
      <c r="B376" s="34">
        <v>2015</v>
      </c>
      <c r="C376" s="35" t="s">
        <v>159</v>
      </c>
      <c r="D376" s="36">
        <v>40000</v>
      </c>
      <c r="E376" s="35" t="s">
        <v>39</v>
      </c>
      <c r="F376" s="37">
        <v>2024</v>
      </c>
    </row>
    <row r="377" spans="1:6" x14ac:dyDescent="0.25">
      <c r="A377" s="24" t="s">
        <v>202</v>
      </c>
      <c r="B377" s="34">
        <v>2023</v>
      </c>
      <c r="C377" s="35" t="s">
        <v>160</v>
      </c>
      <c r="D377" s="36">
        <v>25000</v>
      </c>
      <c r="E377" s="35" t="s">
        <v>201</v>
      </c>
      <c r="F377" s="37">
        <v>2020</v>
      </c>
    </row>
    <row r="378" spans="1:6" x14ac:dyDescent="0.25">
      <c r="A378" s="24" t="s">
        <v>202</v>
      </c>
      <c r="B378" s="34">
        <v>2023</v>
      </c>
      <c r="C378" s="35" t="s">
        <v>160</v>
      </c>
      <c r="D378" s="36">
        <v>20000</v>
      </c>
      <c r="E378" s="35" t="s">
        <v>11</v>
      </c>
      <c r="F378" s="37">
        <v>2023</v>
      </c>
    </row>
    <row r="379" spans="1:6" x14ac:dyDescent="0.25">
      <c r="A379" s="24" t="s">
        <v>202</v>
      </c>
      <c r="B379" s="34">
        <v>2023</v>
      </c>
      <c r="C379" s="35" t="s">
        <v>160</v>
      </c>
      <c r="D379" s="36">
        <v>25000</v>
      </c>
      <c r="E379" s="35" t="s">
        <v>9</v>
      </c>
      <c r="F379" s="37">
        <v>2023</v>
      </c>
    </row>
    <row r="380" spans="1:6" x14ac:dyDescent="0.25">
      <c r="A380" s="24" t="s">
        <v>202</v>
      </c>
      <c r="B380" s="34">
        <v>2023</v>
      </c>
      <c r="C380" s="35" t="s">
        <v>160</v>
      </c>
      <c r="D380" s="36">
        <v>40000</v>
      </c>
      <c r="E380" s="35" t="s">
        <v>39</v>
      </c>
      <c r="F380" s="37">
        <v>2025</v>
      </c>
    </row>
    <row r="381" spans="1:6" x14ac:dyDescent="0.25">
      <c r="A381" s="24" t="s">
        <v>202</v>
      </c>
      <c r="B381" s="34">
        <v>2099</v>
      </c>
      <c r="C381" s="35" t="s">
        <v>46</v>
      </c>
      <c r="D381" s="36">
        <v>20000</v>
      </c>
      <c r="E381" s="35" t="s">
        <v>11</v>
      </c>
      <c r="F381" s="37">
        <v>2017</v>
      </c>
    </row>
    <row r="382" spans="1:6" x14ac:dyDescent="0.25">
      <c r="A382" s="24" t="s">
        <v>202</v>
      </c>
      <c r="B382" s="59">
        <v>2099</v>
      </c>
      <c r="C382" s="35" t="s">
        <v>46</v>
      </c>
      <c r="D382" s="36">
        <v>25000</v>
      </c>
      <c r="E382" s="35" t="s">
        <v>39</v>
      </c>
      <c r="F382" s="37">
        <v>2017</v>
      </c>
    </row>
    <row r="383" spans="1:6" x14ac:dyDescent="0.25">
      <c r="A383" s="24" t="s">
        <v>202</v>
      </c>
      <c r="B383" s="34">
        <v>2099</v>
      </c>
      <c r="C383" s="35" t="s">
        <v>46</v>
      </c>
      <c r="D383" s="36">
        <v>25000</v>
      </c>
      <c r="E383" s="35" t="s">
        <v>9</v>
      </c>
      <c r="F383" s="37">
        <v>2017</v>
      </c>
    </row>
    <row r="384" spans="1:6" x14ac:dyDescent="0.25">
      <c r="A384" s="24" t="s">
        <v>202</v>
      </c>
      <c r="B384" s="34">
        <v>2099</v>
      </c>
      <c r="C384" s="35" t="s">
        <v>46</v>
      </c>
      <c r="D384" s="36">
        <v>25000</v>
      </c>
      <c r="E384" s="35" t="s">
        <v>201</v>
      </c>
      <c r="F384" s="37">
        <v>2019</v>
      </c>
    </row>
    <row r="385" spans="1:6" x14ac:dyDescent="0.25">
      <c r="A385" s="24" t="s">
        <v>202</v>
      </c>
      <c r="B385" s="34">
        <v>2099</v>
      </c>
      <c r="C385" s="35" t="s">
        <v>46</v>
      </c>
      <c r="D385" s="36">
        <v>25000</v>
      </c>
      <c r="E385" s="35" t="s">
        <v>9</v>
      </c>
      <c r="F385" s="37">
        <v>2022</v>
      </c>
    </row>
    <row r="386" spans="1:6" x14ac:dyDescent="0.25">
      <c r="A386" s="24" t="s">
        <v>202</v>
      </c>
      <c r="B386" s="34">
        <v>2201</v>
      </c>
      <c r="C386" s="35" t="s">
        <v>114</v>
      </c>
      <c r="D386" s="36">
        <v>25000</v>
      </c>
      <c r="E386" s="35" t="s">
        <v>201</v>
      </c>
      <c r="F386" s="37">
        <v>2019</v>
      </c>
    </row>
    <row r="387" spans="1:6" x14ac:dyDescent="0.25">
      <c r="A387" s="24" t="s">
        <v>202</v>
      </c>
      <c r="B387" s="61">
        <v>2201</v>
      </c>
      <c r="C387" s="35" t="s">
        <v>114</v>
      </c>
      <c r="D387" s="36">
        <v>25000</v>
      </c>
      <c r="E387" s="35" t="s">
        <v>9</v>
      </c>
      <c r="F387" s="37">
        <v>2022</v>
      </c>
    </row>
    <row r="388" spans="1:6" x14ac:dyDescent="0.25">
      <c r="A388" s="24" t="s">
        <v>202</v>
      </c>
      <c r="B388" s="34">
        <v>2201</v>
      </c>
      <c r="C388" s="35" t="s">
        <v>114</v>
      </c>
      <c r="D388" s="36">
        <v>25000</v>
      </c>
      <c r="E388" s="35" t="s">
        <v>195</v>
      </c>
      <c r="F388" s="37">
        <v>2022</v>
      </c>
    </row>
    <row r="389" spans="1:6" x14ac:dyDescent="0.25">
      <c r="A389" s="24" t="s">
        <v>202</v>
      </c>
      <c r="B389" s="34">
        <v>2206</v>
      </c>
      <c r="C389" s="35" t="s">
        <v>90</v>
      </c>
      <c r="D389" s="36">
        <v>20000</v>
      </c>
      <c r="E389" s="35" t="s">
        <v>11</v>
      </c>
      <c r="F389" s="37">
        <v>2018</v>
      </c>
    </row>
    <row r="390" spans="1:6" x14ac:dyDescent="0.25">
      <c r="A390" s="24" t="s">
        <v>202</v>
      </c>
      <c r="B390" s="34">
        <v>2206</v>
      </c>
      <c r="C390" s="35" t="s">
        <v>90</v>
      </c>
      <c r="D390" s="36">
        <v>25000</v>
      </c>
      <c r="E390" s="35" t="s">
        <v>39</v>
      </c>
      <c r="F390" s="37">
        <v>2018</v>
      </c>
    </row>
    <row r="391" spans="1:6" x14ac:dyDescent="0.25">
      <c r="A391" s="24" t="s">
        <v>202</v>
      </c>
      <c r="B391" s="34">
        <v>2206</v>
      </c>
      <c r="C391" s="35" t="s">
        <v>90</v>
      </c>
      <c r="D391" s="36">
        <v>25000</v>
      </c>
      <c r="E391" s="35" t="s">
        <v>201</v>
      </c>
      <c r="F391" s="37">
        <v>2020</v>
      </c>
    </row>
    <row r="392" spans="1:6" x14ac:dyDescent="0.25">
      <c r="A392" s="24" t="s">
        <v>202</v>
      </c>
      <c r="B392" s="34">
        <v>2239</v>
      </c>
      <c r="C392" s="35" t="s">
        <v>196</v>
      </c>
      <c r="D392" s="36">
        <v>20000</v>
      </c>
      <c r="E392" s="35" t="s">
        <v>11</v>
      </c>
      <c r="F392" s="37">
        <v>2022</v>
      </c>
    </row>
    <row r="393" spans="1:6" x14ac:dyDescent="0.25">
      <c r="A393" s="24" t="s">
        <v>202</v>
      </c>
      <c r="B393" s="34">
        <v>2239</v>
      </c>
      <c r="C393" s="35" t="s">
        <v>196</v>
      </c>
      <c r="D393" s="36">
        <v>25000</v>
      </c>
      <c r="E393" s="35" t="s">
        <v>195</v>
      </c>
      <c r="F393" s="37">
        <v>2022</v>
      </c>
    </row>
    <row r="394" spans="1:6" x14ac:dyDescent="0.25">
      <c r="A394" s="24" t="s">
        <v>202</v>
      </c>
      <c r="B394" s="34">
        <v>2024</v>
      </c>
      <c r="C394" s="35" t="s">
        <v>115</v>
      </c>
      <c r="D394" s="36">
        <v>20000</v>
      </c>
      <c r="E394" s="35" t="s">
        <v>11</v>
      </c>
      <c r="F394" s="37">
        <v>2022</v>
      </c>
    </row>
    <row r="395" spans="1:6" x14ac:dyDescent="0.25">
      <c r="A395" s="24" t="s">
        <v>202</v>
      </c>
      <c r="B395" s="34">
        <v>2024</v>
      </c>
      <c r="C395" s="35" t="s">
        <v>115</v>
      </c>
      <c r="D395" s="36">
        <v>40000</v>
      </c>
      <c r="E395" s="35" t="s">
        <v>39</v>
      </c>
      <c r="F395" s="37">
        <v>2025</v>
      </c>
    </row>
    <row r="396" spans="1:6" x14ac:dyDescent="0.25">
      <c r="A396" s="24" t="s">
        <v>202</v>
      </c>
      <c r="B396" s="59">
        <v>2024</v>
      </c>
      <c r="C396" s="35" t="s">
        <v>115</v>
      </c>
      <c r="D396" s="36">
        <v>25000</v>
      </c>
      <c r="E396" s="35" t="s">
        <v>9</v>
      </c>
      <c r="F396" s="37">
        <v>2025</v>
      </c>
    </row>
    <row r="397" spans="1:6" x14ac:dyDescent="0.25">
      <c r="A397" s="24" t="s">
        <v>202</v>
      </c>
      <c r="B397" s="59">
        <v>1895</v>
      </c>
      <c r="C397" s="35" t="s">
        <v>225</v>
      </c>
      <c r="D397" s="36">
        <v>40000</v>
      </c>
      <c r="E397" s="35" t="s">
        <v>11</v>
      </c>
      <c r="F397" s="37">
        <v>2025</v>
      </c>
    </row>
    <row r="398" spans="1:6" x14ac:dyDescent="0.25">
      <c r="A398" s="24" t="s">
        <v>202</v>
      </c>
      <c r="B398" s="61">
        <v>1895</v>
      </c>
      <c r="C398" s="35" t="s">
        <v>225</v>
      </c>
      <c r="D398" s="36">
        <v>40840</v>
      </c>
      <c r="E398" s="35" t="s">
        <v>39</v>
      </c>
      <c r="F398" s="37">
        <v>2026</v>
      </c>
    </row>
    <row r="399" spans="1:6" x14ac:dyDescent="0.25">
      <c r="A399" s="24" t="s">
        <v>202</v>
      </c>
      <c r="B399" s="59">
        <v>1895</v>
      </c>
      <c r="C399" s="35" t="s">
        <v>225</v>
      </c>
      <c r="D399" s="36">
        <v>10210</v>
      </c>
      <c r="E399" s="35" t="s">
        <v>251</v>
      </c>
      <c r="F399" s="37">
        <v>2026</v>
      </c>
    </row>
    <row r="400" spans="1:6" x14ac:dyDescent="0.25">
      <c r="A400" s="24" t="s">
        <v>202</v>
      </c>
      <c r="B400" s="59">
        <v>2215</v>
      </c>
      <c r="C400" s="35" t="s">
        <v>116</v>
      </c>
      <c r="D400" s="36">
        <v>25000</v>
      </c>
      <c r="E400" s="35" t="s">
        <v>201</v>
      </c>
      <c r="F400" s="37">
        <v>2019</v>
      </c>
    </row>
    <row r="401" spans="1:6" x14ac:dyDescent="0.25">
      <c r="A401" s="24" t="s">
        <v>202</v>
      </c>
      <c r="B401" s="34">
        <v>2215</v>
      </c>
      <c r="C401" s="35" t="s">
        <v>116</v>
      </c>
      <c r="D401" s="36">
        <v>25000</v>
      </c>
      <c r="E401" s="35" t="s">
        <v>195</v>
      </c>
      <c r="F401" s="37">
        <v>2023</v>
      </c>
    </row>
    <row r="402" spans="1:6" x14ac:dyDescent="0.25">
      <c r="A402" s="24" t="s">
        <v>202</v>
      </c>
      <c r="B402" s="59">
        <v>3997</v>
      </c>
      <c r="C402" s="35" t="s">
        <v>31</v>
      </c>
      <c r="D402" s="36">
        <v>25000</v>
      </c>
      <c r="E402" s="35" t="s">
        <v>12</v>
      </c>
      <c r="F402" s="37">
        <v>2016</v>
      </c>
    </row>
    <row r="403" spans="1:6" x14ac:dyDescent="0.25">
      <c r="A403" s="24" t="s">
        <v>202</v>
      </c>
      <c r="B403" s="34">
        <v>3997</v>
      </c>
      <c r="C403" s="35" t="s">
        <v>31</v>
      </c>
      <c r="D403" s="36">
        <v>20000</v>
      </c>
      <c r="E403" s="35" t="s">
        <v>11</v>
      </c>
      <c r="F403" s="37">
        <v>2020</v>
      </c>
    </row>
    <row r="404" spans="1:6" x14ac:dyDescent="0.25">
      <c r="A404" s="24" t="s">
        <v>202</v>
      </c>
      <c r="B404" s="34">
        <v>3997</v>
      </c>
      <c r="C404" s="35" t="s">
        <v>31</v>
      </c>
      <c r="D404" s="36">
        <v>25000</v>
      </c>
      <c r="E404" s="35" t="s">
        <v>9</v>
      </c>
      <c r="F404" s="37">
        <v>2022</v>
      </c>
    </row>
    <row r="405" spans="1:6" x14ac:dyDescent="0.25">
      <c r="A405" s="24" t="s">
        <v>202</v>
      </c>
      <c r="B405" s="34">
        <v>3997</v>
      </c>
      <c r="C405" s="35" t="s">
        <v>31</v>
      </c>
      <c r="D405" s="36">
        <v>25000</v>
      </c>
      <c r="E405" s="35" t="s">
        <v>195</v>
      </c>
      <c r="F405" s="37">
        <v>2022</v>
      </c>
    </row>
    <row r="406" spans="1:6" x14ac:dyDescent="0.25">
      <c r="A406" s="24" t="s">
        <v>202</v>
      </c>
      <c r="B406" s="61">
        <v>2053</v>
      </c>
      <c r="C406" s="35" t="s">
        <v>93</v>
      </c>
      <c r="D406" s="36">
        <v>25000</v>
      </c>
      <c r="E406" s="35" t="s">
        <v>9</v>
      </c>
      <c r="F406" s="37">
        <v>2018</v>
      </c>
    </row>
    <row r="407" spans="1:6" x14ac:dyDescent="0.25">
      <c r="A407" s="24" t="s">
        <v>202</v>
      </c>
      <c r="B407" s="34">
        <v>2053</v>
      </c>
      <c r="C407" s="35" t="s">
        <v>93</v>
      </c>
      <c r="D407" s="36">
        <v>25000</v>
      </c>
      <c r="E407" s="35" t="s">
        <v>201</v>
      </c>
      <c r="F407" s="37">
        <v>2019</v>
      </c>
    </row>
    <row r="408" spans="1:6" x14ac:dyDescent="0.25">
      <c r="A408" s="24" t="s">
        <v>202</v>
      </c>
      <c r="B408" s="34">
        <v>2053</v>
      </c>
      <c r="C408" s="35" t="s">
        <v>93</v>
      </c>
      <c r="D408" s="36">
        <v>20000</v>
      </c>
      <c r="E408" s="35" t="s">
        <v>11</v>
      </c>
      <c r="F408" s="37">
        <v>2020</v>
      </c>
    </row>
    <row r="409" spans="1:6" x14ac:dyDescent="0.25">
      <c r="A409" s="24" t="s">
        <v>202</v>
      </c>
      <c r="B409" s="34">
        <v>2053</v>
      </c>
      <c r="C409" s="35" t="s">
        <v>93</v>
      </c>
      <c r="D409" s="36">
        <v>25000</v>
      </c>
      <c r="E409" s="35" t="s">
        <v>39</v>
      </c>
      <c r="F409" s="37">
        <v>2020</v>
      </c>
    </row>
    <row r="410" spans="1:6" x14ac:dyDescent="0.25">
      <c r="A410" s="24" t="s">
        <v>202</v>
      </c>
      <c r="B410" s="34">
        <v>2053</v>
      </c>
      <c r="C410" s="35" t="s">
        <v>93</v>
      </c>
      <c r="D410" s="36">
        <v>25000</v>
      </c>
      <c r="E410" s="35" t="s">
        <v>195</v>
      </c>
      <c r="F410" s="37">
        <v>2022</v>
      </c>
    </row>
    <row r="411" spans="1:6" x14ac:dyDescent="0.25">
      <c r="A411" s="24" t="s">
        <v>202</v>
      </c>
      <c r="B411" s="34">
        <v>2053</v>
      </c>
      <c r="C411" s="35" t="s">
        <v>93</v>
      </c>
      <c r="D411" s="36">
        <v>25525</v>
      </c>
      <c r="E411" s="35" t="s">
        <v>251</v>
      </c>
      <c r="F411" s="37">
        <v>2026</v>
      </c>
    </row>
    <row r="412" spans="1:6" x14ac:dyDescent="0.25">
      <c r="A412" s="24" t="s">
        <v>202</v>
      </c>
      <c r="B412" s="59">
        <v>2140</v>
      </c>
      <c r="C412" s="35" t="s">
        <v>117</v>
      </c>
      <c r="D412" s="36">
        <v>20000</v>
      </c>
      <c r="E412" s="35" t="s">
        <v>11</v>
      </c>
      <c r="F412" s="37">
        <v>2019</v>
      </c>
    </row>
    <row r="413" spans="1:6" x14ac:dyDescent="0.25">
      <c r="A413" s="24" t="s">
        <v>202</v>
      </c>
      <c r="B413" s="34">
        <v>2140</v>
      </c>
      <c r="C413" s="35" t="s">
        <v>117</v>
      </c>
      <c r="D413" s="36">
        <v>25000</v>
      </c>
      <c r="E413" s="35" t="s">
        <v>201</v>
      </c>
      <c r="F413" s="37">
        <v>2019</v>
      </c>
    </row>
    <row r="414" spans="1:6" x14ac:dyDescent="0.25">
      <c r="A414" s="24" t="s">
        <v>202</v>
      </c>
      <c r="B414" s="34">
        <v>2140</v>
      </c>
      <c r="C414" s="35" t="s">
        <v>117</v>
      </c>
      <c r="D414" s="36">
        <v>25000</v>
      </c>
      <c r="E414" s="35" t="s">
        <v>9</v>
      </c>
      <c r="F414" s="37">
        <v>2020</v>
      </c>
    </row>
    <row r="415" spans="1:6" x14ac:dyDescent="0.25">
      <c r="A415" s="24" t="s">
        <v>202</v>
      </c>
      <c r="B415" s="34">
        <v>1934</v>
      </c>
      <c r="C415" s="35" t="s">
        <v>15</v>
      </c>
      <c r="D415" s="36">
        <v>20000</v>
      </c>
      <c r="E415" s="35" t="s">
        <v>11</v>
      </c>
      <c r="F415" s="37">
        <v>2016</v>
      </c>
    </row>
    <row r="416" spans="1:6" x14ac:dyDescent="0.25">
      <c r="A416" s="24" t="s">
        <v>202</v>
      </c>
      <c r="B416" s="34">
        <v>1934</v>
      </c>
      <c r="C416" s="35" t="s">
        <v>15</v>
      </c>
      <c r="D416" s="36">
        <v>25000</v>
      </c>
      <c r="E416" s="35" t="s">
        <v>12</v>
      </c>
      <c r="F416" s="37">
        <v>2016</v>
      </c>
    </row>
    <row r="417" spans="1:6" x14ac:dyDescent="0.25">
      <c r="A417" s="24" t="s">
        <v>202</v>
      </c>
      <c r="B417" s="34">
        <v>1934</v>
      </c>
      <c r="C417" s="35" t="s">
        <v>15</v>
      </c>
      <c r="D417" s="36">
        <v>25000</v>
      </c>
      <c r="E417" s="35" t="s">
        <v>9</v>
      </c>
      <c r="F417" s="37">
        <v>2021</v>
      </c>
    </row>
    <row r="418" spans="1:6" x14ac:dyDescent="0.25">
      <c r="A418" s="24" t="s">
        <v>202</v>
      </c>
      <c r="B418" s="34">
        <v>2008</v>
      </c>
      <c r="C418" s="35" t="s">
        <v>118</v>
      </c>
      <c r="D418" s="36">
        <v>20000</v>
      </c>
      <c r="E418" s="35" t="s">
        <v>11</v>
      </c>
      <c r="F418" s="37">
        <v>2019</v>
      </c>
    </row>
    <row r="419" spans="1:6" x14ac:dyDescent="0.25">
      <c r="A419" s="24" t="s">
        <v>202</v>
      </c>
      <c r="B419" s="59">
        <v>2008</v>
      </c>
      <c r="C419" s="35" t="s">
        <v>118</v>
      </c>
      <c r="D419" s="36">
        <v>25000</v>
      </c>
      <c r="E419" s="35" t="s">
        <v>39</v>
      </c>
      <c r="F419" s="37">
        <v>2019</v>
      </c>
    </row>
    <row r="420" spans="1:6" x14ac:dyDescent="0.25">
      <c r="A420" s="24" t="s">
        <v>202</v>
      </c>
      <c r="B420" s="60">
        <v>2008</v>
      </c>
      <c r="C420" s="35" t="s">
        <v>118</v>
      </c>
      <c r="D420" s="36">
        <v>25000</v>
      </c>
      <c r="E420" s="35" t="s">
        <v>9</v>
      </c>
      <c r="F420" s="37">
        <v>2019</v>
      </c>
    </row>
    <row r="421" spans="1:6" x14ac:dyDescent="0.25">
      <c r="A421" s="24" t="s">
        <v>202</v>
      </c>
      <c r="B421" s="34">
        <v>2008</v>
      </c>
      <c r="C421" s="35" t="s">
        <v>118</v>
      </c>
      <c r="D421" s="36">
        <v>25000</v>
      </c>
      <c r="E421" s="35" t="s">
        <v>201</v>
      </c>
      <c r="F421" s="37">
        <v>2020</v>
      </c>
    </row>
    <row r="422" spans="1:6" x14ac:dyDescent="0.25">
      <c r="A422" s="24" t="s">
        <v>202</v>
      </c>
      <c r="B422" s="59">
        <v>2008</v>
      </c>
      <c r="C422" s="35" t="s">
        <v>118</v>
      </c>
      <c r="D422" s="36">
        <v>25000</v>
      </c>
      <c r="E422" s="35" t="s">
        <v>195</v>
      </c>
      <c r="F422" s="37">
        <v>2022</v>
      </c>
    </row>
    <row r="423" spans="1:6" x14ac:dyDescent="0.25">
      <c r="A423" s="24" t="s">
        <v>202</v>
      </c>
      <c r="B423" s="59">
        <v>2008</v>
      </c>
      <c r="C423" s="35" t="s">
        <v>118</v>
      </c>
      <c r="D423" s="36">
        <v>25000</v>
      </c>
      <c r="E423" s="35" t="s">
        <v>9</v>
      </c>
      <c r="F423" s="37">
        <v>2024</v>
      </c>
    </row>
    <row r="424" spans="1:6" x14ac:dyDescent="0.25">
      <c r="A424" s="24" t="s">
        <v>202</v>
      </c>
      <c r="B424" s="61">
        <v>2008</v>
      </c>
      <c r="C424" s="35" t="s">
        <v>118</v>
      </c>
      <c r="D424" s="36">
        <v>25525</v>
      </c>
      <c r="E424" s="35" t="s">
        <v>251</v>
      </c>
      <c r="F424" s="37">
        <v>2026</v>
      </c>
    </row>
    <row r="425" spans="1:6" x14ac:dyDescent="0.25">
      <c r="A425" s="24" t="s">
        <v>202</v>
      </c>
      <c r="B425" s="34">
        <v>2107</v>
      </c>
      <c r="C425" s="35" t="s">
        <v>214</v>
      </c>
      <c r="D425" s="36">
        <v>40000</v>
      </c>
      <c r="E425" s="35" t="s">
        <v>11</v>
      </c>
      <c r="F425" s="37">
        <v>2024</v>
      </c>
    </row>
    <row r="426" spans="1:6" x14ac:dyDescent="0.25">
      <c r="A426" s="24" t="s">
        <v>202</v>
      </c>
      <c r="B426" s="34">
        <v>2107</v>
      </c>
      <c r="C426" s="35" t="s">
        <v>214</v>
      </c>
      <c r="D426" s="36">
        <v>40000</v>
      </c>
      <c r="E426" s="35" t="s">
        <v>39</v>
      </c>
      <c r="F426" s="37">
        <v>2024</v>
      </c>
    </row>
    <row r="427" spans="1:6" x14ac:dyDescent="0.25">
      <c r="A427" s="24" t="s">
        <v>202</v>
      </c>
      <c r="B427" s="34">
        <v>2107</v>
      </c>
      <c r="C427" s="35" t="s">
        <v>214</v>
      </c>
      <c r="D427" s="36">
        <v>25525</v>
      </c>
      <c r="E427" s="35" t="s">
        <v>251</v>
      </c>
      <c r="F427" s="37">
        <v>2026</v>
      </c>
    </row>
    <row r="428" spans="1:6" x14ac:dyDescent="0.25">
      <c r="A428" s="24" t="s">
        <v>202</v>
      </c>
      <c r="B428" s="62">
        <v>2219</v>
      </c>
      <c r="C428" s="35" t="s">
        <v>184</v>
      </c>
      <c r="D428" s="36">
        <v>25000</v>
      </c>
      <c r="E428" s="35" t="s">
        <v>9</v>
      </c>
      <c r="F428" s="37">
        <v>2021</v>
      </c>
    </row>
    <row r="429" spans="1:6" x14ac:dyDescent="0.25">
      <c r="A429" s="24" t="s">
        <v>202</v>
      </c>
      <c r="B429" s="34">
        <v>2091</v>
      </c>
      <c r="C429" s="35" t="s">
        <v>143</v>
      </c>
      <c r="D429" s="36">
        <v>25000</v>
      </c>
      <c r="E429" s="35" t="s">
        <v>201</v>
      </c>
      <c r="F429" s="37">
        <v>2020</v>
      </c>
    </row>
    <row r="430" spans="1:6" x14ac:dyDescent="0.25">
      <c r="A430" s="24" t="s">
        <v>202</v>
      </c>
      <c r="B430" s="34">
        <v>2091</v>
      </c>
      <c r="C430" s="35" t="s">
        <v>143</v>
      </c>
      <c r="D430" s="36">
        <v>20000</v>
      </c>
      <c r="E430" s="35" t="s">
        <v>11</v>
      </c>
      <c r="F430" s="37">
        <v>2022</v>
      </c>
    </row>
    <row r="431" spans="1:6" x14ac:dyDescent="0.25">
      <c r="A431" s="24" t="s">
        <v>202</v>
      </c>
      <c r="B431" s="59">
        <v>2091</v>
      </c>
      <c r="C431" s="35" t="s">
        <v>143</v>
      </c>
      <c r="D431" s="36">
        <v>25000</v>
      </c>
      <c r="E431" s="35" t="s">
        <v>39</v>
      </c>
      <c r="F431" s="37">
        <v>2022</v>
      </c>
    </row>
    <row r="432" spans="1:6" x14ac:dyDescent="0.25">
      <c r="A432" s="24" t="s">
        <v>202</v>
      </c>
      <c r="B432" s="34">
        <v>2091</v>
      </c>
      <c r="C432" s="35" t="s">
        <v>143</v>
      </c>
      <c r="D432" s="36">
        <v>25000</v>
      </c>
      <c r="E432" s="35" t="s">
        <v>9</v>
      </c>
      <c r="F432" s="37">
        <v>2022</v>
      </c>
    </row>
    <row r="433" spans="1:6" x14ac:dyDescent="0.25">
      <c r="A433" s="24" t="s">
        <v>202</v>
      </c>
      <c r="B433" s="34">
        <v>2091</v>
      </c>
      <c r="C433" s="35" t="s">
        <v>143</v>
      </c>
      <c r="D433" s="36">
        <v>25000</v>
      </c>
      <c r="E433" s="35" t="s">
        <v>195</v>
      </c>
      <c r="F433" s="37">
        <v>2022</v>
      </c>
    </row>
    <row r="434" spans="1:6" x14ac:dyDescent="0.25">
      <c r="A434" s="24" t="s">
        <v>202</v>
      </c>
      <c r="B434" s="34">
        <v>2057</v>
      </c>
      <c r="C434" s="35" t="s">
        <v>47</v>
      </c>
      <c r="D434" s="36">
        <v>25000</v>
      </c>
      <c r="E434" s="35" t="s">
        <v>9</v>
      </c>
      <c r="F434" s="37">
        <v>2017</v>
      </c>
    </row>
    <row r="435" spans="1:6" x14ac:dyDescent="0.25">
      <c r="A435" s="24" t="s">
        <v>202</v>
      </c>
      <c r="B435" s="34">
        <v>2057</v>
      </c>
      <c r="C435" s="35" t="s">
        <v>47</v>
      </c>
      <c r="D435" s="36">
        <v>20000</v>
      </c>
      <c r="E435" s="35" t="s">
        <v>11</v>
      </c>
      <c r="F435" s="37">
        <v>2020</v>
      </c>
    </row>
    <row r="436" spans="1:6" x14ac:dyDescent="0.25">
      <c r="A436" s="24" t="s">
        <v>202</v>
      </c>
      <c r="B436" s="34">
        <v>2057</v>
      </c>
      <c r="C436" s="35" t="s">
        <v>47</v>
      </c>
      <c r="D436" s="36">
        <v>25000</v>
      </c>
      <c r="E436" s="35" t="s">
        <v>39</v>
      </c>
      <c r="F436" s="37">
        <v>2020</v>
      </c>
    </row>
    <row r="437" spans="1:6" x14ac:dyDescent="0.25">
      <c r="A437" s="24" t="s">
        <v>202</v>
      </c>
      <c r="B437" s="34">
        <v>2057</v>
      </c>
      <c r="C437" s="35" t="s">
        <v>47</v>
      </c>
      <c r="D437" s="36">
        <v>25000</v>
      </c>
      <c r="E437" s="35" t="s">
        <v>201</v>
      </c>
      <c r="F437" s="37">
        <v>2020</v>
      </c>
    </row>
    <row r="438" spans="1:6" x14ac:dyDescent="0.25">
      <c r="A438" s="24" t="s">
        <v>202</v>
      </c>
      <c r="B438" s="34">
        <v>2057</v>
      </c>
      <c r="C438" s="35" t="s">
        <v>47</v>
      </c>
      <c r="D438" s="36">
        <v>25000</v>
      </c>
      <c r="E438" s="35" t="s">
        <v>9</v>
      </c>
      <c r="F438" s="37">
        <v>2021</v>
      </c>
    </row>
    <row r="439" spans="1:6" x14ac:dyDescent="0.25">
      <c r="A439" s="24" t="s">
        <v>202</v>
      </c>
      <c r="B439" s="34">
        <v>2057</v>
      </c>
      <c r="C439" s="35" t="s">
        <v>47</v>
      </c>
      <c r="D439" s="36">
        <v>25000</v>
      </c>
      <c r="E439" s="35" t="s">
        <v>195</v>
      </c>
      <c r="F439" s="37">
        <v>2022</v>
      </c>
    </row>
    <row r="440" spans="1:6" x14ac:dyDescent="0.25">
      <c r="A440" s="24" t="s">
        <v>202</v>
      </c>
      <c r="B440" s="34">
        <v>2057</v>
      </c>
      <c r="C440" s="35" t="s">
        <v>47</v>
      </c>
      <c r="D440" s="36">
        <v>25000</v>
      </c>
      <c r="E440" s="35" t="s">
        <v>9</v>
      </c>
      <c r="F440" s="37">
        <v>2025</v>
      </c>
    </row>
    <row r="441" spans="1:6" x14ac:dyDescent="0.25">
      <c r="A441" s="24" t="s">
        <v>202</v>
      </c>
      <c r="B441" s="34">
        <v>2057</v>
      </c>
      <c r="C441" s="35" t="s">
        <v>47</v>
      </c>
      <c r="D441" s="36">
        <v>25525</v>
      </c>
      <c r="E441" s="35" t="s">
        <v>251</v>
      </c>
      <c r="F441" s="37">
        <v>2026</v>
      </c>
    </row>
    <row r="442" spans="1:6" x14ac:dyDescent="0.25">
      <c r="A442" s="24" t="s">
        <v>202</v>
      </c>
      <c r="B442" s="59">
        <v>2056</v>
      </c>
      <c r="C442" s="35" t="s">
        <v>83</v>
      </c>
      <c r="D442" s="36">
        <v>20000</v>
      </c>
      <c r="E442" s="35" t="s">
        <v>11</v>
      </c>
      <c r="F442" s="37">
        <v>2018</v>
      </c>
    </row>
    <row r="443" spans="1:6" x14ac:dyDescent="0.25">
      <c r="A443" s="24" t="s">
        <v>202</v>
      </c>
      <c r="B443" s="60">
        <v>2056</v>
      </c>
      <c r="C443" s="35" t="s">
        <v>83</v>
      </c>
      <c r="D443" s="36">
        <v>25000</v>
      </c>
      <c r="E443" s="35" t="s">
        <v>39</v>
      </c>
      <c r="F443" s="37">
        <v>2018</v>
      </c>
    </row>
    <row r="444" spans="1:6" x14ac:dyDescent="0.25">
      <c r="A444" s="24" t="s">
        <v>202</v>
      </c>
      <c r="B444" s="34">
        <v>2056</v>
      </c>
      <c r="C444" s="35" t="s">
        <v>83</v>
      </c>
      <c r="D444" s="36">
        <v>25000</v>
      </c>
      <c r="E444" s="35" t="s">
        <v>9</v>
      </c>
      <c r="F444" s="37">
        <v>2018</v>
      </c>
    </row>
    <row r="445" spans="1:6" x14ac:dyDescent="0.25">
      <c r="A445" s="24" t="s">
        <v>202</v>
      </c>
      <c r="B445" s="60">
        <v>2056</v>
      </c>
      <c r="C445" s="35" t="s">
        <v>83</v>
      </c>
      <c r="D445" s="36">
        <v>25000</v>
      </c>
      <c r="E445" s="35" t="s">
        <v>9</v>
      </c>
      <c r="F445" s="37">
        <v>2025</v>
      </c>
    </row>
    <row r="446" spans="1:6" x14ac:dyDescent="0.25">
      <c r="A446" s="24" t="s">
        <v>202</v>
      </c>
      <c r="B446" s="34">
        <v>2262</v>
      </c>
      <c r="C446" s="35" t="s">
        <v>48</v>
      </c>
      <c r="D446" s="36">
        <v>20000</v>
      </c>
      <c r="E446" s="35" t="s">
        <v>11</v>
      </c>
      <c r="F446" s="37">
        <v>2017</v>
      </c>
    </row>
    <row r="447" spans="1:6" x14ac:dyDescent="0.25">
      <c r="A447" s="24" t="s">
        <v>202</v>
      </c>
      <c r="B447" s="60">
        <v>2262</v>
      </c>
      <c r="C447" s="35" t="s">
        <v>48</v>
      </c>
      <c r="D447" s="36">
        <v>25000</v>
      </c>
      <c r="E447" s="35" t="s">
        <v>39</v>
      </c>
      <c r="F447" s="37">
        <v>2017</v>
      </c>
    </row>
    <row r="448" spans="1:6" x14ac:dyDescent="0.25">
      <c r="A448" s="24" t="s">
        <v>202</v>
      </c>
      <c r="B448" s="34">
        <v>2262</v>
      </c>
      <c r="C448" s="35" t="s">
        <v>48</v>
      </c>
      <c r="D448" s="36">
        <v>25000</v>
      </c>
      <c r="E448" s="35" t="s">
        <v>9</v>
      </c>
      <c r="F448" s="37">
        <v>2019</v>
      </c>
    </row>
    <row r="449" spans="1:6" x14ac:dyDescent="0.25">
      <c r="A449" s="24" t="s">
        <v>202</v>
      </c>
      <c r="B449" s="59">
        <v>2212</v>
      </c>
      <c r="C449" s="35" t="s">
        <v>119</v>
      </c>
      <c r="D449" s="36">
        <v>25000</v>
      </c>
      <c r="E449" s="35" t="s">
        <v>201</v>
      </c>
      <c r="F449" s="37">
        <v>2019</v>
      </c>
    </row>
    <row r="450" spans="1:6" x14ac:dyDescent="0.25">
      <c r="A450" s="24" t="s">
        <v>202</v>
      </c>
      <c r="B450" s="60">
        <v>2212</v>
      </c>
      <c r="C450" s="35" t="s">
        <v>119</v>
      </c>
      <c r="D450" s="36">
        <v>20000</v>
      </c>
      <c r="E450" s="35" t="s">
        <v>11</v>
      </c>
      <c r="F450" s="37">
        <v>2020</v>
      </c>
    </row>
    <row r="451" spans="1:6" x14ac:dyDescent="0.25">
      <c r="A451" s="24" t="s">
        <v>202</v>
      </c>
      <c r="B451" s="34">
        <v>2212</v>
      </c>
      <c r="C451" s="35" t="s">
        <v>119</v>
      </c>
      <c r="D451" s="36">
        <v>25000</v>
      </c>
      <c r="E451" s="35" t="s">
        <v>39</v>
      </c>
      <c r="F451" s="37">
        <v>2020</v>
      </c>
    </row>
    <row r="452" spans="1:6" x14ac:dyDescent="0.25">
      <c r="A452" s="24" t="s">
        <v>202</v>
      </c>
      <c r="B452" s="34">
        <v>2212</v>
      </c>
      <c r="C452" s="35" t="s">
        <v>119</v>
      </c>
      <c r="D452" s="36">
        <v>25000</v>
      </c>
      <c r="E452" s="35" t="s">
        <v>9</v>
      </c>
      <c r="F452" s="37">
        <v>2022</v>
      </c>
    </row>
    <row r="453" spans="1:6" x14ac:dyDescent="0.25">
      <c r="A453" s="24" t="s">
        <v>202</v>
      </c>
      <c r="B453" s="34">
        <v>2212</v>
      </c>
      <c r="C453" s="35" t="s">
        <v>119</v>
      </c>
      <c r="D453" s="36">
        <v>25000</v>
      </c>
      <c r="E453" s="35" t="s">
        <v>195</v>
      </c>
      <c r="F453" s="37">
        <v>2022</v>
      </c>
    </row>
    <row r="454" spans="1:6" x14ac:dyDescent="0.25">
      <c r="A454" s="24" t="s">
        <v>202</v>
      </c>
      <c r="B454" s="60">
        <v>2212</v>
      </c>
      <c r="C454" s="35" t="s">
        <v>119</v>
      </c>
      <c r="D454" s="36">
        <v>25525</v>
      </c>
      <c r="E454" s="35" t="s">
        <v>251</v>
      </c>
      <c r="F454" s="37">
        <v>2026</v>
      </c>
    </row>
    <row r="455" spans="1:6" x14ac:dyDescent="0.25">
      <c r="A455" s="24" t="s">
        <v>202</v>
      </c>
      <c r="B455" s="60">
        <v>2059</v>
      </c>
      <c r="C455" s="35" t="s">
        <v>16</v>
      </c>
      <c r="D455" s="36">
        <v>20000</v>
      </c>
      <c r="E455" s="35" t="s">
        <v>11</v>
      </c>
      <c r="F455" s="37">
        <v>2016</v>
      </c>
    </row>
    <row r="456" spans="1:6" x14ac:dyDescent="0.25">
      <c r="A456" s="24" t="s">
        <v>202</v>
      </c>
      <c r="B456" s="60">
        <v>2059</v>
      </c>
      <c r="C456" s="35" t="s">
        <v>16</v>
      </c>
      <c r="D456" s="36">
        <v>25000</v>
      </c>
      <c r="E456" s="35" t="s">
        <v>39</v>
      </c>
      <c r="F456" s="37">
        <v>2019</v>
      </c>
    </row>
    <row r="457" spans="1:6" x14ac:dyDescent="0.25">
      <c r="A457" s="24" t="s">
        <v>202</v>
      </c>
      <c r="B457" s="60">
        <v>2059</v>
      </c>
      <c r="C457" s="35" t="s">
        <v>16</v>
      </c>
      <c r="D457" s="36">
        <v>25000</v>
      </c>
      <c r="E457" s="35" t="s">
        <v>9</v>
      </c>
      <c r="F457" s="37">
        <v>2021</v>
      </c>
    </row>
    <row r="458" spans="1:6" x14ac:dyDescent="0.25">
      <c r="A458" s="24" t="s">
        <v>202</v>
      </c>
      <c r="B458" s="60">
        <v>1923</v>
      </c>
      <c r="C458" s="35" t="s">
        <v>144</v>
      </c>
      <c r="D458" s="36">
        <v>25000</v>
      </c>
      <c r="E458" s="35" t="s">
        <v>195</v>
      </c>
      <c r="F458" s="37">
        <v>2022</v>
      </c>
    </row>
    <row r="459" spans="1:6" x14ac:dyDescent="0.25">
      <c r="A459" s="24" t="s">
        <v>202</v>
      </c>
      <c r="B459" s="60">
        <v>1923</v>
      </c>
      <c r="C459" s="35" t="s">
        <v>144</v>
      </c>
      <c r="D459" s="36">
        <v>25000</v>
      </c>
      <c r="E459" s="35" t="s">
        <v>39</v>
      </c>
      <c r="F459" s="37">
        <v>2023</v>
      </c>
    </row>
    <row r="460" spans="1:6" x14ac:dyDescent="0.25">
      <c r="A460" s="24" t="s">
        <v>202</v>
      </c>
      <c r="B460" s="60">
        <v>2101</v>
      </c>
      <c r="C460" s="35" t="s">
        <v>84</v>
      </c>
      <c r="D460" s="36">
        <v>20000</v>
      </c>
      <c r="E460" s="35" t="s">
        <v>11</v>
      </c>
      <c r="F460" s="37">
        <v>2018</v>
      </c>
    </row>
    <row r="461" spans="1:6" x14ac:dyDescent="0.25">
      <c r="A461" s="24" t="s">
        <v>202</v>
      </c>
      <c r="B461" s="60">
        <v>2101</v>
      </c>
      <c r="C461" s="35" t="s">
        <v>84</v>
      </c>
      <c r="D461" s="36">
        <v>25000</v>
      </c>
      <c r="E461" s="35" t="s">
        <v>39</v>
      </c>
      <c r="F461" s="37">
        <v>2018</v>
      </c>
    </row>
    <row r="462" spans="1:6" x14ac:dyDescent="0.25">
      <c r="A462" s="24" t="s">
        <v>202</v>
      </c>
      <c r="B462" s="60">
        <v>2101</v>
      </c>
      <c r="C462" s="35" t="s">
        <v>84</v>
      </c>
      <c r="D462" s="36">
        <v>25000</v>
      </c>
      <c r="E462" s="35" t="s">
        <v>9</v>
      </c>
      <c r="F462" s="37">
        <v>2018</v>
      </c>
    </row>
    <row r="463" spans="1:6" x14ac:dyDescent="0.25">
      <c r="A463" s="24" t="s">
        <v>202</v>
      </c>
      <c r="B463" s="60">
        <v>2101</v>
      </c>
      <c r="C463" s="35" t="s">
        <v>84</v>
      </c>
      <c r="D463" s="36">
        <v>25000</v>
      </c>
      <c r="E463" s="35" t="s">
        <v>201</v>
      </c>
      <c r="F463" s="37">
        <v>2019</v>
      </c>
    </row>
    <row r="464" spans="1:6" x14ac:dyDescent="0.25">
      <c r="A464" s="24" t="s">
        <v>202</v>
      </c>
      <c r="B464" s="60">
        <v>2101</v>
      </c>
      <c r="C464" s="35" t="s">
        <v>84</v>
      </c>
      <c r="D464" s="36">
        <v>25000</v>
      </c>
      <c r="E464" s="35" t="s">
        <v>195</v>
      </c>
      <c r="F464" s="37">
        <v>2022</v>
      </c>
    </row>
    <row r="465" spans="1:6" x14ac:dyDescent="0.25">
      <c r="A465" s="24" t="s">
        <v>202</v>
      </c>
      <c r="B465" s="60">
        <v>2101</v>
      </c>
      <c r="C465" s="35" t="s">
        <v>84</v>
      </c>
      <c r="D465" s="36">
        <v>25000</v>
      </c>
      <c r="E465" s="35" t="s">
        <v>9</v>
      </c>
      <c r="F465" s="37">
        <v>2024</v>
      </c>
    </row>
    <row r="466" spans="1:6" x14ac:dyDescent="0.25">
      <c r="A466" s="24" t="s">
        <v>202</v>
      </c>
      <c r="B466" s="60">
        <v>2101</v>
      </c>
      <c r="C466" s="35" t="s">
        <v>84</v>
      </c>
      <c r="D466" s="36">
        <v>40000</v>
      </c>
      <c r="E466" s="35" t="s">
        <v>11</v>
      </c>
      <c r="F466" s="37">
        <v>2025</v>
      </c>
    </row>
    <row r="467" spans="1:6" x14ac:dyDescent="0.25">
      <c r="A467" s="24" t="s">
        <v>202</v>
      </c>
      <c r="B467" s="60">
        <v>2101</v>
      </c>
      <c r="C467" s="35" t="s">
        <v>84</v>
      </c>
      <c r="D467" s="36">
        <v>40000</v>
      </c>
      <c r="E467" s="35" t="s">
        <v>39</v>
      </c>
      <c r="F467" s="37">
        <v>2025</v>
      </c>
    </row>
    <row r="468" spans="1:6" x14ac:dyDescent="0.25">
      <c r="A468" s="24" t="s">
        <v>202</v>
      </c>
      <c r="B468" s="60">
        <v>2101</v>
      </c>
      <c r="C468" s="35" t="s">
        <v>84</v>
      </c>
      <c r="D468" s="36">
        <v>25525</v>
      </c>
      <c r="E468" s="35" t="s">
        <v>195</v>
      </c>
      <c r="F468" s="37">
        <v>2026</v>
      </c>
    </row>
    <row r="469" spans="1:6" x14ac:dyDescent="0.25">
      <c r="A469" s="24" t="s">
        <v>202</v>
      </c>
      <c r="B469" s="60">
        <v>2097</v>
      </c>
      <c r="C469" s="35" t="s">
        <v>120</v>
      </c>
      <c r="D469" s="36">
        <v>20000</v>
      </c>
      <c r="E469" s="35" t="s">
        <v>11</v>
      </c>
      <c r="F469" s="37">
        <v>2019</v>
      </c>
    </row>
    <row r="470" spans="1:6" x14ac:dyDescent="0.25">
      <c r="A470" s="24" t="s">
        <v>202</v>
      </c>
      <c r="B470" s="60">
        <v>2097</v>
      </c>
      <c r="C470" s="35" t="s">
        <v>120</v>
      </c>
      <c r="D470" s="36">
        <v>25000</v>
      </c>
      <c r="E470" s="35" t="s">
        <v>39</v>
      </c>
      <c r="F470" s="37">
        <v>2019</v>
      </c>
    </row>
    <row r="471" spans="1:6" x14ac:dyDescent="0.25">
      <c r="A471" s="24" t="s">
        <v>202</v>
      </c>
      <c r="B471" s="60">
        <v>2097</v>
      </c>
      <c r="C471" s="35" t="s">
        <v>120</v>
      </c>
      <c r="D471" s="36">
        <v>25000</v>
      </c>
      <c r="E471" s="35" t="s">
        <v>9</v>
      </c>
      <c r="F471" s="37">
        <v>2019</v>
      </c>
    </row>
    <row r="472" spans="1:6" x14ac:dyDescent="0.25">
      <c r="A472" s="24" t="s">
        <v>202</v>
      </c>
      <c r="B472" s="60">
        <v>2097</v>
      </c>
      <c r="C472" s="35" t="s">
        <v>120</v>
      </c>
      <c r="D472" s="36">
        <v>25000</v>
      </c>
      <c r="E472" s="35" t="s">
        <v>201</v>
      </c>
      <c r="F472" s="37">
        <v>2019</v>
      </c>
    </row>
    <row r="473" spans="1:6" x14ac:dyDescent="0.25">
      <c r="A473" s="24" t="s">
        <v>202</v>
      </c>
      <c r="B473" s="60">
        <v>2097</v>
      </c>
      <c r="C473" s="35" t="s">
        <v>120</v>
      </c>
      <c r="D473" s="36">
        <v>25000</v>
      </c>
      <c r="E473" s="35" t="s">
        <v>195</v>
      </c>
      <c r="F473" s="37">
        <v>2022</v>
      </c>
    </row>
    <row r="474" spans="1:6" x14ac:dyDescent="0.25">
      <c r="A474" s="24" t="s">
        <v>202</v>
      </c>
      <c r="B474" s="60">
        <v>2097</v>
      </c>
      <c r="C474" s="35" t="s">
        <v>120</v>
      </c>
      <c r="D474" s="36">
        <v>40000</v>
      </c>
      <c r="E474" s="35" t="s">
        <v>11</v>
      </c>
      <c r="F474" s="37">
        <v>2025</v>
      </c>
    </row>
    <row r="475" spans="1:6" x14ac:dyDescent="0.25">
      <c r="A475" s="24" t="s">
        <v>202</v>
      </c>
      <c r="B475" s="60">
        <v>2097</v>
      </c>
      <c r="C475" s="35" t="s">
        <v>120</v>
      </c>
      <c r="D475" s="36">
        <v>40000</v>
      </c>
      <c r="E475" s="35" t="s">
        <v>39</v>
      </c>
      <c r="F475" s="37">
        <v>2025</v>
      </c>
    </row>
    <row r="476" spans="1:6" x14ac:dyDescent="0.25">
      <c r="A476" s="24" t="s">
        <v>202</v>
      </c>
      <c r="B476" s="60">
        <v>2097</v>
      </c>
      <c r="C476" s="35" t="s">
        <v>120</v>
      </c>
      <c r="D476" s="36">
        <v>25000</v>
      </c>
      <c r="E476" s="35" t="s">
        <v>9</v>
      </c>
      <c r="F476" s="37">
        <v>2025</v>
      </c>
    </row>
    <row r="477" spans="1:6" x14ac:dyDescent="0.25">
      <c r="A477" s="24" t="s">
        <v>202</v>
      </c>
      <c r="B477" s="60">
        <v>2097</v>
      </c>
      <c r="C477" s="35" t="s">
        <v>120</v>
      </c>
      <c r="D477" s="36">
        <v>25525</v>
      </c>
      <c r="E477" s="35" t="s">
        <v>195</v>
      </c>
      <c r="F477" s="37">
        <v>2026</v>
      </c>
    </row>
    <row r="478" spans="1:6" x14ac:dyDescent="0.25">
      <c r="A478" s="24" t="s">
        <v>202</v>
      </c>
      <c r="B478" s="60">
        <v>2097</v>
      </c>
      <c r="C478" s="35" t="s">
        <v>120</v>
      </c>
      <c r="D478" s="36">
        <v>25525</v>
      </c>
      <c r="E478" s="35" t="s">
        <v>251</v>
      </c>
      <c r="F478" s="37">
        <v>2026</v>
      </c>
    </row>
    <row r="479" spans="1:6" x14ac:dyDescent="0.25">
      <c r="A479" s="24" t="s">
        <v>202</v>
      </c>
      <c r="B479" s="60">
        <v>2012</v>
      </c>
      <c r="C479" s="35" t="s">
        <v>161</v>
      </c>
      <c r="D479" s="36">
        <v>25000</v>
      </c>
      <c r="E479" s="35" t="s">
        <v>201</v>
      </c>
      <c r="F479" s="37">
        <v>2020</v>
      </c>
    </row>
    <row r="480" spans="1:6" x14ac:dyDescent="0.25">
      <c r="A480" s="24" t="s">
        <v>202</v>
      </c>
      <c r="B480" s="60">
        <v>2012</v>
      </c>
      <c r="C480" s="35" t="s">
        <v>161</v>
      </c>
      <c r="D480" s="36">
        <v>20000</v>
      </c>
      <c r="E480" s="35" t="s">
        <v>11</v>
      </c>
      <c r="F480" s="37">
        <v>2023</v>
      </c>
    </row>
    <row r="481" spans="1:6" x14ac:dyDescent="0.25">
      <c r="A481" s="24" t="s">
        <v>202</v>
      </c>
      <c r="B481" s="60">
        <v>2012</v>
      </c>
      <c r="C481" s="35" t="s">
        <v>161</v>
      </c>
      <c r="D481" s="36">
        <v>25000</v>
      </c>
      <c r="E481" s="35" t="s">
        <v>9</v>
      </c>
      <c r="F481" s="37">
        <v>2023</v>
      </c>
    </row>
    <row r="482" spans="1:6" x14ac:dyDescent="0.25">
      <c r="A482" s="24" t="s">
        <v>202</v>
      </c>
      <c r="B482" s="60">
        <v>2012</v>
      </c>
      <c r="C482" s="35" t="s">
        <v>161</v>
      </c>
      <c r="D482" s="36">
        <v>25000</v>
      </c>
      <c r="E482" s="35" t="s">
        <v>195</v>
      </c>
      <c r="F482" s="37">
        <v>2023</v>
      </c>
    </row>
    <row r="483" spans="1:6" x14ac:dyDescent="0.25">
      <c r="A483" s="24" t="s">
        <v>202</v>
      </c>
      <c r="B483" s="60">
        <v>2092</v>
      </c>
      <c r="C483" s="35" t="s">
        <v>49</v>
      </c>
      <c r="D483" s="36">
        <v>20000</v>
      </c>
      <c r="E483" s="35" t="s">
        <v>11</v>
      </c>
      <c r="F483" s="37">
        <v>2017</v>
      </c>
    </row>
    <row r="484" spans="1:6" x14ac:dyDescent="0.25">
      <c r="A484" s="24" t="s">
        <v>202</v>
      </c>
      <c r="B484" s="60">
        <v>2092</v>
      </c>
      <c r="C484" s="35" t="s">
        <v>49</v>
      </c>
      <c r="D484" s="36">
        <v>25000</v>
      </c>
      <c r="E484" s="35" t="s">
        <v>39</v>
      </c>
      <c r="F484" s="37">
        <v>2017</v>
      </c>
    </row>
    <row r="485" spans="1:6" x14ac:dyDescent="0.25">
      <c r="A485" s="24" t="s">
        <v>202</v>
      </c>
      <c r="B485" s="60">
        <v>2092</v>
      </c>
      <c r="C485" s="35" t="s">
        <v>49</v>
      </c>
      <c r="D485" s="36">
        <v>25000</v>
      </c>
      <c r="E485" s="35" t="s">
        <v>9</v>
      </c>
      <c r="F485" s="37">
        <v>2017</v>
      </c>
    </row>
    <row r="486" spans="1:6" x14ac:dyDescent="0.25">
      <c r="A486" s="24" t="s">
        <v>202</v>
      </c>
      <c r="B486" s="60">
        <v>2092</v>
      </c>
      <c r="C486" s="35" t="s">
        <v>49</v>
      </c>
      <c r="D486" s="36">
        <v>25000</v>
      </c>
      <c r="E486" s="35" t="s">
        <v>201</v>
      </c>
      <c r="F486" s="37">
        <v>2020</v>
      </c>
    </row>
    <row r="487" spans="1:6" x14ac:dyDescent="0.25">
      <c r="A487" s="24" t="s">
        <v>202</v>
      </c>
      <c r="B487" s="60">
        <v>2092</v>
      </c>
      <c r="C487" s="35" t="s">
        <v>49</v>
      </c>
      <c r="D487" s="36">
        <v>25000</v>
      </c>
      <c r="E487" s="35" t="s">
        <v>195</v>
      </c>
      <c r="F487" s="37">
        <v>2022</v>
      </c>
    </row>
    <row r="488" spans="1:6" x14ac:dyDescent="0.25">
      <c r="A488" s="24" t="s">
        <v>202</v>
      </c>
      <c r="B488" s="60">
        <v>2085</v>
      </c>
      <c r="C488" s="35" t="s">
        <v>17</v>
      </c>
      <c r="D488" s="36">
        <v>25000</v>
      </c>
      <c r="E488" s="35" t="s">
        <v>9</v>
      </c>
      <c r="F488" s="37">
        <v>2016</v>
      </c>
    </row>
    <row r="489" spans="1:6" x14ac:dyDescent="0.25">
      <c r="A489" s="24" t="s">
        <v>202</v>
      </c>
      <c r="B489" s="60">
        <v>2085</v>
      </c>
      <c r="C489" s="35" t="s">
        <v>17</v>
      </c>
      <c r="D489" s="36">
        <v>25000</v>
      </c>
      <c r="E489" s="35" t="s">
        <v>39</v>
      </c>
      <c r="F489" s="37">
        <v>2017</v>
      </c>
    </row>
    <row r="490" spans="1:6" x14ac:dyDescent="0.25">
      <c r="A490" s="24" t="s">
        <v>202</v>
      </c>
      <c r="B490" s="60">
        <v>2085</v>
      </c>
      <c r="C490" s="35" t="s">
        <v>17</v>
      </c>
      <c r="D490" s="36">
        <v>25000</v>
      </c>
      <c r="E490" s="35" t="s">
        <v>201</v>
      </c>
      <c r="F490" s="37">
        <v>2021</v>
      </c>
    </row>
    <row r="491" spans="1:6" x14ac:dyDescent="0.25">
      <c r="A491" s="24" t="s">
        <v>202</v>
      </c>
      <c r="B491" s="60">
        <v>2085</v>
      </c>
      <c r="C491" s="35" t="s">
        <v>17</v>
      </c>
      <c r="D491" s="36">
        <v>20000</v>
      </c>
      <c r="E491" s="35" t="s">
        <v>11</v>
      </c>
      <c r="F491" s="37">
        <v>2023</v>
      </c>
    </row>
    <row r="492" spans="1:6" x14ac:dyDescent="0.25">
      <c r="A492" s="24" t="s">
        <v>202</v>
      </c>
      <c r="B492" s="60">
        <v>2085</v>
      </c>
      <c r="C492" s="35" t="s">
        <v>17</v>
      </c>
      <c r="D492" s="36">
        <v>25000</v>
      </c>
      <c r="E492" s="35" t="s">
        <v>9</v>
      </c>
      <c r="F492" s="37">
        <v>2023</v>
      </c>
    </row>
    <row r="493" spans="1:6" x14ac:dyDescent="0.25">
      <c r="A493" s="24" t="s">
        <v>202</v>
      </c>
      <c r="B493" s="60">
        <v>2085</v>
      </c>
      <c r="C493" s="35" t="s">
        <v>17</v>
      </c>
      <c r="D493" s="36">
        <v>25000</v>
      </c>
      <c r="E493" s="35" t="s">
        <v>195</v>
      </c>
      <c r="F493" s="37">
        <v>2023</v>
      </c>
    </row>
    <row r="494" spans="1:6" x14ac:dyDescent="0.25">
      <c r="A494" s="24" t="s">
        <v>202</v>
      </c>
      <c r="B494" s="60">
        <v>2094</v>
      </c>
      <c r="C494" s="35" t="s">
        <v>121</v>
      </c>
      <c r="D494" s="36">
        <v>25000</v>
      </c>
      <c r="E494" s="35" t="s">
        <v>9</v>
      </c>
      <c r="F494" s="37">
        <v>2019</v>
      </c>
    </row>
    <row r="495" spans="1:6" x14ac:dyDescent="0.25">
      <c r="A495" s="24" t="s">
        <v>202</v>
      </c>
      <c r="B495" s="60">
        <v>2094</v>
      </c>
      <c r="C495" s="35" t="s">
        <v>121</v>
      </c>
      <c r="D495" s="36">
        <v>20000</v>
      </c>
      <c r="E495" s="35" t="s">
        <v>11</v>
      </c>
      <c r="F495" s="37">
        <v>2021</v>
      </c>
    </row>
    <row r="496" spans="1:6" x14ac:dyDescent="0.25">
      <c r="A496" s="24" t="s">
        <v>202</v>
      </c>
      <c r="B496" s="60">
        <v>2094</v>
      </c>
      <c r="C496" s="35" t="s">
        <v>121</v>
      </c>
      <c r="D496" s="36">
        <v>25000</v>
      </c>
      <c r="E496" s="35" t="s">
        <v>39</v>
      </c>
      <c r="F496" s="37">
        <v>2021</v>
      </c>
    </row>
    <row r="497" spans="1:6" x14ac:dyDescent="0.25">
      <c r="A497" s="24" t="s">
        <v>202</v>
      </c>
      <c r="B497" s="60">
        <v>2094</v>
      </c>
      <c r="C497" s="35" t="s">
        <v>121</v>
      </c>
      <c r="D497" s="36">
        <v>25000</v>
      </c>
      <c r="E497" s="35" t="s">
        <v>201</v>
      </c>
      <c r="F497" s="37">
        <v>2021</v>
      </c>
    </row>
    <row r="498" spans="1:6" x14ac:dyDescent="0.25">
      <c r="A498" s="24" t="s">
        <v>202</v>
      </c>
      <c r="B498" s="60">
        <v>2090</v>
      </c>
      <c r="C498" s="35" t="s">
        <v>122</v>
      </c>
      <c r="D498" s="36">
        <v>20000</v>
      </c>
      <c r="E498" s="35" t="s">
        <v>11</v>
      </c>
      <c r="F498" s="37">
        <v>2019</v>
      </c>
    </row>
    <row r="499" spans="1:6" x14ac:dyDescent="0.25">
      <c r="A499" s="24" t="s">
        <v>202</v>
      </c>
      <c r="B499" s="60">
        <v>2090</v>
      </c>
      <c r="C499" s="35" t="s">
        <v>122</v>
      </c>
      <c r="D499" s="36">
        <v>25000</v>
      </c>
      <c r="E499" s="35" t="s">
        <v>39</v>
      </c>
      <c r="F499" s="37">
        <v>2019</v>
      </c>
    </row>
    <row r="500" spans="1:6" x14ac:dyDescent="0.25">
      <c r="A500" s="24" t="s">
        <v>202</v>
      </c>
      <c r="B500" s="60">
        <v>2090</v>
      </c>
      <c r="C500" s="35" t="s">
        <v>122</v>
      </c>
      <c r="D500" s="36">
        <v>25000</v>
      </c>
      <c r="E500" s="35" t="s">
        <v>9</v>
      </c>
      <c r="F500" s="37">
        <v>2019</v>
      </c>
    </row>
    <row r="501" spans="1:6" x14ac:dyDescent="0.25">
      <c r="A501" s="24" t="s">
        <v>202</v>
      </c>
      <c r="B501" s="60">
        <v>2090</v>
      </c>
      <c r="C501" s="35" t="s">
        <v>122</v>
      </c>
      <c r="D501" s="36">
        <v>25000</v>
      </c>
      <c r="E501" s="35" t="s">
        <v>201</v>
      </c>
      <c r="F501" s="37">
        <v>2019</v>
      </c>
    </row>
    <row r="502" spans="1:6" x14ac:dyDescent="0.25">
      <c r="A502" s="24" t="s">
        <v>202</v>
      </c>
      <c r="B502" s="60">
        <v>2090</v>
      </c>
      <c r="C502" s="35" t="s">
        <v>122</v>
      </c>
      <c r="D502" s="36">
        <v>25000</v>
      </c>
      <c r="E502" s="35" t="s">
        <v>195</v>
      </c>
      <c r="F502" s="37">
        <v>2022</v>
      </c>
    </row>
    <row r="503" spans="1:6" x14ac:dyDescent="0.25">
      <c r="A503" s="24" t="s">
        <v>202</v>
      </c>
      <c r="B503" s="60">
        <v>2090</v>
      </c>
      <c r="C503" s="35" t="s">
        <v>122</v>
      </c>
      <c r="D503" s="36">
        <v>40000</v>
      </c>
      <c r="E503" s="35" t="s">
        <v>39</v>
      </c>
      <c r="F503" s="37">
        <v>2025</v>
      </c>
    </row>
    <row r="504" spans="1:6" x14ac:dyDescent="0.25">
      <c r="A504" s="24" t="s">
        <v>202</v>
      </c>
      <c r="B504" s="60">
        <v>2256</v>
      </c>
      <c r="C504" s="35" t="s">
        <v>139</v>
      </c>
      <c r="D504" s="36">
        <v>25000</v>
      </c>
      <c r="E504" s="35" t="s">
        <v>9</v>
      </c>
      <c r="F504" s="37">
        <v>2020</v>
      </c>
    </row>
    <row r="505" spans="1:6" x14ac:dyDescent="0.25">
      <c r="A505" s="24" t="s">
        <v>202</v>
      </c>
      <c r="B505" s="60">
        <v>2256</v>
      </c>
      <c r="C505" s="35" t="s">
        <v>139</v>
      </c>
      <c r="D505" s="36">
        <v>40000</v>
      </c>
      <c r="E505" s="35" t="s">
        <v>39</v>
      </c>
      <c r="F505" s="37">
        <v>2025</v>
      </c>
    </row>
    <row r="506" spans="1:6" x14ac:dyDescent="0.25">
      <c r="A506" s="24" t="s">
        <v>202</v>
      </c>
      <c r="B506" s="60">
        <v>2256</v>
      </c>
      <c r="C506" s="35" t="s">
        <v>139</v>
      </c>
      <c r="D506" s="36">
        <v>25000</v>
      </c>
      <c r="E506" s="35" t="s">
        <v>195</v>
      </c>
      <c r="F506" s="37">
        <v>2025</v>
      </c>
    </row>
    <row r="507" spans="1:6" x14ac:dyDescent="0.25">
      <c r="A507" s="24" t="s">
        <v>202</v>
      </c>
      <c r="B507" s="60">
        <v>2048</v>
      </c>
      <c r="C507" s="35" t="s">
        <v>123</v>
      </c>
      <c r="D507" s="36">
        <v>25000</v>
      </c>
      <c r="E507" s="35" t="s">
        <v>201</v>
      </c>
      <c r="F507" s="37">
        <v>2019</v>
      </c>
    </row>
    <row r="508" spans="1:6" x14ac:dyDescent="0.25">
      <c r="A508" s="24" t="s">
        <v>202</v>
      </c>
      <c r="B508" s="60">
        <v>2048</v>
      </c>
      <c r="C508" s="35" t="s">
        <v>123</v>
      </c>
      <c r="D508" s="36">
        <v>25000</v>
      </c>
      <c r="E508" s="35" t="s">
        <v>9</v>
      </c>
      <c r="F508" s="37">
        <v>2020</v>
      </c>
    </row>
    <row r="509" spans="1:6" x14ac:dyDescent="0.25">
      <c r="A509" s="24" t="s">
        <v>202</v>
      </c>
      <c r="B509" s="60">
        <v>2048</v>
      </c>
      <c r="C509" s="35" t="s">
        <v>123</v>
      </c>
      <c r="D509" s="36">
        <v>25000</v>
      </c>
      <c r="E509" s="35" t="s">
        <v>195</v>
      </c>
      <c r="F509" s="37">
        <v>2022</v>
      </c>
    </row>
    <row r="510" spans="1:6" x14ac:dyDescent="0.25">
      <c r="A510" s="24" t="s">
        <v>202</v>
      </c>
      <c r="B510" s="60">
        <v>2048</v>
      </c>
      <c r="C510" s="35" t="s">
        <v>123</v>
      </c>
      <c r="D510" s="36">
        <v>25000</v>
      </c>
      <c r="E510" s="35" t="s">
        <v>9</v>
      </c>
      <c r="F510" s="37">
        <v>2024</v>
      </c>
    </row>
    <row r="511" spans="1:6" x14ac:dyDescent="0.25">
      <c r="A511" s="24" t="s">
        <v>202</v>
      </c>
      <c r="B511" s="60">
        <v>2048</v>
      </c>
      <c r="C511" s="35" t="s">
        <v>123</v>
      </c>
      <c r="D511" s="36">
        <v>25525</v>
      </c>
      <c r="E511" s="35" t="s">
        <v>251</v>
      </c>
      <c r="F511" s="37">
        <v>2026</v>
      </c>
    </row>
    <row r="512" spans="1:6" x14ac:dyDescent="0.25">
      <c r="A512" s="24" t="s">
        <v>202</v>
      </c>
      <c r="B512" s="60">
        <v>2205</v>
      </c>
      <c r="C512" s="35" t="s">
        <v>32</v>
      </c>
      <c r="D512" s="36">
        <v>20000</v>
      </c>
      <c r="E512" s="35" t="s">
        <v>11</v>
      </c>
      <c r="F512" s="37">
        <v>2016</v>
      </c>
    </row>
    <row r="513" spans="1:6" x14ac:dyDescent="0.25">
      <c r="A513" s="24" t="s">
        <v>202</v>
      </c>
      <c r="B513" s="60">
        <v>2205</v>
      </c>
      <c r="C513" s="35" t="s">
        <v>32</v>
      </c>
      <c r="D513" s="36">
        <v>25000</v>
      </c>
      <c r="E513" s="35" t="s">
        <v>201</v>
      </c>
      <c r="F513" s="37">
        <v>2019</v>
      </c>
    </row>
    <row r="514" spans="1:6" x14ac:dyDescent="0.25">
      <c r="A514" s="24" t="s">
        <v>202</v>
      </c>
      <c r="B514" s="60">
        <v>2205</v>
      </c>
      <c r="C514" s="35" t="s">
        <v>32</v>
      </c>
      <c r="D514" s="36">
        <v>25000</v>
      </c>
      <c r="E514" s="35" t="s">
        <v>9</v>
      </c>
      <c r="F514" s="37">
        <v>2022</v>
      </c>
    </row>
    <row r="515" spans="1:6" x14ac:dyDescent="0.25">
      <c r="A515" s="24" t="s">
        <v>202</v>
      </c>
      <c r="B515" s="60">
        <v>2205</v>
      </c>
      <c r="C515" s="35" t="s">
        <v>32</v>
      </c>
      <c r="D515" s="36">
        <v>25000</v>
      </c>
      <c r="E515" s="35" t="s">
        <v>195</v>
      </c>
      <c r="F515" s="37">
        <v>2022</v>
      </c>
    </row>
    <row r="516" spans="1:6" x14ac:dyDescent="0.25">
      <c r="A516" s="24" t="s">
        <v>202</v>
      </c>
      <c r="B516" s="60">
        <v>2205</v>
      </c>
      <c r="C516" s="35" t="s">
        <v>32</v>
      </c>
      <c r="D516" s="36">
        <v>25525</v>
      </c>
      <c r="E516" s="35" t="s">
        <v>251</v>
      </c>
      <c r="F516" s="37">
        <v>2026</v>
      </c>
    </row>
    <row r="517" spans="1:6" x14ac:dyDescent="0.25">
      <c r="A517" s="24" t="s">
        <v>202</v>
      </c>
      <c r="B517" s="60">
        <v>2249</v>
      </c>
      <c r="C517" s="35" t="s">
        <v>197</v>
      </c>
      <c r="D517" s="36">
        <v>25000</v>
      </c>
      <c r="E517" s="35" t="s">
        <v>9</v>
      </c>
      <c r="F517" s="37">
        <v>2022</v>
      </c>
    </row>
    <row r="518" spans="1:6" x14ac:dyDescent="0.25">
      <c r="A518" s="24" t="s">
        <v>202</v>
      </c>
      <c r="B518" s="60">
        <v>2249</v>
      </c>
      <c r="C518" s="35" t="s">
        <v>197</v>
      </c>
      <c r="D518" s="36">
        <v>10210</v>
      </c>
      <c r="E518" s="35" t="s">
        <v>251</v>
      </c>
      <c r="F518" s="37">
        <v>2026</v>
      </c>
    </row>
    <row r="519" spans="1:6" x14ac:dyDescent="0.25">
      <c r="A519" s="24" t="s">
        <v>202</v>
      </c>
      <c r="B519" s="60">
        <v>1925</v>
      </c>
      <c r="C519" s="35" t="s">
        <v>64</v>
      </c>
      <c r="D519" s="36">
        <v>25000</v>
      </c>
      <c r="E519" s="35" t="s">
        <v>9</v>
      </c>
      <c r="F519" s="37">
        <v>2018</v>
      </c>
    </row>
    <row r="520" spans="1:6" x14ac:dyDescent="0.25">
      <c r="A520" s="24" t="s">
        <v>202</v>
      </c>
      <c r="B520" s="60">
        <v>1925</v>
      </c>
      <c r="C520" s="35" t="s">
        <v>64</v>
      </c>
      <c r="D520" s="36">
        <v>25000</v>
      </c>
      <c r="E520" s="35" t="s">
        <v>201</v>
      </c>
      <c r="F520" s="37">
        <v>2021</v>
      </c>
    </row>
    <row r="521" spans="1:6" x14ac:dyDescent="0.25">
      <c r="A521" s="24" t="s">
        <v>202</v>
      </c>
      <c r="B521" s="60">
        <v>1925</v>
      </c>
      <c r="C521" s="35" t="s">
        <v>64</v>
      </c>
      <c r="D521" s="36">
        <v>20000</v>
      </c>
      <c r="E521" s="35" t="s">
        <v>11</v>
      </c>
      <c r="F521" s="37">
        <v>2023</v>
      </c>
    </row>
    <row r="522" spans="1:6" x14ac:dyDescent="0.25">
      <c r="A522" s="24" t="s">
        <v>202</v>
      </c>
      <c r="B522" s="60">
        <v>1925</v>
      </c>
      <c r="C522" s="35" t="s">
        <v>64</v>
      </c>
      <c r="D522" s="36">
        <v>25000</v>
      </c>
      <c r="E522" s="35" t="s">
        <v>39</v>
      </c>
      <c r="F522" s="37">
        <v>2023</v>
      </c>
    </row>
    <row r="523" spans="1:6" x14ac:dyDescent="0.25">
      <c r="A523" s="24" t="s">
        <v>202</v>
      </c>
      <c r="B523" s="60">
        <v>1925</v>
      </c>
      <c r="C523" s="35" t="s">
        <v>64</v>
      </c>
      <c r="D523" s="36">
        <v>25000</v>
      </c>
      <c r="E523" s="35" t="s">
        <v>9</v>
      </c>
      <c r="F523" s="37">
        <v>2023</v>
      </c>
    </row>
    <row r="524" spans="1:6" x14ac:dyDescent="0.25">
      <c r="A524" s="24" t="s">
        <v>202</v>
      </c>
      <c r="B524" s="60">
        <v>1925</v>
      </c>
      <c r="C524" s="35" t="s">
        <v>64</v>
      </c>
      <c r="D524" s="36">
        <v>25000</v>
      </c>
      <c r="E524" s="35" t="s">
        <v>195</v>
      </c>
      <c r="F524" s="37">
        <v>2024</v>
      </c>
    </row>
    <row r="525" spans="1:6" x14ac:dyDescent="0.25">
      <c r="A525" s="24" t="s">
        <v>202</v>
      </c>
      <c r="B525" s="60">
        <v>1925</v>
      </c>
      <c r="C525" s="35" t="s">
        <v>64</v>
      </c>
      <c r="D525" s="36">
        <v>25525</v>
      </c>
      <c r="E525" s="35" t="s">
        <v>251</v>
      </c>
      <c r="F525" s="37">
        <v>2026</v>
      </c>
    </row>
    <row r="526" spans="1:6" x14ac:dyDescent="0.25">
      <c r="A526" s="24" t="s">
        <v>202</v>
      </c>
      <c r="B526" s="60">
        <v>1898</v>
      </c>
      <c r="C526" s="35" t="s">
        <v>207</v>
      </c>
      <c r="D526" s="36">
        <v>25000</v>
      </c>
      <c r="E526" s="35" t="s">
        <v>9</v>
      </c>
      <c r="F526" s="37">
        <v>2023</v>
      </c>
    </row>
    <row r="527" spans="1:6" x14ac:dyDescent="0.25">
      <c r="A527" s="24" t="s">
        <v>202</v>
      </c>
      <c r="B527" s="60">
        <v>1898</v>
      </c>
      <c r="C527" s="35" t="s">
        <v>207</v>
      </c>
      <c r="D527" s="36">
        <v>25000</v>
      </c>
      <c r="E527" s="35" t="s">
        <v>195</v>
      </c>
      <c r="F527" s="37">
        <v>2024</v>
      </c>
    </row>
    <row r="528" spans="1:6" x14ac:dyDescent="0.25">
      <c r="A528" s="24" t="s">
        <v>202</v>
      </c>
      <c r="B528" s="60">
        <v>2010</v>
      </c>
      <c r="C528" s="35" t="s">
        <v>124</v>
      </c>
      <c r="D528" s="36">
        <v>20000</v>
      </c>
      <c r="E528" s="35" t="s">
        <v>11</v>
      </c>
      <c r="F528" s="37">
        <v>2019</v>
      </c>
    </row>
    <row r="529" spans="1:6" x14ac:dyDescent="0.25">
      <c r="A529" s="24" t="s">
        <v>202</v>
      </c>
      <c r="B529" s="60">
        <v>2010</v>
      </c>
      <c r="C529" s="35" t="s">
        <v>124</v>
      </c>
      <c r="D529" s="36">
        <v>25000</v>
      </c>
      <c r="E529" s="35" t="s">
        <v>39</v>
      </c>
      <c r="F529" s="37">
        <v>2019</v>
      </c>
    </row>
    <row r="530" spans="1:6" x14ac:dyDescent="0.25">
      <c r="A530" s="24" t="s">
        <v>202</v>
      </c>
      <c r="B530" s="60">
        <v>2010</v>
      </c>
      <c r="C530" s="35" t="s">
        <v>124</v>
      </c>
      <c r="D530" s="36">
        <v>25000</v>
      </c>
      <c r="E530" s="35" t="s">
        <v>9</v>
      </c>
      <c r="F530" s="37">
        <v>2019</v>
      </c>
    </row>
    <row r="531" spans="1:6" x14ac:dyDescent="0.25">
      <c r="A531" s="24" t="s">
        <v>202</v>
      </c>
      <c r="B531" s="60">
        <v>2010</v>
      </c>
      <c r="C531" s="35" t="s">
        <v>124</v>
      </c>
      <c r="D531" s="36">
        <v>25000</v>
      </c>
      <c r="E531" s="35" t="s">
        <v>195</v>
      </c>
      <c r="F531" s="37">
        <v>2023</v>
      </c>
    </row>
    <row r="532" spans="1:6" x14ac:dyDescent="0.25">
      <c r="A532" s="24" t="s">
        <v>202</v>
      </c>
      <c r="B532" s="60">
        <v>2010</v>
      </c>
      <c r="C532" s="35" t="s">
        <v>124</v>
      </c>
      <c r="D532" s="36">
        <v>40840</v>
      </c>
      <c r="E532" s="35" t="s">
        <v>39</v>
      </c>
      <c r="F532" s="37">
        <v>2026</v>
      </c>
    </row>
    <row r="533" spans="1:6" x14ac:dyDescent="0.25">
      <c r="A533" s="24" t="s">
        <v>202</v>
      </c>
      <c r="B533" s="60">
        <v>2010</v>
      </c>
      <c r="C533" s="35" t="s">
        <v>124</v>
      </c>
      <c r="D533" s="36">
        <v>25525</v>
      </c>
      <c r="E533" s="35" t="s">
        <v>251</v>
      </c>
      <c r="F533" s="37">
        <v>2026</v>
      </c>
    </row>
    <row r="534" spans="1:6" x14ac:dyDescent="0.25">
      <c r="A534" s="24" t="s">
        <v>202</v>
      </c>
      <c r="B534" s="60">
        <v>2147</v>
      </c>
      <c r="C534" s="35" t="s">
        <v>125</v>
      </c>
      <c r="D534" s="36">
        <v>20000</v>
      </c>
      <c r="E534" s="35" t="s">
        <v>11</v>
      </c>
      <c r="F534" s="37">
        <v>2019</v>
      </c>
    </row>
    <row r="535" spans="1:6" x14ac:dyDescent="0.25">
      <c r="A535" s="24" t="s">
        <v>202</v>
      </c>
      <c r="B535" s="60">
        <v>2147</v>
      </c>
      <c r="C535" s="35" t="s">
        <v>125</v>
      </c>
      <c r="D535" s="36">
        <v>25000</v>
      </c>
      <c r="E535" s="35" t="s">
        <v>39</v>
      </c>
      <c r="F535" s="37">
        <v>2019</v>
      </c>
    </row>
    <row r="536" spans="1:6" x14ac:dyDescent="0.25">
      <c r="A536" s="24" t="s">
        <v>202</v>
      </c>
      <c r="B536" s="60">
        <v>2147</v>
      </c>
      <c r="C536" s="35" t="s">
        <v>125</v>
      </c>
      <c r="D536" s="36">
        <v>40000</v>
      </c>
      <c r="E536" s="35" t="s">
        <v>11</v>
      </c>
      <c r="F536" s="37">
        <v>2024</v>
      </c>
    </row>
    <row r="537" spans="1:6" x14ac:dyDescent="0.25">
      <c r="A537" s="24" t="s">
        <v>202</v>
      </c>
      <c r="B537" s="60">
        <v>2147</v>
      </c>
      <c r="C537" s="35" t="s">
        <v>125</v>
      </c>
      <c r="D537" s="36">
        <v>40000</v>
      </c>
      <c r="E537" s="35" t="s">
        <v>39</v>
      </c>
      <c r="F537" s="37">
        <v>2024</v>
      </c>
    </row>
    <row r="538" spans="1:6" x14ac:dyDescent="0.25">
      <c r="A538" s="24" t="s">
        <v>202</v>
      </c>
      <c r="B538" s="60">
        <v>2145</v>
      </c>
      <c r="C538" s="35" t="s">
        <v>162</v>
      </c>
      <c r="D538" s="36">
        <v>20000</v>
      </c>
      <c r="E538" s="35" t="s">
        <v>11</v>
      </c>
      <c r="F538" s="37">
        <v>2020</v>
      </c>
    </row>
    <row r="539" spans="1:6" x14ac:dyDescent="0.25">
      <c r="A539" s="24" t="s">
        <v>202</v>
      </c>
      <c r="B539" s="60">
        <v>2145</v>
      </c>
      <c r="C539" s="35" t="s">
        <v>162</v>
      </c>
      <c r="D539" s="36">
        <v>25000</v>
      </c>
      <c r="E539" s="35" t="s">
        <v>39</v>
      </c>
      <c r="F539" s="37">
        <v>2020</v>
      </c>
    </row>
    <row r="540" spans="1:6" x14ac:dyDescent="0.25">
      <c r="A540" s="24" t="s">
        <v>202</v>
      </c>
      <c r="B540" s="60">
        <v>2145</v>
      </c>
      <c r="C540" s="35" t="s">
        <v>162</v>
      </c>
      <c r="D540" s="36">
        <v>25000</v>
      </c>
      <c r="E540" s="35" t="s">
        <v>9</v>
      </c>
      <c r="F540" s="37">
        <v>2020</v>
      </c>
    </row>
    <row r="541" spans="1:6" x14ac:dyDescent="0.25">
      <c r="A541" s="24" t="s">
        <v>202</v>
      </c>
      <c r="B541" s="60">
        <v>2145</v>
      </c>
      <c r="C541" s="35" t="s">
        <v>162</v>
      </c>
      <c r="D541" s="36">
        <v>25000</v>
      </c>
      <c r="E541" s="35" t="s">
        <v>201</v>
      </c>
      <c r="F541" s="37">
        <v>2020</v>
      </c>
    </row>
    <row r="542" spans="1:6" x14ac:dyDescent="0.25">
      <c r="A542" s="24" t="s">
        <v>202</v>
      </c>
      <c r="B542" s="60">
        <v>2145</v>
      </c>
      <c r="C542" s="35" t="s">
        <v>162</v>
      </c>
      <c r="D542" s="36">
        <v>25000</v>
      </c>
      <c r="E542" s="35" t="s">
        <v>195</v>
      </c>
      <c r="F542" s="37">
        <v>2023</v>
      </c>
    </row>
    <row r="543" spans="1:6" x14ac:dyDescent="0.25">
      <c r="A543" s="24" t="s">
        <v>202</v>
      </c>
      <c r="B543" s="60">
        <v>2145</v>
      </c>
      <c r="C543" s="35" t="s">
        <v>162</v>
      </c>
      <c r="D543" s="36">
        <v>25000</v>
      </c>
      <c r="E543" s="35" t="s">
        <v>9</v>
      </c>
      <c r="F543" s="37">
        <v>2024</v>
      </c>
    </row>
    <row r="544" spans="1:6" x14ac:dyDescent="0.25">
      <c r="A544" s="24" t="s">
        <v>202</v>
      </c>
      <c r="B544" s="60">
        <v>1968</v>
      </c>
      <c r="C544" s="35" t="s">
        <v>163</v>
      </c>
      <c r="D544" s="36">
        <v>20000</v>
      </c>
      <c r="E544" s="35" t="s">
        <v>11</v>
      </c>
      <c r="F544" s="37">
        <v>2020</v>
      </c>
    </row>
    <row r="545" spans="1:6" x14ac:dyDescent="0.25">
      <c r="A545" s="24" t="s">
        <v>202</v>
      </c>
      <c r="B545" s="60">
        <v>1968</v>
      </c>
      <c r="C545" s="35" t="s">
        <v>163</v>
      </c>
      <c r="D545" s="36">
        <v>25000</v>
      </c>
      <c r="E545" s="35" t="s">
        <v>39</v>
      </c>
      <c r="F545" s="37">
        <v>2022</v>
      </c>
    </row>
    <row r="546" spans="1:6" x14ac:dyDescent="0.25">
      <c r="A546" s="24" t="s">
        <v>202</v>
      </c>
      <c r="B546" s="60">
        <v>1968</v>
      </c>
      <c r="C546" s="35" t="s">
        <v>163</v>
      </c>
      <c r="D546" s="36">
        <v>25000</v>
      </c>
      <c r="E546" s="35" t="s">
        <v>9</v>
      </c>
      <c r="F546" s="37">
        <v>2024</v>
      </c>
    </row>
    <row r="547" spans="1:6" x14ac:dyDescent="0.25">
      <c r="A547" s="24" t="s">
        <v>202</v>
      </c>
      <c r="B547" s="60">
        <v>2198</v>
      </c>
      <c r="C547" s="35" t="s">
        <v>183</v>
      </c>
      <c r="D547" s="36">
        <v>25000</v>
      </c>
      <c r="E547" s="35" t="s">
        <v>201</v>
      </c>
      <c r="F547" s="37">
        <v>2021</v>
      </c>
    </row>
    <row r="548" spans="1:6" x14ac:dyDescent="0.25">
      <c r="A548" s="24" t="s">
        <v>202</v>
      </c>
      <c r="B548" s="60">
        <v>2198</v>
      </c>
      <c r="C548" s="35" t="s">
        <v>183</v>
      </c>
      <c r="D548" s="36">
        <v>25000</v>
      </c>
      <c r="E548" s="35" t="s">
        <v>195</v>
      </c>
      <c r="F548" s="37">
        <v>2023</v>
      </c>
    </row>
    <row r="549" spans="1:6" x14ac:dyDescent="0.25">
      <c r="A549" s="24" t="s">
        <v>202</v>
      </c>
      <c r="B549" s="60">
        <v>2198</v>
      </c>
      <c r="C549" s="35" t="s">
        <v>183</v>
      </c>
      <c r="D549" s="36">
        <v>40000</v>
      </c>
      <c r="E549" s="35" t="s">
        <v>11</v>
      </c>
      <c r="F549" s="37">
        <v>2024</v>
      </c>
    </row>
    <row r="550" spans="1:6" x14ac:dyDescent="0.25">
      <c r="A550" s="24" t="s">
        <v>202</v>
      </c>
      <c r="B550" s="60">
        <v>2198</v>
      </c>
      <c r="C550" s="35" t="s">
        <v>183</v>
      </c>
      <c r="D550" s="36">
        <v>40000</v>
      </c>
      <c r="E550" s="35" t="s">
        <v>39</v>
      </c>
      <c r="F550" s="37">
        <v>2024</v>
      </c>
    </row>
    <row r="551" spans="1:6" x14ac:dyDescent="0.25">
      <c r="A551" s="24" t="s">
        <v>202</v>
      </c>
      <c r="B551" s="60">
        <v>2198</v>
      </c>
      <c r="C551" s="35" t="s">
        <v>183</v>
      </c>
      <c r="D551" s="36">
        <v>10210</v>
      </c>
      <c r="E551" s="35" t="s">
        <v>251</v>
      </c>
      <c r="F551" s="37">
        <v>2026</v>
      </c>
    </row>
    <row r="552" spans="1:6" x14ac:dyDescent="0.25">
      <c r="A552" s="24" t="s">
        <v>202</v>
      </c>
      <c r="B552" s="60">
        <v>2199</v>
      </c>
      <c r="C552" s="35" t="s">
        <v>82</v>
      </c>
      <c r="D552" s="36">
        <v>20000</v>
      </c>
      <c r="E552" s="35" t="s">
        <v>11</v>
      </c>
      <c r="F552" s="37">
        <v>2018</v>
      </c>
    </row>
    <row r="553" spans="1:6" x14ac:dyDescent="0.25">
      <c r="A553" s="24" t="s">
        <v>202</v>
      </c>
      <c r="B553" s="60">
        <v>2199</v>
      </c>
      <c r="C553" s="35" t="s">
        <v>82</v>
      </c>
      <c r="D553" s="36">
        <v>25000</v>
      </c>
      <c r="E553" s="35" t="s">
        <v>39</v>
      </c>
      <c r="F553" s="37">
        <v>2018</v>
      </c>
    </row>
    <row r="554" spans="1:6" x14ac:dyDescent="0.25">
      <c r="A554" s="24" t="s">
        <v>202</v>
      </c>
      <c r="B554" s="60">
        <v>2199</v>
      </c>
      <c r="C554" s="35" t="s">
        <v>82</v>
      </c>
      <c r="D554" s="36">
        <v>25000</v>
      </c>
      <c r="E554" s="35" t="s">
        <v>201</v>
      </c>
      <c r="F554" s="37">
        <v>2020</v>
      </c>
    </row>
    <row r="555" spans="1:6" x14ac:dyDescent="0.25">
      <c r="A555" s="24" t="s">
        <v>202</v>
      </c>
      <c r="B555" s="60">
        <v>2254</v>
      </c>
      <c r="C555" s="35" t="s">
        <v>18</v>
      </c>
      <c r="D555" s="36">
        <v>25000</v>
      </c>
      <c r="E555" s="35" t="s">
        <v>9</v>
      </c>
      <c r="F555" s="37">
        <v>2016</v>
      </c>
    </row>
    <row r="556" spans="1:6" x14ac:dyDescent="0.25">
      <c r="A556" s="24" t="s">
        <v>202</v>
      </c>
      <c r="B556" s="60">
        <v>2254</v>
      </c>
      <c r="C556" s="35" t="s">
        <v>18</v>
      </c>
      <c r="D556" s="36">
        <v>20000</v>
      </c>
      <c r="E556" s="35" t="s">
        <v>11</v>
      </c>
      <c r="F556" s="37">
        <v>2018</v>
      </c>
    </row>
    <row r="557" spans="1:6" x14ac:dyDescent="0.25">
      <c r="A557" s="24" t="s">
        <v>202</v>
      </c>
      <c r="B557" s="60">
        <v>2254</v>
      </c>
      <c r="C557" s="35" t="s">
        <v>18</v>
      </c>
      <c r="D557" s="36">
        <v>25000</v>
      </c>
      <c r="E557" s="35" t="s">
        <v>39</v>
      </c>
      <c r="F557" s="37">
        <v>2018</v>
      </c>
    </row>
    <row r="558" spans="1:6" x14ac:dyDescent="0.25">
      <c r="A558" s="24" t="s">
        <v>202</v>
      </c>
      <c r="B558" s="60">
        <v>1966</v>
      </c>
      <c r="C558" s="35" t="s">
        <v>74</v>
      </c>
      <c r="D558" s="36">
        <v>20000</v>
      </c>
      <c r="E558" s="35" t="s">
        <v>11</v>
      </c>
      <c r="F558" s="37">
        <v>2018</v>
      </c>
    </row>
    <row r="559" spans="1:6" x14ac:dyDescent="0.25">
      <c r="A559" s="24" t="s">
        <v>202</v>
      </c>
      <c r="B559" s="60">
        <v>1966</v>
      </c>
      <c r="C559" s="35" t="s">
        <v>74</v>
      </c>
      <c r="D559" s="36">
        <v>25000</v>
      </c>
      <c r="E559" s="35" t="s">
        <v>39</v>
      </c>
      <c r="F559" s="37">
        <v>2018</v>
      </c>
    </row>
    <row r="560" spans="1:6" x14ac:dyDescent="0.25">
      <c r="A560" s="24" t="s">
        <v>202</v>
      </c>
      <c r="B560" s="60">
        <v>1966</v>
      </c>
      <c r="C560" s="35" t="s">
        <v>74</v>
      </c>
      <c r="D560" s="36">
        <v>25000</v>
      </c>
      <c r="E560" s="35" t="s">
        <v>9</v>
      </c>
      <c r="F560" s="37">
        <v>2018</v>
      </c>
    </row>
    <row r="561" spans="1:6" x14ac:dyDescent="0.25">
      <c r="A561" s="24" t="s">
        <v>202</v>
      </c>
      <c r="B561" s="60">
        <v>1966</v>
      </c>
      <c r="C561" s="35" t="s">
        <v>74</v>
      </c>
      <c r="D561" s="36">
        <v>25000</v>
      </c>
      <c r="E561" s="35" t="s">
        <v>195</v>
      </c>
      <c r="F561" s="37">
        <v>2022</v>
      </c>
    </row>
    <row r="562" spans="1:6" x14ac:dyDescent="0.25">
      <c r="A562" s="24" t="s">
        <v>202</v>
      </c>
      <c r="B562" s="60">
        <v>1966</v>
      </c>
      <c r="C562" s="35" t="s">
        <v>74</v>
      </c>
      <c r="D562" s="36">
        <v>25000</v>
      </c>
      <c r="E562" s="35" t="s">
        <v>9</v>
      </c>
      <c r="F562" s="37">
        <v>2024</v>
      </c>
    </row>
    <row r="563" spans="1:6" x14ac:dyDescent="0.25">
      <c r="A563" s="24" t="s">
        <v>202</v>
      </c>
      <c r="B563" s="60">
        <v>1924</v>
      </c>
      <c r="C563" s="35" t="s">
        <v>85</v>
      </c>
      <c r="D563" s="36">
        <v>25000</v>
      </c>
      <c r="E563" s="35" t="s">
        <v>9</v>
      </c>
      <c r="F563" s="37">
        <v>2018</v>
      </c>
    </row>
    <row r="564" spans="1:6" x14ac:dyDescent="0.25">
      <c r="A564" s="24" t="s">
        <v>202</v>
      </c>
      <c r="B564" s="60">
        <v>1924</v>
      </c>
      <c r="C564" s="35" t="s">
        <v>85</v>
      </c>
      <c r="D564" s="36">
        <v>20000</v>
      </c>
      <c r="E564" s="35" t="s">
        <v>11</v>
      </c>
      <c r="F564" s="37">
        <v>2022</v>
      </c>
    </row>
    <row r="565" spans="1:6" x14ac:dyDescent="0.25">
      <c r="A565" s="24" t="s">
        <v>202</v>
      </c>
      <c r="B565" s="60">
        <v>1924</v>
      </c>
      <c r="C565" s="35" t="s">
        <v>85</v>
      </c>
      <c r="D565" s="36">
        <v>25000</v>
      </c>
      <c r="E565" s="35" t="s">
        <v>39</v>
      </c>
      <c r="F565" s="37">
        <v>2022</v>
      </c>
    </row>
    <row r="566" spans="1:6" x14ac:dyDescent="0.25">
      <c r="A566" s="24" t="s">
        <v>202</v>
      </c>
      <c r="B566" s="60">
        <v>1924</v>
      </c>
      <c r="C566" s="35" t="s">
        <v>85</v>
      </c>
      <c r="D566" s="36">
        <v>25000</v>
      </c>
      <c r="E566" s="35" t="s">
        <v>195</v>
      </c>
      <c r="F566" s="37">
        <v>2022</v>
      </c>
    </row>
    <row r="567" spans="1:6" x14ac:dyDescent="0.25">
      <c r="A567" s="24" t="s">
        <v>202</v>
      </c>
      <c r="B567" s="60">
        <v>1996</v>
      </c>
      <c r="C567" s="35" t="s">
        <v>164</v>
      </c>
      <c r="D567" s="36">
        <v>20000</v>
      </c>
      <c r="E567" s="35" t="s">
        <v>11</v>
      </c>
      <c r="F567" s="37">
        <v>2020</v>
      </c>
    </row>
    <row r="568" spans="1:6" x14ac:dyDescent="0.25">
      <c r="A568" s="24" t="s">
        <v>202</v>
      </c>
      <c r="B568" s="60">
        <v>1996</v>
      </c>
      <c r="C568" s="35" t="s">
        <v>164</v>
      </c>
      <c r="D568" s="36">
        <v>25000</v>
      </c>
      <c r="E568" s="35" t="s">
        <v>39</v>
      </c>
      <c r="F568" s="37">
        <v>2020</v>
      </c>
    </row>
    <row r="569" spans="1:6" x14ac:dyDescent="0.25">
      <c r="A569" s="24" t="s">
        <v>202</v>
      </c>
      <c r="B569" s="60">
        <v>1996</v>
      </c>
      <c r="C569" s="35" t="s">
        <v>164</v>
      </c>
      <c r="D569" s="36">
        <v>25000</v>
      </c>
      <c r="E569" s="35" t="s">
        <v>9</v>
      </c>
      <c r="F569" s="37">
        <v>2020</v>
      </c>
    </row>
    <row r="570" spans="1:6" x14ac:dyDescent="0.25">
      <c r="A570" s="24" t="s">
        <v>202</v>
      </c>
      <c r="B570" s="60">
        <v>1996</v>
      </c>
      <c r="C570" s="35" t="s">
        <v>164</v>
      </c>
      <c r="D570" s="36">
        <v>25000</v>
      </c>
      <c r="E570" s="35" t="s">
        <v>201</v>
      </c>
      <c r="F570" s="37">
        <v>2020</v>
      </c>
    </row>
    <row r="571" spans="1:6" x14ac:dyDescent="0.25">
      <c r="A571" s="24" t="s">
        <v>202</v>
      </c>
      <c r="B571" s="60">
        <v>1996</v>
      </c>
      <c r="C571" s="35" t="s">
        <v>164</v>
      </c>
      <c r="D571" s="36">
        <v>25000</v>
      </c>
      <c r="E571" s="35" t="s">
        <v>195</v>
      </c>
      <c r="F571" s="37">
        <v>2022</v>
      </c>
    </row>
    <row r="572" spans="1:6" x14ac:dyDescent="0.25">
      <c r="A572" s="24" t="s">
        <v>202</v>
      </c>
      <c r="B572" s="60">
        <v>1996</v>
      </c>
      <c r="C572" s="35" t="s">
        <v>164</v>
      </c>
      <c r="D572" s="36">
        <v>25000</v>
      </c>
      <c r="E572" s="35" t="s">
        <v>9</v>
      </c>
      <c r="F572" s="37">
        <v>2024</v>
      </c>
    </row>
    <row r="573" spans="1:6" x14ac:dyDescent="0.25">
      <c r="A573" s="24" t="s">
        <v>202</v>
      </c>
      <c r="B573" s="60">
        <v>1996</v>
      </c>
      <c r="C573" s="35" t="s">
        <v>164</v>
      </c>
      <c r="D573" s="36">
        <v>25525</v>
      </c>
      <c r="E573" s="35" t="s">
        <v>195</v>
      </c>
      <c r="F573" s="37">
        <v>2026</v>
      </c>
    </row>
    <row r="574" spans="1:6" x14ac:dyDescent="0.25">
      <c r="A574" s="24" t="s">
        <v>202</v>
      </c>
      <c r="B574" s="60">
        <v>1996</v>
      </c>
      <c r="C574" s="35" t="s">
        <v>164</v>
      </c>
      <c r="D574" s="36">
        <v>25525</v>
      </c>
      <c r="E574" s="35" t="s">
        <v>251</v>
      </c>
      <c r="F574" s="37">
        <v>2026</v>
      </c>
    </row>
    <row r="575" spans="1:6" x14ac:dyDescent="0.25">
      <c r="A575" s="24" t="s">
        <v>202</v>
      </c>
      <c r="B575" s="60">
        <v>2141</v>
      </c>
      <c r="C575" s="35" t="s">
        <v>50</v>
      </c>
      <c r="D575" s="36">
        <v>20000</v>
      </c>
      <c r="E575" s="35" t="s">
        <v>11</v>
      </c>
      <c r="F575" s="37">
        <v>2017</v>
      </c>
    </row>
    <row r="576" spans="1:6" x14ac:dyDescent="0.25">
      <c r="A576" s="24" t="s">
        <v>202</v>
      </c>
      <c r="B576" s="60">
        <v>2141</v>
      </c>
      <c r="C576" s="35" t="s">
        <v>50</v>
      </c>
      <c r="D576" s="36">
        <v>25000</v>
      </c>
      <c r="E576" s="35" t="s">
        <v>39</v>
      </c>
      <c r="F576" s="37">
        <v>2017</v>
      </c>
    </row>
    <row r="577" spans="1:6" x14ac:dyDescent="0.25">
      <c r="A577" s="24" t="s">
        <v>202</v>
      </c>
      <c r="B577" s="60">
        <v>2141</v>
      </c>
      <c r="C577" s="35" t="s">
        <v>50</v>
      </c>
      <c r="D577" s="36">
        <v>25000</v>
      </c>
      <c r="E577" s="35" t="s">
        <v>9</v>
      </c>
      <c r="F577" s="37">
        <v>2017</v>
      </c>
    </row>
    <row r="578" spans="1:6" x14ac:dyDescent="0.25">
      <c r="A578" s="24" t="s">
        <v>202</v>
      </c>
      <c r="B578" s="60">
        <v>2214</v>
      </c>
      <c r="C578" s="35" t="s">
        <v>19</v>
      </c>
      <c r="D578" s="36">
        <v>20000</v>
      </c>
      <c r="E578" s="35" t="s">
        <v>11</v>
      </c>
      <c r="F578" s="37">
        <v>2016</v>
      </c>
    </row>
    <row r="579" spans="1:6" x14ac:dyDescent="0.25">
      <c r="A579" s="24" t="s">
        <v>202</v>
      </c>
      <c r="B579" s="60">
        <v>2214</v>
      </c>
      <c r="C579" s="35" t="s">
        <v>19</v>
      </c>
      <c r="D579" s="36">
        <v>25000</v>
      </c>
      <c r="E579" s="35" t="s">
        <v>12</v>
      </c>
      <c r="F579" s="37">
        <v>2016</v>
      </c>
    </row>
    <row r="580" spans="1:6" x14ac:dyDescent="0.25">
      <c r="A580" s="24" t="s">
        <v>202</v>
      </c>
      <c r="B580" s="60">
        <v>2214</v>
      </c>
      <c r="C580" s="35" t="s">
        <v>19</v>
      </c>
      <c r="D580" s="36">
        <v>25000</v>
      </c>
      <c r="E580" s="35" t="s">
        <v>201</v>
      </c>
      <c r="F580" s="37">
        <v>2019</v>
      </c>
    </row>
    <row r="581" spans="1:6" x14ac:dyDescent="0.25">
      <c r="A581" s="24" t="s">
        <v>202</v>
      </c>
      <c r="B581" s="60">
        <v>2214</v>
      </c>
      <c r="C581" s="35" t="s">
        <v>19</v>
      </c>
      <c r="D581" s="36">
        <v>25000</v>
      </c>
      <c r="E581" s="35" t="s">
        <v>9</v>
      </c>
      <c r="F581" s="37">
        <v>2022</v>
      </c>
    </row>
    <row r="582" spans="1:6" x14ac:dyDescent="0.25">
      <c r="A582" s="24" t="s">
        <v>202</v>
      </c>
      <c r="B582" s="60">
        <v>2214</v>
      </c>
      <c r="C582" s="35" t="s">
        <v>19</v>
      </c>
      <c r="D582" s="36">
        <v>25000</v>
      </c>
      <c r="E582" s="35" t="s">
        <v>195</v>
      </c>
      <c r="F582" s="37">
        <v>2022</v>
      </c>
    </row>
    <row r="583" spans="1:6" x14ac:dyDescent="0.25">
      <c r="A583" s="24" t="s">
        <v>202</v>
      </c>
      <c r="B583" s="60">
        <v>2143</v>
      </c>
      <c r="C583" s="35" t="s">
        <v>51</v>
      </c>
      <c r="D583" s="36">
        <v>20000</v>
      </c>
      <c r="E583" s="35" t="s">
        <v>11</v>
      </c>
      <c r="F583" s="37">
        <v>2017</v>
      </c>
    </row>
    <row r="584" spans="1:6" x14ac:dyDescent="0.25">
      <c r="A584" s="24" t="s">
        <v>202</v>
      </c>
      <c r="B584" s="60">
        <v>2143</v>
      </c>
      <c r="C584" s="35" t="s">
        <v>51</v>
      </c>
      <c r="D584" s="36">
        <v>25000</v>
      </c>
      <c r="E584" s="35" t="s">
        <v>39</v>
      </c>
      <c r="F584" s="37">
        <v>2017</v>
      </c>
    </row>
    <row r="585" spans="1:6" x14ac:dyDescent="0.25">
      <c r="A585" s="24" t="s">
        <v>202</v>
      </c>
      <c r="B585" s="60">
        <v>2143</v>
      </c>
      <c r="C585" s="35" t="s">
        <v>51</v>
      </c>
      <c r="D585" s="36">
        <v>25000</v>
      </c>
      <c r="E585" s="35" t="s">
        <v>195</v>
      </c>
      <c r="F585" s="37">
        <v>2023</v>
      </c>
    </row>
    <row r="586" spans="1:6" x14ac:dyDescent="0.25">
      <c r="A586" s="24" t="s">
        <v>202</v>
      </c>
      <c r="B586" s="60">
        <v>4131</v>
      </c>
      <c r="C586" s="35" t="s">
        <v>91</v>
      </c>
      <c r="D586" s="36">
        <v>25000</v>
      </c>
      <c r="E586" s="35" t="s">
        <v>9</v>
      </c>
      <c r="F586" s="37">
        <v>2018</v>
      </c>
    </row>
    <row r="587" spans="1:6" x14ac:dyDescent="0.25">
      <c r="A587" s="24" t="s">
        <v>202</v>
      </c>
      <c r="B587" s="60">
        <v>4131</v>
      </c>
      <c r="C587" s="35" t="s">
        <v>91</v>
      </c>
      <c r="D587" s="36">
        <v>20000</v>
      </c>
      <c r="E587" s="35" t="s">
        <v>11</v>
      </c>
      <c r="F587" s="37">
        <v>2019</v>
      </c>
    </row>
    <row r="588" spans="1:6" x14ac:dyDescent="0.25">
      <c r="A588" s="24" t="s">
        <v>202</v>
      </c>
      <c r="B588" s="60">
        <v>4131</v>
      </c>
      <c r="C588" s="35" t="s">
        <v>91</v>
      </c>
      <c r="D588" s="36">
        <v>25000</v>
      </c>
      <c r="E588" s="35" t="s">
        <v>39</v>
      </c>
      <c r="F588" s="37">
        <v>2019</v>
      </c>
    </row>
    <row r="589" spans="1:6" x14ac:dyDescent="0.25">
      <c r="A589" s="24" t="s">
        <v>202</v>
      </c>
      <c r="B589" s="60">
        <v>4131</v>
      </c>
      <c r="C589" s="35" t="s">
        <v>91</v>
      </c>
      <c r="D589" s="36">
        <v>25000</v>
      </c>
      <c r="E589" s="35" t="s">
        <v>201</v>
      </c>
      <c r="F589" s="37">
        <v>2021</v>
      </c>
    </row>
    <row r="590" spans="1:6" x14ac:dyDescent="0.25">
      <c r="A590" s="24" t="s">
        <v>202</v>
      </c>
      <c r="B590" s="60">
        <v>4131</v>
      </c>
      <c r="C590" s="35" t="s">
        <v>91</v>
      </c>
      <c r="D590" s="36">
        <v>25000</v>
      </c>
      <c r="E590" s="35" t="s">
        <v>9</v>
      </c>
      <c r="F590" s="37">
        <v>2022</v>
      </c>
    </row>
    <row r="591" spans="1:6" x14ac:dyDescent="0.25">
      <c r="A591" s="24" t="s">
        <v>202</v>
      </c>
      <c r="B591" s="60">
        <v>4131</v>
      </c>
      <c r="C591" s="35" t="s">
        <v>91</v>
      </c>
      <c r="D591" s="36">
        <v>25000</v>
      </c>
      <c r="E591" s="35" t="s">
        <v>195</v>
      </c>
      <c r="F591" s="37">
        <v>2023</v>
      </c>
    </row>
    <row r="592" spans="1:6" x14ac:dyDescent="0.25">
      <c r="A592" s="24" t="s">
        <v>202</v>
      </c>
      <c r="B592" s="60">
        <v>4131</v>
      </c>
      <c r="C592" s="35" t="s">
        <v>91</v>
      </c>
      <c r="D592" s="36">
        <v>40000</v>
      </c>
      <c r="E592" s="35" t="s">
        <v>11</v>
      </c>
      <c r="F592" s="37">
        <v>2025</v>
      </c>
    </row>
    <row r="593" spans="1:6" x14ac:dyDescent="0.25">
      <c r="A593" s="24" t="s">
        <v>202</v>
      </c>
      <c r="B593" s="60">
        <v>4131</v>
      </c>
      <c r="C593" s="35" t="s">
        <v>91</v>
      </c>
      <c r="D593" s="36">
        <v>40000</v>
      </c>
      <c r="E593" s="35" t="s">
        <v>39</v>
      </c>
      <c r="F593" s="37">
        <v>2025</v>
      </c>
    </row>
    <row r="594" spans="1:6" x14ac:dyDescent="0.25">
      <c r="A594" s="24" t="s">
        <v>202</v>
      </c>
      <c r="B594" s="60">
        <v>2110</v>
      </c>
      <c r="C594" s="35" t="s">
        <v>208</v>
      </c>
      <c r="D594" s="36">
        <v>25000</v>
      </c>
      <c r="E594" s="35" t="s">
        <v>9</v>
      </c>
      <c r="F594" s="37">
        <v>2023</v>
      </c>
    </row>
    <row r="595" spans="1:6" x14ac:dyDescent="0.25">
      <c r="A595" s="24" t="s">
        <v>202</v>
      </c>
      <c r="B595" s="60">
        <v>2110</v>
      </c>
      <c r="C595" s="35" t="s">
        <v>208</v>
      </c>
      <c r="D595" s="36">
        <v>40840</v>
      </c>
      <c r="E595" s="35" t="s">
        <v>39</v>
      </c>
      <c r="F595" s="37">
        <v>2026</v>
      </c>
    </row>
    <row r="596" spans="1:6" x14ac:dyDescent="0.25">
      <c r="A596" s="24" t="s">
        <v>202</v>
      </c>
      <c r="B596" s="60">
        <v>2110</v>
      </c>
      <c r="C596" s="35" t="s">
        <v>208</v>
      </c>
      <c r="D596" s="36">
        <v>25525</v>
      </c>
      <c r="E596" s="35" t="s">
        <v>251</v>
      </c>
      <c r="F596" s="37">
        <v>2026</v>
      </c>
    </row>
    <row r="597" spans="1:6" x14ac:dyDescent="0.25">
      <c r="A597" s="24" t="s">
        <v>202</v>
      </c>
      <c r="B597" s="60">
        <v>1990</v>
      </c>
      <c r="C597" s="35" t="s">
        <v>77</v>
      </c>
      <c r="D597" s="36">
        <v>20000</v>
      </c>
      <c r="E597" s="35" t="s">
        <v>11</v>
      </c>
      <c r="F597" s="37">
        <v>2018</v>
      </c>
    </row>
    <row r="598" spans="1:6" x14ac:dyDescent="0.25">
      <c r="A598" s="24" t="s">
        <v>202</v>
      </c>
      <c r="B598" s="60">
        <v>1990</v>
      </c>
      <c r="C598" s="35" t="s">
        <v>77</v>
      </c>
      <c r="D598" s="36">
        <v>25000</v>
      </c>
      <c r="E598" s="35" t="s">
        <v>39</v>
      </c>
      <c r="F598" s="37">
        <v>2018</v>
      </c>
    </row>
    <row r="599" spans="1:6" x14ac:dyDescent="0.25">
      <c r="A599" s="24" t="s">
        <v>202</v>
      </c>
      <c r="B599" s="60">
        <v>1990</v>
      </c>
      <c r="C599" s="35" t="s">
        <v>77</v>
      </c>
      <c r="D599" s="36">
        <v>25000</v>
      </c>
      <c r="E599" s="35" t="s">
        <v>9</v>
      </c>
      <c r="F599" s="37">
        <v>2019</v>
      </c>
    </row>
    <row r="600" spans="1:6" x14ac:dyDescent="0.25">
      <c r="A600" s="24" t="s">
        <v>202</v>
      </c>
      <c r="B600" s="60">
        <v>1990</v>
      </c>
      <c r="C600" s="35" t="s">
        <v>77</v>
      </c>
      <c r="D600" s="36">
        <v>25000</v>
      </c>
      <c r="E600" s="35" t="s">
        <v>201</v>
      </c>
      <c r="F600" s="37">
        <v>2020</v>
      </c>
    </row>
    <row r="601" spans="1:6" x14ac:dyDescent="0.25">
      <c r="A601" s="24" t="s">
        <v>202</v>
      </c>
      <c r="B601" s="60">
        <v>1990</v>
      </c>
      <c r="C601" s="35" t="s">
        <v>77</v>
      </c>
      <c r="D601" s="36">
        <v>25000</v>
      </c>
      <c r="E601" s="35" t="s">
        <v>195</v>
      </c>
      <c r="F601" s="37">
        <v>2022</v>
      </c>
    </row>
    <row r="602" spans="1:6" x14ac:dyDescent="0.25">
      <c r="A602" s="24" t="s">
        <v>202</v>
      </c>
      <c r="B602" s="60">
        <v>1990</v>
      </c>
      <c r="C602" s="35" t="s">
        <v>77</v>
      </c>
      <c r="D602" s="36">
        <v>20000</v>
      </c>
      <c r="E602" s="35" t="s">
        <v>11</v>
      </c>
      <c r="F602" s="37">
        <v>2023</v>
      </c>
    </row>
    <row r="603" spans="1:6" x14ac:dyDescent="0.25">
      <c r="A603" s="24" t="s">
        <v>202</v>
      </c>
      <c r="B603" s="60">
        <v>1990</v>
      </c>
      <c r="C603" s="35" t="s">
        <v>77</v>
      </c>
      <c r="D603" s="36">
        <v>25000</v>
      </c>
      <c r="E603" s="35" t="s">
        <v>39</v>
      </c>
      <c r="F603" s="37">
        <v>2023</v>
      </c>
    </row>
    <row r="604" spans="1:6" x14ac:dyDescent="0.25">
      <c r="A604" s="24" t="s">
        <v>202</v>
      </c>
      <c r="B604" s="60">
        <v>1990</v>
      </c>
      <c r="C604" s="35" t="s">
        <v>77</v>
      </c>
      <c r="D604" s="36">
        <v>25000</v>
      </c>
      <c r="E604" s="35" t="s">
        <v>9</v>
      </c>
      <c r="F604" s="37">
        <v>2023</v>
      </c>
    </row>
    <row r="605" spans="1:6" x14ac:dyDescent="0.25">
      <c r="A605" s="24" t="s">
        <v>202</v>
      </c>
      <c r="B605" s="60">
        <v>1990</v>
      </c>
      <c r="C605" s="35" t="s">
        <v>77</v>
      </c>
      <c r="D605" s="36">
        <v>25525</v>
      </c>
      <c r="E605" s="35" t="s">
        <v>251</v>
      </c>
      <c r="F605" s="37">
        <v>2026</v>
      </c>
    </row>
    <row r="606" spans="1:6" x14ac:dyDescent="0.25">
      <c r="A606" s="24" t="s">
        <v>202</v>
      </c>
      <c r="B606" s="60">
        <v>2093</v>
      </c>
      <c r="C606" s="35" t="s">
        <v>20</v>
      </c>
      <c r="D606" s="36">
        <v>20000</v>
      </c>
      <c r="E606" s="35" t="s">
        <v>11</v>
      </c>
      <c r="F606" s="37">
        <v>2016</v>
      </c>
    </row>
    <row r="607" spans="1:6" x14ac:dyDescent="0.25">
      <c r="A607" s="24" t="s">
        <v>202</v>
      </c>
      <c r="B607" s="60">
        <v>2093</v>
      </c>
      <c r="C607" s="35" t="s">
        <v>20</v>
      </c>
      <c r="D607" s="36">
        <v>25000</v>
      </c>
      <c r="E607" s="35" t="s">
        <v>12</v>
      </c>
      <c r="F607" s="37">
        <v>2016</v>
      </c>
    </row>
    <row r="608" spans="1:6" x14ac:dyDescent="0.25">
      <c r="A608" s="24" t="s">
        <v>202</v>
      </c>
      <c r="B608" s="60">
        <v>2093</v>
      </c>
      <c r="C608" s="35" t="s">
        <v>20</v>
      </c>
      <c r="D608" s="36">
        <v>25000</v>
      </c>
      <c r="E608" s="35" t="s">
        <v>9</v>
      </c>
      <c r="F608" s="37">
        <v>2016</v>
      </c>
    </row>
    <row r="609" spans="1:6" x14ac:dyDescent="0.25">
      <c r="A609" s="24" t="s">
        <v>202</v>
      </c>
      <c r="B609" s="60">
        <v>2093</v>
      </c>
      <c r="C609" s="35" t="s">
        <v>20</v>
      </c>
      <c r="D609" s="36">
        <v>25000</v>
      </c>
      <c r="E609" s="35" t="s">
        <v>195</v>
      </c>
      <c r="F609" s="37">
        <v>2022</v>
      </c>
    </row>
    <row r="610" spans="1:6" x14ac:dyDescent="0.25">
      <c r="A610" s="24" t="s">
        <v>202</v>
      </c>
      <c r="B610" s="60">
        <v>2093</v>
      </c>
      <c r="C610" s="35" t="s">
        <v>20</v>
      </c>
      <c r="D610" s="36">
        <v>40000</v>
      </c>
      <c r="E610" s="35" t="s">
        <v>11</v>
      </c>
      <c r="F610" s="37">
        <v>2025</v>
      </c>
    </row>
    <row r="611" spans="1:6" x14ac:dyDescent="0.25">
      <c r="A611" s="24" t="s">
        <v>202</v>
      </c>
      <c r="B611" s="60">
        <v>2093</v>
      </c>
      <c r="C611" s="35" t="s">
        <v>20</v>
      </c>
      <c r="D611" s="36">
        <v>40000</v>
      </c>
      <c r="E611" s="35" t="s">
        <v>39</v>
      </c>
      <c r="F611" s="37">
        <v>2025</v>
      </c>
    </row>
    <row r="612" spans="1:6" x14ac:dyDescent="0.25">
      <c r="A612" s="24" t="s">
        <v>202</v>
      </c>
      <c r="B612" s="60">
        <v>2108</v>
      </c>
      <c r="C612" s="35" t="s">
        <v>146</v>
      </c>
      <c r="D612" s="36">
        <v>25000</v>
      </c>
      <c r="E612" s="35" t="s">
        <v>9</v>
      </c>
      <c r="F612" s="37">
        <v>2020</v>
      </c>
    </row>
    <row r="613" spans="1:6" x14ac:dyDescent="0.25">
      <c r="A613" s="24" t="s">
        <v>202</v>
      </c>
      <c r="B613" s="60">
        <v>2108</v>
      </c>
      <c r="C613" s="35" t="s">
        <v>146</v>
      </c>
      <c r="D613" s="36">
        <v>25000</v>
      </c>
      <c r="E613" s="35" t="s">
        <v>195</v>
      </c>
      <c r="F613" s="37">
        <v>2022</v>
      </c>
    </row>
    <row r="614" spans="1:6" x14ac:dyDescent="0.25">
      <c r="A614" s="24" t="s">
        <v>202</v>
      </c>
      <c r="B614" s="60">
        <v>2108</v>
      </c>
      <c r="C614" s="35" t="s">
        <v>146</v>
      </c>
      <c r="D614" s="36">
        <v>40840</v>
      </c>
      <c r="E614" s="35" t="s">
        <v>39</v>
      </c>
      <c r="F614" s="37">
        <v>2026</v>
      </c>
    </row>
    <row r="615" spans="1:6" x14ac:dyDescent="0.25">
      <c r="A615" s="24" t="s">
        <v>202</v>
      </c>
      <c r="B615" s="60">
        <v>2108</v>
      </c>
      <c r="C615" s="35" t="s">
        <v>146</v>
      </c>
      <c r="D615" s="36">
        <v>25525</v>
      </c>
      <c r="E615" s="35" t="s">
        <v>251</v>
      </c>
      <c r="F615" s="37">
        <v>2026</v>
      </c>
    </row>
    <row r="616" spans="1:6" x14ac:dyDescent="0.25">
      <c r="A616" s="24" t="s">
        <v>202</v>
      </c>
      <c r="B616" s="60">
        <v>1928</v>
      </c>
      <c r="C616" s="35" t="s">
        <v>52</v>
      </c>
      <c r="D616" s="36">
        <v>20000</v>
      </c>
      <c r="E616" s="35" t="s">
        <v>11</v>
      </c>
      <c r="F616" s="37">
        <v>2017</v>
      </c>
    </row>
    <row r="617" spans="1:6" x14ac:dyDescent="0.25">
      <c r="A617" s="24" t="s">
        <v>202</v>
      </c>
      <c r="B617" s="60">
        <v>1928</v>
      </c>
      <c r="C617" s="35" t="s">
        <v>52</v>
      </c>
      <c r="D617" s="36">
        <v>25000</v>
      </c>
      <c r="E617" s="35" t="s">
        <v>39</v>
      </c>
      <c r="F617" s="37">
        <v>2017</v>
      </c>
    </row>
    <row r="618" spans="1:6" x14ac:dyDescent="0.25">
      <c r="A618" s="24" t="s">
        <v>202</v>
      </c>
      <c r="B618" s="60">
        <v>1928</v>
      </c>
      <c r="C618" s="35" t="s">
        <v>52</v>
      </c>
      <c r="D618" s="36">
        <v>25000</v>
      </c>
      <c r="E618" s="35" t="s">
        <v>9</v>
      </c>
      <c r="F618" s="37">
        <v>2019</v>
      </c>
    </row>
    <row r="619" spans="1:6" x14ac:dyDescent="0.25">
      <c r="A619" s="24" t="s">
        <v>202</v>
      </c>
      <c r="B619" s="60">
        <v>1928</v>
      </c>
      <c r="C619" s="35" t="s">
        <v>52</v>
      </c>
      <c r="D619" s="36">
        <v>20000</v>
      </c>
      <c r="E619" s="35" t="s">
        <v>11</v>
      </c>
      <c r="F619" s="37">
        <v>2021</v>
      </c>
    </row>
    <row r="620" spans="1:6" x14ac:dyDescent="0.25">
      <c r="A620" s="24" t="s">
        <v>202</v>
      </c>
      <c r="B620" s="60">
        <v>1928</v>
      </c>
      <c r="C620" s="35" t="s">
        <v>52</v>
      </c>
      <c r="D620" s="36">
        <v>25000</v>
      </c>
      <c r="E620" s="35" t="s">
        <v>195</v>
      </c>
      <c r="F620" s="37">
        <v>2022</v>
      </c>
    </row>
    <row r="621" spans="1:6" x14ac:dyDescent="0.25">
      <c r="A621" s="24" t="s">
        <v>202</v>
      </c>
      <c r="B621" s="60">
        <v>1928</v>
      </c>
      <c r="C621" s="35" t="s">
        <v>52</v>
      </c>
      <c r="D621" s="36">
        <v>25000</v>
      </c>
      <c r="E621" s="35" t="s">
        <v>39</v>
      </c>
      <c r="F621" s="37">
        <v>2023</v>
      </c>
    </row>
    <row r="622" spans="1:6" x14ac:dyDescent="0.25">
      <c r="A622" s="24" t="s">
        <v>202</v>
      </c>
      <c r="B622" s="60">
        <v>1926</v>
      </c>
      <c r="C622" s="35" t="s">
        <v>80</v>
      </c>
      <c r="D622" s="36">
        <v>20000</v>
      </c>
      <c r="E622" s="35" t="s">
        <v>11</v>
      </c>
      <c r="F622" s="37">
        <v>2018</v>
      </c>
    </row>
    <row r="623" spans="1:6" x14ac:dyDescent="0.25">
      <c r="A623" s="24" t="s">
        <v>202</v>
      </c>
      <c r="B623" s="60">
        <v>1926</v>
      </c>
      <c r="C623" s="35" t="s">
        <v>80</v>
      </c>
      <c r="D623" s="36">
        <v>25000</v>
      </c>
      <c r="E623" s="35" t="s">
        <v>39</v>
      </c>
      <c r="F623" s="37">
        <v>2018</v>
      </c>
    </row>
    <row r="624" spans="1:6" x14ac:dyDescent="0.25">
      <c r="A624" s="24" t="s">
        <v>202</v>
      </c>
      <c r="B624" s="60">
        <v>1926</v>
      </c>
      <c r="C624" s="35" t="s">
        <v>80</v>
      </c>
      <c r="D624" s="36">
        <v>25000</v>
      </c>
      <c r="E624" s="35" t="s">
        <v>201</v>
      </c>
      <c r="F624" s="37">
        <v>2019</v>
      </c>
    </row>
    <row r="625" spans="1:6" x14ac:dyDescent="0.25">
      <c r="A625" s="24" t="s">
        <v>202</v>
      </c>
      <c r="B625" s="60">
        <v>1926</v>
      </c>
      <c r="C625" s="35" t="s">
        <v>80</v>
      </c>
      <c r="D625" s="36">
        <v>40000</v>
      </c>
      <c r="E625" s="35" t="s">
        <v>11</v>
      </c>
      <c r="F625" s="37">
        <v>2025</v>
      </c>
    </row>
    <row r="626" spans="1:6" x14ac:dyDescent="0.25">
      <c r="A626" s="24" t="s">
        <v>202</v>
      </c>
      <c r="B626" s="60">
        <v>1926</v>
      </c>
      <c r="C626" s="35" t="s">
        <v>80</v>
      </c>
      <c r="D626" s="36">
        <v>40000</v>
      </c>
      <c r="E626" s="35" t="s">
        <v>39</v>
      </c>
      <c r="F626" s="37">
        <v>2025</v>
      </c>
    </row>
    <row r="627" spans="1:6" x14ac:dyDescent="0.25">
      <c r="A627" s="24" t="s">
        <v>202</v>
      </c>
      <c r="B627" s="60">
        <v>2060</v>
      </c>
      <c r="C627" s="35" t="s">
        <v>165</v>
      </c>
      <c r="D627" s="36">
        <v>20000</v>
      </c>
      <c r="E627" s="35" t="s">
        <v>11</v>
      </c>
      <c r="F627" s="37">
        <v>2020</v>
      </c>
    </row>
    <row r="628" spans="1:6" x14ac:dyDescent="0.25">
      <c r="A628" s="24" t="s">
        <v>202</v>
      </c>
      <c r="B628" s="60">
        <v>2060</v>
      </c>
      <c r="C628" s="35" t="s">
        <v>165</v>
      </c>
      <c r="D628" s="36">
        <v>25000</v>
      </c>
      <c r="E628" s="35" t="s">
        <v>39</v>
      </c>
      <c r="F628" s="37">
        <v>2020</v>
      </c>
    </row>
    <row r="629" spans="1:6" x14ac:dyDescent="0.25">
      <c r="A629" s="24" t="s">
        <v>202</v>
      </c>
      <c r="B629" s="60">
        <v>2181</v>
      </c>
      <c r="C629" s="35" t="s">
        <v>166</v>
      </c>
      <c r="D629" s="36">
        <v>20000</v>
      </c>
      <c r="E629" s="35" t="s">
        <v>11</v>
      </c>
      <c r="F629" s="37">
        <v>2020</v>
      </c>
    </row>
    <row r="630" spans="1:6" x14ac:dyDescent="0.25">
      <c r="A630" s="24" t="s">
        <v>202</v>
      </c>
      <c r="B630" s="60">
        <v>2181</v>
      </c>
      <c r="C630" s="35" t="s">
        <v>166</v>
      </c>
      <c r="D630" s="36">
        <v>25000</v>
      </c>
      <c r="E630" s="35" t="s">
        <v>39</v>
      </c>
      <c r="F630" s="37">
        <v>2020</v>
      </c>
    </row>
    <row r="631" spans="1:6" x14ac:dyDescent="0.25">
      <c r="A631" s="24" t="s">
        <v>202</v>
      </c>
      <c r="B631" s="60">
        <v>2181</v>
      </c>
      <c r="C631" s="35" t="s">
        <v>166</v>
      </c>
      <c r="D631" s="36">
        <v>25000</v>
      </c>
      <c r="E631" s="35" t="s">
        <v>201</v>
      </c>
      <c r="F631" s="37">
        <v>2021</v>
      </c>
    </row>
    <row r="632" spans="1:6" x14ac:dyDescent="0.25">
      <c r="A632" s="24" t="s">
        <v>202</v>
      </c>
      <c r="B632" s="60">
        <v>2181</v>
      </c>
      <c r="C632" s="35" t="s">
        <v>166</v>
      </c>
      <c r="D632" s="36">
        <v>25000</v>
      </c>
      <c r="E632" s="35" t="s">
        <v>9</v>
      </c>
      <c r="F632" s="37">
        <v>2022</v>
      </c>
    </row>
    <row r="633" spans="1:6" x14ac:dyDescent="0.25">
      <c r="A633" s="24" t="s">
        <v>202</v>
      </c>
      <c r="B633" s="60">
        <v>2181</v>
      </c>
      <c r="C633" s="35" t="s">
        <v>166</v>
      </c>
      <c r="D633" s="36">
        <v>25000</v>
      </c>
      <c r="E633" s="35" t="s">
        <v>195</v>
      </c>
      <c r="F633" s="37">
        <v>2022</v>
      </c>
    </row>
    <row r="634" spans="1:6" x14ac:dyDescent="0.25">
      <c r="A634" s="24" t="s">
        <v>202</v>
      </c>
      <c r="B634" s="60">
        <v>2207</v>
      </c>
      <c r="C634" s="35" t="s">
        <v>66</v>
      </c>
      <c r="D634" s="36">
        <v>20000</v>
      </c>
      <c r="E634" s="35" t="s">
        <v>11</v>
      </c>
      <c r="F634" s="37">
        <v>2018</v>
      </c>
    </row>
    <row r="635" spans="1:6" x14ac:dyDescent="0.25">
      <c r="A635" s="24" t="s">
        <v>202</v>
      </c>
      <c r="B635" s="60">
        <v>2207</v>
      </c>
      <c r="C635" s="35" t="s">
        <v>66</v>
      </c>
      <c r="D635" s="36">
        <v>25000</v>
      </c>
      <c r="E635" s="35" t="s">
        <v>39</v>
      </c>
      <c r="F635" s="37">
        <v>2018</v>
      </c>
    </row>
    <row r="636" spans="1:6" x14ac:dyDescent="0.25">
      <c r="A636" s="24" t="s">
        <v>202</v>
      </c>
      <c r="B636" s="60">
        <v>2192</v>
      </c>
      <c r="C636" s="35" t="s">
        <v>62</v>
      </c>
      <c r="D636" s="36">
        <v>20000</v>
      </c>
      <c r="E636" s="35" t="s">
        <v>11</v>
      </c>
      <c r="F636" s="37">
        <v>2018</v>
      </c>
    </row>
    <row r="637" spans="1:6" x14ac:dyDescent="0.25">
      <c r="A637" s="24" t="s">
        <v>202</v>
      </c>
      <c r="B637" s="60">
        <v>2192</v>
      </c>
      <c r="C637" s="35" t="s">
        <v>62</v>
      </c>
      <c r="D637" s="36">
        <v>25000</v>
      </c>
      <c r="E637" s="35" t="s">
        <v>39</v>
      </c>
      <c r="F637" s="37">
        <v>2018</v>
      </c>
    </row>
    <row r="638" spans="1:6" x14ac:dyDescent="0.25">
      <c r="A638" s="24" t="s">
        <v>202</v>
      </c>
      <c r="B638" s="60">
        <v>2192</v>
      </c>
      <c r="C638" s="35" t="s">
        <v>62</v>
      </c>
      <c r="D638" s="36">
        <v>25000</v>
      </c>
      <c r="E638" s="35" t="s">
        <v>9</v>
      </c>
      <c r="F638" s="37">
        <v>2018</v>
      </c>
    </row>
    <row r="639" spans="1:6" x14ac:dyDescent="0.25">
      <c r="A639" s="24" t="s">
        <v>202</v>
      </c>
      <c r="B639" s="60">
        <v>1900</v>
      </c>
      <c r="C639" s="35" t="s">
        <v>126</v>
      </c>
      <c r="D639" s="36">
        <v>20000</v>
      </c>
      <c r="E639" s="35" t="s">
        <v>11</v>
      </c>
      <c r="F639" s="37">
        <v>2019</v>
      </c>
    </row>
    <row r="640" spans="1:6" x14ac:dyDescent="0.25">
      <c r="A640" s="24" t="s">
        <v>202</v>
      </c>
      <c r="B640" s="60">
        <v>1900</v>
      </c>
      <c r="C640" s="35" t="s">
        <v>126</v>
      </c>
      <c r="D640" s="36">
        <v>25000</v>
      </c>
      <c r="E640" s="35" t="s">
        <v>39</v>
      </c>
      <c r="F640" s="37">
        <v>2019</v>
      </c>
    </row>
    <row r="641" spans="1:6" x14ac:dyDescent="0.25">
      <c r="A641" s="24" t="s">
        <v>202</v>
      </c>
      <c r="B641" s="60">
        <v>1900</v>
      </c>
      <c r="C641" s="35" t="s">
        <v>126</v>
      </c>
      <c r="D641" s="36">
        <v>25000</v>
      </c>
      <c r="E641" s="35" t="s">
        <v>9</v>
      </c>
      <c r="F641" s="37">
        <v>2019</v>
      </c>
    </row>
    <row r="642" spans="1:6" x14ac:dyDescent="0.25">
      <c r="A642" s="24" t="s">
        <v>202</v>
      </c>
      <c r="B642" s="60">
        <v>1900</v>
      </c>
      <c r="C642" s="35" t="s">
        <v>126</v>
      </c>
      <c r="D642" s="36">
        <v>25000</v>
      </c>
      <c r="E642" s="35" t="s">
        <v>201</v>
      </c>
      <c r="F642" s="37">
        <v>2019</v>
      </c>
    </row>
    <row r="643" spans="1:6" x14ac:dyDescent="0.25">
      <c r="A643" s="24" t="s">
        <v>202</v>
      </c>
      <c r="B643" s="60">
        <v>1900</v>
      </c>
      <c r="C643" s="35" t="s">
        <v>126</v>
      </c>
      <c r="D643" s="36">
        <v>25000</v>
      </c>
      <c r="E643" s="35" t="s">
        <v>195</v>
      </c>
      <c r="F643" s="37">
        <v>2022</v>
      </c>
    </row>
    <row r="644" spans="1:6" x14ac:dyDescent="0.25">
      <c r="A644" s="24" t="s">
        <v>202</v>
      </c>
      <c r="B644" s="60">
        <v>2039</v>
      </c>
      <c r="C644" s="35" t="s">
        <v>127</v>
      </c>
      <c r="D644" s="36">
        <v>25000</v>
      </c>
      <c r="E644" s="35" t="s">
        <v>201</v>
      </c>
      <c r="F644" s="37">
        <v>2019</v>
      </c>
    </row>
    <row r="645" spans="1:6" x14ac:dyDescent="0.25">
      <c r="A645" s="24" t="s">
        <v>202</v>
      </c>
      <c r="B645" s="60">
        <v>2039</v>
      </c>
      <c r="C645" s="35" t="s">
        <v>127</v>
      </c>
      <c r="D645" s="36">
        <v>40000</v>
      </c>
      <c r="E645" s="35" t="s">
        <v>11</v>
      </c>
      <c r="F645" s="37">
        <v>2025</v>
      </c>
    </row>
    <row r="646" spans="1:6" x14ac:dyDescent="0.25">
      <c r="A646" s="24" t="s">
        <v>202</v>
      </c>
      <c r="B646" s="60">
        <v>2039</v>
      </c>
      <c r="C646" s="35" t="s">
        <v>127</v>
      </c>
      <c r="D646" s="36">
        <v>40000</v>
      </c>
      <c r="E646" s="35" t="s">
        <v>39</v>
      </c>
      <c r="F646" s="37">
        <v>2025</v>
      </c>
    </row>
    <row r="647" spans="1:6" x14ac:dyDescent="0.25">
      <c r="A647" s="24" t="s">
        <v>202</v>
      </c>
      <c r="B647" s="60">
        <v>2039</v>
      </c>
      <c r="C647" s="35" t="s">
        <v>127</v>
      </c>
      <c r="D647" s="36">
        <v>25000</v>
      </c>
      <c r="E647" s="35" t="s">
        <v>195</v>
      </c>
      <c r="F647" s="37">
        <v>2025</v>
      </c>
    </row>
    <row r="648" spans="1:6" x14ac:dyDescent="0.25">
      <c r="A648" s="24" t="s">
        <v>202</v>
      </c>
      <c r="B648" s="60">
        <v>2202</v>
      </c>
      <c r="C648" s="35" t="s">
        <v>33</v>
      </c>
      <c r="D648" s="36">
        <v>25000</v>
      </c>
      <c r="E648" s="35" t="s">
        <v>9</v>
      </c>
      <c r="F648" s="37">
        <v>2016</v>
      </c>
    </row>
    <row r="649" spans="1:6" x14ac:dyDescent="0.25">
      <c r="A649" s="24" t="s">
        <v>202</v>
      </c>
      <c r="B649" s="60">
        <v>2202</v>
      </c>
      <c r="C649" s="35" t="s">
        <v>33</v>
      </c>
      <c r="D649" s="36">
        <v>20000</v>
      </c>
      <c r="E649" s="35" t="s">
        <v>11</v>
      </c>
      <c r="F649" s="37">
        <v>2018</v>
      </c>
    </row>
    <row r="650" spans="1:6" x14ac:dyDescent="0.25">
      <c r="A650" s="24" t="s">
        <v>202</v>
      </c>
      <c r="B650" s="60">
        <v>2202</v>
      </c>
      <c r="C650" s="35" t="s">
        <v>33</v>
      </c>
      <c r="D650" s="36">
        <v>25000</v>
      </c>
      <c r="E650" s="35" t="s">
        <v>39</v>
      </c>
      <c r="F650" s="37">
        <v>2018</v>
      </c>
    </row>
    <row r="651" spans="1:6" x14ac:dyDescent="0.25">
      <c r="A651" s="24" t="s">
        <v>202</v>
      </c>
      <c r="B651" s="60">
        <v>2202</v>
      </c>
      <c r="C651" s="35" t="s">
        <v>33</v>
      </c>
      <c r="D651" s="36">
        <v>25000</v>
      </c>
      <c r="E651" s="35" t="s">
        <v>201</v>
      </c>
      <c r="F651" s="37">
        <v>2019</v>
      </c>
    </row>
    <row r="652" spans="1:6" x14ac:dyDescent="0.25">
      <c r="A652" s="24" t="s">
        <v>202</v>
      </c>
      <c r="B652" s="60">
        <v>2202</v>
      </c>
      <c r="C652" s="35" t="s">
        <v>33</v>
      </c>
      <c r="D652" s="36">
        <v>25000</v>
      </c>
      <c r="E652" s="35" t="s">
        <v>195</v>
      </c>
      <c r="F652" s="37">
        <v>2022</v>
      </c>
    </row>
    <row r="653" spans="1:6" x14ac:dyDescent="0.25">
      <c r="A653" s="24" t="s">
        <v>202</v>
      </c>
      <c r="B653" s="60">
        <v>2202</v>
      </c>
      <c r="C653" s="35" t="s">
        <v>33</v>
      </c>
      <c r="D653" s="36">
        <v>25525</v>
      </c>
      <c r="E653" s="35" t="s">
        <v>195</v>
      </c>
      <c r="F653" s="37">
        <v>2026</v>
      </c>
    </row>
    <row r="654" spans="1:6" x14ac:dyDescent="0.25">
      <c r="A654" s="24" t="s">
        <v>202</v>
      </c>
      <c r="B654" s="60">
        <v>2016</v>
      </c>
      <c r="C654" s="35" t="s">
        <v>167</v>
      </c>
      <c r="D654" s="36">
        <v>25000</v>
      </c>
      <c r="E654" s="35" t="s">
        <v>201</v>
      </c>
      <c r="F654" s="37">
        <v>2020</v>
      </c>
    </row>
    <row r="655" spans="1:6" x14ac:dyDescent="0.25">
      <c r="A655" s="24" t="s">
        <v>202</v>
      </c>
      <c r="B655" s="60">
        <v>2016</v>
      </c>
      <c r="C655" s="35" t="s">
        <v>167</v>
      </c>
      <c r="D655" s="36">
        <v>25000</v>
      </c>
      <c r="E655" s="35" t="s">
        <v>195</v>
      </c>
      <c r="F655" s="37">
        <v>2023</v>
      </c>
    </row>
    <row r="656" spans="1:6" x14ac:dyDescent="0.25">
      <c r="A656" s="24" t="s">
        <v>202</v>
      </c>
      <c r="B656" s="60">
        <v>1897</v>
      </c>
      <c r="C656" s="35" t="s">
        <v>182</v>
      </c>
      <c r="D656" s="36">
        <v>25000</v>
      </c>
      <c r="E656" s="35" t="s">
        <v>201</v>
      </c>
      <c r="F656" s="37">
        <v>2021</v>
      </c>
    </row>
    <row r="657" spans="1:6" x14ac:dyDescent="0.25">
      <c r="A657" s="24" t="s">
        <v>202</v>
      </c>
      <c r="B657" s="60">
        <v>1897</v>
      </c>
      <c r="C657" s="35" t="s">
        <v>182</v>
      </c>
      <c r="D657" s="36">
        <v>20000</v>
      </c>
      <c r="E657" s="35" t="s">
        <v>11</v>
      </c>
      <c r="F657" s="37">
        <v>2023</v>
      </c>
    </row>
    <row r="658" spans="1:6" x14ac:dyDescent="0.25">
      <c r="A658" s="24" t="s">
        <v>202</v>
      </c>
      <c r="B658" s="60">
        <v>1897</v>
      </c>
      <c r="C658" s="35" t="s">
        <v>182</v>
      </c>
      <c r="D658" s="36">
        <v>25000</v>
      </c>
      <c r="E658" s="35" t="s">
        <v>39</v>
      </c>
      <c r="F658" s="37">
        <v>2023</v>
      </c>
    </row>
    <row r="659" spans="1:6" x14ac:dyDescent="0.25">
      <c r="A659" s="24" t="s">
        <v>202</v>
      </c>
      <c r="B659" s="60">
        <v>1897</v>
      </c>
      <c r="C659" s="35" t="s">
        <v>182</v>
      </c>
      <c r="D659" s="36">
        <v>25000</v>
      </c>
      <c r="E659" s="35" t="s">
        <v>9</v>
      </c>
      <c r="F659" s="37">
        <v>2023</v>
      </c>
    </row>
    <row r="660" spans="1:6" x14ac:dyDescent="0.25">
      <c r="A660" s="24" t="s">
        <v>202</v>
      </c>
      <c r="B660" s="60">
        <v>2081</v>
      </c>
      <c r="C660" s="35" t="s">
        <v>128</v>
      </c>
      <c r="D660" s="36">
        <v>25000</v>
      </c>
      <c r="E660" s="35" t="s">
        <v>39</v>
      </c>
      <c r="F660" s="37">
        <v>2019</v>
      </c>
    </row>
    <row r="661" spans="1:6" x14ac:dyDescent="0.25">
      <c r="A661" s="24" t="s">
        <v>202</v>
      </c>
      <c r="B661" s="60">
        <v>2081</v>
      </c>
      <c r="C661" s="35" t="s">
        <v>128</v>
      </c>
      <c r="D661" s="36">
        <v>25000</v>
      </c>
      <c r="E661" s="35" t="s">
        <v>9</v>
      </c>
      <c r="F661" s="37">
        <v>2019</v>
      </c>
    </row>
    <row r="662" spans="1:6" x14ac:dyDescent="0.25">
      <c r="A662" s="24" t="s">
        <v>202</v>
      </c>
      <c r="B662" s="60">
        <v>2081</v>
      </c>
      <c r="C662" s="35" t="s">
        <v>128</v>
      </c>
      <c r="D662" s="36">
        <v>25000</v>
      </c>
      <c r="E662" s="35" t="s">
        <v>201</v>
      </c>
      <c r="F662" s="37">
        <v>2021</v>
      </c>
    </row>
    <row r="663" spans="1:6" x14ac:dyDescent="0.25">
      <c r="A663" s="24" t="s">
        <v>202</v>
      </c>
      <c r="B663" s="60">
        <v>2081</v>
      </c>
      <c r="C663" s="35" t="s">
        <v>128</v>
      </c>
      <c r="D663" s="36">
        <v>25000</v>
      </c>
      <c r="E663" s="35" t="s">
        <v>195</v>
      </c>
      <c r="F663" s="37">
        <v>2022</v>
      </c>
    </row>
    <row r="664" spans="1:6" x14ac:dyDescent="0.25">
      <c r="A664" s="24" t="s">
        <v>202</v>
      </c>
      <c r="B664" s="60">
        <v>2081</v>
      </c>
      <c r="C664" s="35" t="s">
        <v>128</v>
      </c>
      <c r="D664" s="36">
        <v>25000</v>
      </c>
      <c r="E664" s="35" t="s">
        <v>9</v>
      </c>
      <c r="F664" s="37">
        <v>2023</v>
      </c>
    </row>
    <row r="665" spans="1:6" x14ac:dyDescent="0.25">
      <c r="A665" s="24" t="s">
        <v>202</v>
      </c>
      <c r="B665" s="60">
        <v>2081</v>
      </c>
      <c r="C665" s="35" t="s">
        <v>128</v>
      </c>
      <c r="D665" s="36">
        <v>25525</v>
      </c>
      <c r="E665" s="35" t="s">
        <v>251</v>
      </c>
      <c r="F665" s="37">
        <v>2026</v>
      </c>
    </row>
    <row r="666" spans="1:6" x14ac:dyDescent="0.25">
      <c r="A666" s="24" t="s">
        <v>202</v>
      </c>
      <c r="B666" s="60">
        <v>1973</v>
      </c>
      <c r="C666" s="35" t="s">
        <v>168</v>
      </c>
      <c r="D666" s="36">
        <v>25000</v>
      </c>
      <c r="E666" s="35" t="s">
        <v>201</v>
      </c>
      <c r="F666" s="37">
        <v>2020</v>
      </c>
    </row>
    <row r="667" spans="1:6" x14ac:dyDescent="0.25">
      <c r="A667" s="24" t="s">
        <v>202</v>
      </c>
      <c r="B667" s="60">
        <v>1973</v>
      </c>
      <c r="C667" s="35" t="s">
        <v>168</v>
      </c>
      <c r="D667" s="36">
        <v>40000</v>
      </c>
      <c r="E667" s="35" t="s">
        <v>11</v>
      </c>
      <c r="F667" s="37">
        <v>2024</v>
      </c>
    </row>
    <row r="668" spans="1:6" x14ac:dyDescent="0.25">
      <c r="A668" s="24" t="s">
        <v>202</v>
      </c>
      <c r="B668" s="60">
        <v>1973</v>
      </c>
      <c r="C668" s="35" t="s">
        <v>168</v>
      </c>
      <c r="D668" s="36">
        <v>40000</v>
      </c>
      <c r="E668" s="35" t="s">
        <v>39</v>
      </c>
      <c r="F668" s="37">
        <v>2024</v>
      </c>
    </row>
    <row r="669" spans="1:6" x14ac:dyDescent="0.25">
      <c r="A669" s="24" t="s">
        <v>202</v>
      </c>
      <c r="B669" s="60">
        <v>2180</v>
      </c>
      <c r="C669" s="35" t="s">
        <v>169</v>
      </c>
      <c r="D669" s="36">
        <v>25000</v>
      </c>
      <c r="E669" s="35" t="s">
        <v>39</v>
      </c>
      <c r="F669" s="37">
        <v>2020</v>
      </c>
    </row>
    <row r="670" spans="1:6" x14ac:dyDescent="0.25">
      <c r="A670" s="24" t="s">
        <v>202</v>
      </c>
      <c r="B670" s="60">
        <v>2180</v>
      </c>
      <c r="C670" s="35" t="s">
        <v>169</v>
      </c>
      <c r="D670" s="36">
        <v>25000</v>
      </c>
      <c r="E670" s="35" t="s">
        <v>195</v>
      </c>
      <c r="F670" s="37">
        <v>2022</v>
      </c>
    </row>
    <row r="671" spans="1:6" x14ac:dyDescent="0.25">
      <c r="A671" s="24" t="s">
        <v>202</v>
      </c>
      <c r="B671" s="60">
        <v>2180</v>
      </c>
      <c r="C671" s="35" t="s">
        <v>169</v>
      </c>
      <c r="D671" s="36">
        <v>20000</v>
      </c>
      <c r="E671" s="35" t="s">
        <v>11</v>
      </c>
      <c r="F671" s="37">
        <v>2023</v>
      </c>
    </row>
    <row r="672" spans="1:6" x14ac:dyDescent="0.25">
      <c r="A672" s="24" t="s">
        <v>202</v>
      </c>
      <c r="B672" s="60">
        <v>1967</v>
      </c>
      <c r="C672" s="35" t="s">
        <v>170</v>
      </c>
      <c r="D672" s="36">
        <v>25000</v>
      </c>
      <c r="E672" s="35" t="s">
        <v>201</v>
      </c>
      <c r="F672" s="37">
        <v>2020</v>
      </c>
    </row>
    <row r="673" spans="1:6" x14ac:dyDescent="0.25">
      <c r="A673" s="24" t="s">
        <v>202</v>
      </c>
      <c r="B673" s="60">
        <v>2009</v>
      </c>
      <c r="C673" s="35" t="s">
        <v>129</v>
      </c>
      <c r="D673" s="36">
        <v>20000</v>
      </c>
      <c r="E673" s="35" t="s">
        <v>11</v>
      </c>
      <c r="F673" s="37">
        <v>2019</v>
      </c>
    </row>
    <row r="674" spans="1:6" x14ac:dyDescent="0.25">
      <c r="A674" s="24" t="s">
        <v>202</v>
      </c>
      <c r="B674" s="60">
        <v>2009</v>
      </c>
      <c r="C674" s="35" t="s">
        <v>129</v>
      </c>
      <c r="D674" s="36">
        <v>25000</v>
      </c>
      <c r="E674" s="35" t="s">
        <v>39</v>
      </c>
      <c r="F674" s="37">
        <v>2019</v>
      </c>
    </row>
    <row r="675" spans="1:6" x14ac:dyDescent="0.25">
      <c r="A675" s="24" t="s">
        <v>202</v>
      </c>
      <c r="B675" s="60">
        <v>2009</v>
      </c>
      <c r="C675" s="35" t="s">
        <v>129</v>
      </c>
      <c r="D675" s="36">
        <v>25000</v>
      </c>
      <c r="E675" s="35" t="s">
        <v>9</v>
      </c>
      <c r="F675" s="37">
        <v>2019</v>
      </c>
    </row>
    <row r="676" spans="1:6" x14ac:dyDescent="0.25">
      <c r="A676" s="24" t="s">
        <v>202</v>
      </c>
      <c r="B676" s="60">
        <v>2009</v>
      </c>
      <c r="C676" s="35" t="s">
        <v>129</v>
      </c>
      <c r="D676" s="36">
        <v>25000</v>
      </c>
      <c r="E676" s="35" t="s">
        <v>201</v>
      </c>
      <c r="F676" s="37">
        <v>2019</v>
      </c>
    </row>
    <row r="677" spans="1:6" x14ac:dyDescent="0.25">
      <c r="A677" s="24" t="s">
        <v>202</v>
      </c>
      <c r="B677" s="60">
        <v>2045</v>
      </c>
      <c r="C677" s="35" t="s">
        <v>21</v>
      </c>
      <c r="D677" s="36">
        <v>20000</v>
      </c>
      <c r="E677" s="35" t="s">
        <v>11</v>
      </c>
      <c r="F677" s="37">
        <v>2016</v>
      </c>
    </row>
    <row r="678" spans="1:6" x14ac:dyDescent="0.25">
      <c r="A678" s="24" t="s">
        <v>202</v>
      </c>
      <c r="B678" s="60">
        <v>2045</v>
      </c>
      <c r="C678" s="35" t="s">
        <v>21</v>
      </c>
      <c r="D678" s="36">
        <v>25000</v>
      </c>
      <c r="E678" s="35" t="s">
        <v>12</v>
      </c>
      <c r="F678" s="37">
        <v>2016</v>
      </c>
    </row>
    <row r="679" spans="1:6" x14ac:dyDescent="0.25">
      <c r="A679" s="24" t="s">
        <v>202</v>
      </c>
      <c r="B679" s="60">
        <v>2045</v>
      </c>
      <c r="C679" s="35" t="s">
        <v>21</v>
      </c>
      <c r="D679" s="36">
        <v>25000</v>
      </c>
      <c r="E679" s="35" t="s">
        <v>9</v>
      </c>
      <c r="F679" s="37">
        <v>2020</v>
      </c>
    </row>
    <row r="680" spans="1:6" x14ac:dyDescent="0.25">
      <c r="A680" s="24" t="s">
        <v>202</v>
      </c>
      <c r="B680" s="60">
        <v>2045</v>
      </c>
      <c r="C680" s="35" t="s">
        <v>21</v>
      </c>
      <c r="D680" s="36">
        <v>25000</v>
      </c>
      <c r="E680" s="35" t="s">
        <v>201</v>
      </c>
      <c r="F680" s="37">
        <v>2021</v>
      </c>
    </row>
    <row r="681" spans="1:6" x14ac:dyDescent="0.25">
      <c r="A681" s="24" t="s">
        <v>202</v>
      </c>
      <c r="B681" s="60">
        <v>2045</v>
      </c>
      <c r="C681" s="35" t="s">
        <v>21</v>
      </c>
      <c r="D681" s="36">
        <v>25000</v>
      </c>
      <c r="E681" s="35" t="s">
        <v>195</v>
      </c>
      <c r="F681" s="37">
        <v>2022</v>
      </c>
    </row>
    <row r="682" spans="1:6" x14ac:dyDescent="0.25">
      <c r="A682" s="24" t="s">
        <v>202</v>
      </c>
      <c r="B682" s="60">
        <v>2045</v>
      </c>
      <c r="C682" s="35" t="s">
        <v>21</v>
      </c>
      <c r="D682" s="36">
        <v>40840</v>
      </c>
      <c r="E682" s="35" t="s">
        <v>39</v>
      </c>
      <c r="F682" s="37">
        <v>2026</v>
      </c>
    </row>
    <row r="683" spans="1:6" x14ac:dyDescent="0.25">
      <c r="A683" s="24" t="s">
        <v>202</v>
      </c>
      <c r="B683" s="60">
        <v>2045</v>
      </c>
      <c r="C683" s="35" t="s">
        <v>21</v>
      </c>
      <c r="D683" s="36">
        <v>25525</v>
      </c>
      <c r="E683" s="35" t="s">
        <v>9</v>
      </c>
      <c r="F683" s="37">
        <v>2026</v>
      </c>
    </row>
    <row r="684" spans="1:6" x14ac:dyDescent="0.25">
      <c r="A684" s="24" t="s">
        <v>202</v>
      </c>
      <c r="B684" s="60">
        <v>2045</v>
      </c>
      <c r="C684" s="35" t="s">
        <v>21</v>
      </c>
      <c r="D684" s="36">
        <v>25525</v>
      </c>
      <c r="E684" s="35" t="s">
        <v>195</v>
      </c>
      <c r="F684" s="37">
        <v>2026</v>
      </c>
    </row>
    <row r="685" spans="1:6" x14ac:dyDescent="0.25">
      <c r="A685" s="24" t="s">
        <v>202</v>
      </c>
      <c r="B685" s="60">
        <v>2045</v>
      </c>
      <c r="C685" s="35" t="s">
        <v>21</v>
      </c>
      <c r="D685" s="36">
        <v>10210</v>
      </c>
      <c r="E685" s="35" t="s">
        <v>251</v>
      </c>
      <c r="F685" s="37">
        <v>2026</v>
      </c>
    </row>
    <row r="686" spans="1:6" x14ac:dyDescent="0.25">
      <c r="A686" s="24" t="s">
        <v>202</v>
      </c>
      <c r="B686" s="60">
        <v>1946</v>
      </c>
      <c r="C686" s="35" t="s">
        <v>53</v>
      </c>
      <c r="D686" s="36">
        <v>25000</v>
      </c>
      <c r="E686" s="35" t="s">
        <v>9</v>
      </c>
      <c r="F686" s="37">
        <v>2017</v>
      </c>
    </row>
    <row r="687" spans="1:6" x14ac:dyDescent="0.25">
      <c r="A687" s="24" t="s">
        <v>202</v>
      </c>
      <c r="B687" s="60">
        <v>1946</v>
      </c>
      <c r="C687" s="35" t="s">
        <v>53</v>
      </c>
      <c r="D687" s="36">
        <v>25000</v>
      </c>
      <c r="E687" s="35" t="s">
        <v>39</v>
      </c>
      <c r="F687" s="37">
        <v>2020</v>
      </c>
    </row>
    <row r="688" spans="1:6" x14ac:dyDescent="0.25">
      <c r="A688" s="24" t="s">
        <v>202</v>
      </c>
      <c r="B688" s="60">
        <v>1946</v>
      </c>
      <c r="C688" s="35" t="s">
        <v>53</v>
      </c>
      <c r="D688" s="36">
        <v>20000</v>
      </c>
      <c r="E688" s="35" t="s">
        <v>11</v>
      </c>
      <c r="F688" s="37">
        <v>2021</v>
      </c>
    </row>
    <row r="689" spans="1:6" x14ac:dyDescent="0.25">
      <c r="A689" s="24" t="s">
        <v>202</v>
      </c>
      <c r="B689" s="60">
        <v>1946</v>
      </c>
      <c r="C689" s="35" t="s">
        <v>53</v>
      </c>
      <c r="D689" s="36">
        <v>25000</v>
      </c>
      <c r="E689" s="35" t="s">
        <v>9</v>
      </c>
      <c r="F689" s="37">
        <v>2022</v>
      </c>
    </row>
    <row r="690" spans="1:6" x14ac:dyDescent="0.25">
      <c r="A690" s="24" t="s">
        <v>202</v>
      </c>
      <c r="B690" s="60">
        <v>1946</v>
      </c>
      <c r="C690" s="35" t="s">
        <v>53</v>
      </c>
      <c r="D690" s="36">
        <v>25000</v>
      </c>
      <c r="E690" s="35" t="s">
        <v>195</v>
      </c>
      <c r="F690" s="37">
        <v>2022</v>
      </c>
    </row>
    <row r="691" spans="1:6" x14ac:dyDescent="0.25">
      <c r="A691" s="24" t="s">
        <v>202</v>
      </c>
      <c r="B691" s="60">
        <v>1946</v>
      </c>
      <c r="C691" s="35" t="s">
        <v>53</v>
      </c>
      <c r="D691" s="36">
        <v>40840</v>
      </c>
      <c r="E691" s="35" t="s">
        <v>39</v>
      </c>
      <c r="F691" s="37">
        <v>2026</v>
      </c>
    </row>
    <row r="692" spans="1:6" x14ac:dyDescent="0.25">
      <c r="A692" s="24" t="s">
        <v>202</v>
      </c>
      <c r="B692" s="60">
        <v>1946</v>
      </c>
      <c r="C692" s="35" t="s">
        <v>53</v>
      </c>
      <c r="D692" s="36">
        <v>40840</v>
      </c>
      <c r="E692" s="35" t="s">
        <v>39</v>
      </c>
      <c r="F692" s="37">
        <v>2026</v>
      </c>
    </row>
    <row r="693" spans="1:6" x14ac:dyDescent="0.25">
      <c r="A693" s="24" t="s">
        <v>202</v>
      </c>
      <c r="B693" s="60">
        <v>1946</v>
      </c>
      <c r="C693" s="35" t="s">
        <v>53</v>
      </c>
      <c r="D693" s="36">
        <v>25525</v>
      </c>
      <c r="E693" s="35" t="s">
        <v>195</v>
      </c>
      <c r="F693" s="37">
        <v>2026</v>
      </c>
    </row>
    <row r="694" spans="1:6" x14ac:dyDescent="0.25">
      <c r="A694" s="24" t="s">
        <v>202</v>
      </c>
      <c r="B694" s="60">
        <v>1946</v>
      </c>
      <c r="C694" s="35" t="s">
        <v>53</v>
      </c>
      <c r="D694" s="36">
        <v>25525</v>
      </c>
      <c r="E694" s="35" t="s">
        <v>251</v>
      </c>
      <c r="F694" s="37">
        <v>2026</v>
      </c>
    </row>
    <row r="695" spans="1:6" x14ac:dyDescent="0.25">
      <c r="A695" s="24" t="s">
        <v>202</v>
      </c>
      <c r="B695" s="60">
        <v>1977</v>
      </c>
      <c r="C695" s="35" t="s">
        <v>79</v>
      </c>
      <c r="D695" s="36">
        <v>20000</v>
      </c>
      <c r="E695" s="35" t="s">
        <v>11</v>
      </c>
      <c r="F695" s="37">
        <v>2018</v>
      </c>
    </row>
    <row r="696" spans="1:6" x14ac:dyDescent="0.25">
      <c r="A696" s="24" t="s">
        <v>202</v>
      </c>
      <c r="B696" s="60">
        <v>1977</v>
      </c>
      <c r="C696" s="35" t="s">
        <v>79</v>
      </c>
      <c r="D696" s="36">
        <v>25000</v>
      </c>
      <c r="E696" s="35" t="s">
        <v>39</v>
      </c>
      <c r="F696" s="37">
        <v>2018</v>
      </c>
    </row>
    <row r="697" spans="1:6" x14ac:dyDescent="0.25">
      <c r="A697" s="24" t="s">
        <v>202</v>
      </c>
      <c r="B697" s="60">
        <v>1977</v>
      </c>
      <c r="C697" s="35" t="s">
        <v>79</v>
      </c>
      <c r="D697" s="36">
        <v>25000</v>
      </c>
      <c r="E697" s="35" t="s">
        <v>201</v>
      </c>
      <c r="F697" s="37">
        <v>2020</v>
      </c>
    </row>
    <row r="698" spans="1:6" x14ac:dyDescent="0.25">
      <c r="A698" s="24" t="s">
        <v>202</v>
      </c>
      <c r="B698" s="60">
        <v>1977</v>
      </c>
      <c r="C698" s="35" t="s">
        <v>79</v>
      </c>
      <c r="D698" s="36">
        <v>20000</v>
      </c>
      <c r="E698" s="35" t="s">
        <v>11</v>
      </c>
      <c r="F698" s="37">
        <v>2022</v>
      </c>
    </row>
    <row r="699" spans="1:6" x14ac:dyDescent="0.25">
      <c r="A699" s="24" t="s">
        <v>202</v>
      </c>
      <c r="B699" s="60">
        <v>1977</v>
      </c>
      <c r="C699" s="35" t="s">
        <v>79</v>
      </c>
      <c r="D699" s="36">
        <v>25000</v>
      </c>
      <c r="E699" s="35" t="s">
        <v>39</v>
      </c>
      <c r="F699" s="37">
        <v>2022</v>
      </c>
    </row>
    <row r="700" spans="1:6" x14ac:dyDescent="0.25">
      <c r="A700" s="24" t="s">
        <v>202</v>
      </c>
      <c r="B700" s="60">
        <v>1977</v>
      </c>
      <c r="C700" s="35" t="s">
        <v>79</v>
      </c>
      <c r="D700" s="36">
        <v>25000</v>
      </c>
      <c r="E700" s="35" t="s">
        <v>9</v>
      </c>
      <c r="F700" s="37">
        <v>2022</v>
      </c>
    </row>
    <row r="701" spans="1:6" x14ac:dyDescent="0.25">
      <c r="A701" s="24" t="s">
        <v>202</v>
      </c>
      <c r="B701" s="60">
        <v>1977</v>
      </c>
      <c r="C701" s="35" t="s">
        <v>79</v>
      </c>
      <c r="D701" s="36">
        <v>25000</v>
      </c>
      <c r="E701" s="35" t="s">
        <v>195</v>
      </c>
      <c r="F701" s="37">
        <v>2022</v>
      </c>
    </row>
    <row r="702" spans="1:6" x14ac:dyDescent="0.25">
      <c r="A702" s="24" t="s">
        <v>202</v>
      </c>
      <c r="B702" s="60">
        <v>2001</v>
      </c>
      <c r="C702" s="35" t="s">
        <v>171</v>
      </c>
      <c r="D702" s="36">
        <v>25000</v>
      </c>
      <c r="E702" s="35" t="s">
        <v>9</v>
      </c>
      <c r="F702" s="37">
        <v>2020</v>
      </c>
    </row>
    <row r="703" spans="1:6" x14ac:dyDescent="0.25">
      <c r="A703" s="24" t="s">
        <v>202</v>
      </c>
      <c r="B703" s="60">
        <v>2001</v>
      </c>
      <c r="C703" s="35" t="s">
        <v>171</v>
      </c>
      <c r="D703" s="36">
        <v>20000</v>
      </c>
      <c r="E703" s="35" t="s">
        <v>11</v>
      </c>
      <c r="F703" s="37">
        <v>2023</v>
      </c>
    </row>
    <row r="704" spans="1:6" x14ac:dyDescent="0.25">
      <c r="A704" s="24" t="s">
        <v>202</v>
      </c>
      <c r="B704" s="60">
        <v>2001</v>
      </c>
      <c r="C704" s="35" t="s">
        <v>171</v>
      </c>
      <c r="D704" s="36">
        <v>25000</v>
      </c>
      <c r="E704" s="35" t="s">
        <v>39</v>
      </c>
      <c r="F704" s="37">
        <v>2023</v>
      </c>
    </row>
    <row r="705" spans="1:6" x14ac:dyDescent="0.25">
      <c r="A705" s="24" t="s">
        <v>202</v>
      </c>
      <c r="B705" s="60">
        <v>2001</v>
      </c>
      <c r="C705" s="35" t="s">
        <v>171</v>
      </c>
      <c r="D705" s="36">
        <v>25000</v>
      </c>
      <c r="E705" s="35" t="s">
        <v>9</v>
      </c>
      <c r="F705" s="37">
        <v>2025</v>
      </c>
    </row>
    <row r="706" spans="1:6" x14ac:dyDescent="0.25">
      <c r="A706" s="24" t="s">
        <v>202</v>
      </c>
      <c r="B706" s="60">
        <v>2182</v>
      </c>
      <c r="C706" s="35" t="s">
        <v>95</v>
      </c>
      <c r="D706" s="36">
        <v>20000</v>
      </c>
      <c r="E706" s="35" t="s">
        <v>11</v>
      </c>
      <c r="F706" s="37">
        <v>2018</v>
      </c>
    </row>
    <row r="707" spans="1:6" x14ac:dyDescent="0.25">
      <c r="A707" s="24" t="s">
        <v>202</v>
      </c>
      <c r="B707" s="60">
        <v>2182</v>
      </c>
      <c r="C707" s="35" t="s">
        <v>95</v>
      </c>
      <c r="D707" s="36">
        <v>25000</v>
      </c>
      <c r="E707" s="35" t="s">
        <v>39</v>
      </c>
      <c r="F707" s="37">
        <v>2018</v>
      </c>
    </row>
    <row r="708" spans="1:6" x14ac:dyDescent="0.25">
      <c r="A708" s="24" t="s">
        <v>202</v>
      </c>
      <c r="B708" s="60">
        <v>2182</v>
      </c>
      <c r="C708" s="35" t="s">
        <v>95</v>
      </c>
      <c r="D708" s="36">
        <v>25000</v>
      </c>
      <c r="E708" s="35" t="s">
        <v>9</v>
      </c>
      <c r="F708" s="37">
        <v>2018</v>
      </c>
    </row>
    <row r="709" spans="1:6" x14ac:dyDescent="0.25">
      <c r="A709" s="24" t="s">
        <v>202</v>
      </c>
      <c r="B709" s="60">
        <v>2182</v>
      </c>
      <c r="C709" s="35" t="s">
        <v>95</v>
      </c>
      <c r="D709" s="36">
        <v>25000</v>
      </c>
      <c r="E709" s="35" t="s">
        <v>9</v>
      </c>
      <c r="F709" s="37">
        <v>2022</v>
      </c>
    </row>
    <row r="710" spans="1:6" x14ac:dyDescent="0.25">
      <c r="A710" s="24" t="s">
        <v>202</v>
      </c>
      <c r="B710" s="60">
        <v>2182</v>
      </c>
      <c r="C710" s="35" t="s">
        <v>95</v>
      </c>
      <c r="D710" s="36">
        <v>25000</v>
      </c>
      <c r="E710" s="35" t="s">
        <v>195</v>
      </c>
      <c r="F710" s="37">
        <v>2023</v>
      </c>
    </row>
    <row r="711" spans="1:6" x14ac:dyDescent="0.25">
      <c r="A711" s="24" t="s">
        <v>202</v>
      </c>
      <c r="B711" s="60">
        <v>1999</v>
      </c>
      <c r="C711" s="35" t="s">
        <v>181</v>
      </c>
      <c r="D711" s="36">
        <v>25000</v>
      </c>
      <c r="E711" s="35" t="s">
        <v>201</v>
      </c>
      <c r="F711" s="37">
        <v>2021</v>
      </c>
    </row>
    <row r="712" spans="1:6" x14ac:dyDescent="0.25">
      <c r="A712" s="24" t="s">
        <v>202</v>
      </c>
      <c r="B712" s="60">
        <v>1999</v>
      </c>
      <c r="C712" s="35" t="s">
        <v>181</v>
      </c>
      <c r="D712" s="36">
        <v>25000</v>
      </c>
      <c r="E712" s="35" t="s">
        <v>195</v>
      </c>
      <c r="F712" s="37">
        <v>2023</v>
      </c>
    </row>
    <row r="713" spans="1:6" x14ac:dyDescent="0.25">
      <c r="A713" s="24" t="s">
        <v>202</v>
      </c>
      <c r="B713" s="60">
        <v>1999</v>
      </c>
      <c r="C713" s="35" t="s">
        <v>181</v>
      </c>
      <c r="D713" s="36">
        <v>40000</v>
      </c>
      <c r="E713" s="35" t="s">
        <v>11</v>
      </c>
      <c r="F713" s="37">
        <v>2024</v>
      </c>
    </row>
    <row r="714" spans="1:6" x14ac:dyDescent="0.25">
      <c r="A714" s="24" t="s">
        <v>202</v>
      </c>
      <c r="B714" s="60">
        <v>1999</v>
      </c>
      <c r="C714" s="35" t="s">
        <v>181</v>
      </c>
      <c r="D714" s="36">
        <v>40000</v>
      </c>
      <c r="E714" s="35" t="s">
        <v>39</v>
      </c>
      <c r="F714" s="37">
        <v>2024</v>
      </c>
    </row>
    <row r="715" spans="1:6" x14ac:dyDescent="0.25">
      <c r="A715" s="24" t="s">
        <v>202</v>
      </c>
      <c r="B715" s="60">
        <v>2188</v>
      </c>
      <c r="C715" s="35" t="s">
        <v>180</v>
      </c>
      <c r="D715" s="36">
        <v>25000</v>
      </c>
      <c r="E715" s="35" t="s">
        <v>195</v>
      </c>
      <c r="F715" s="37">
        <v>2023</v>
      </c>
    </row>
    <row r="716" spans="1:6" x14ac:dyDescent="0.25">
      <c r="A716" s="24" t="s">
        <v>202</v>
      </c>
      <c r="B716" s="60">
        <v>2188</v>
      </c>
      <c r="C716" s="35" t="s">
        <v>180</v>
      </c>
      <c r="D716" s="36">
        <v>40000</v>
      </c>
      <c r="E716" s="35" t="s">
        <v>11</v>
      </c>
      <c r="F716" s="37">
        <v>2024</v>
      </c>
    </row>
    <row r="717" spans="1:6" x14ac:dyDescent="0.25">
      <c r="A717" s="24" t="s">
        <v>202</v>
      </c>
      <c r="B717" s="60">
        <v>2188</v>
      </c>
      <c r="C717" s="35" t="s">
        <v>180</v>
      </c>
      <c r="D717" s="36">
        <v>40000</v>
      </c>
      <c r="E717" s="35" t="s">
        <v>39</v>
      </c>
      <c r="F717" s="37">
        <v>2024</v>
      </c>
    </row>
    <row r="718" spans="1:6" x14ac:dyDescent="0.25">
      <c r="A718" s="24" t="s">
        <v>202</v>
      </c>
      <c r="B718" s="60">
        <v>2044</v>
      </c>
      <c r="C718" s="35" t="s">
        <v>172</v>
      </c>
      <c r="D718" s="36">
        <v>20000</v>
      </c>
      <c r="E718" s="35" t="s">
        <v>11</v>
      </c>
      <c r="F718" s="37">
        <v>2020</v>
      </c>
    </row>
    <row r="719" spans="1:6" x14ac:dyDescent="0.25">
      <c r="A719" s="24" t="s">
        <v>202</v>
      </c>
      <c r="B719" s="60">
        <v>2044</v>
      </c>
      <c r="C719" s="35" t="s">
        <v>172</v>
      </c>
      <c r="D719" s="36">
        <v>25000</v>
      </c>
      <c r="E719" s="35" t="s">
        <v>39</v>
      </c>
      <c r="F719" s="37">
        <v>2020</v>
      </c>
    </row>
    <row r="720" spans="1:6" x14ac:dyDescent="0.25">
      <c r="A720" s="24" t="s">
        <v>202</v>
      </c>
      <c r="B720" s="60">
        <v>2044</v>
      </c>
      <c r="C720" s="35" t="s">
        <v>172</v>
      </c>
      <c r="D720" s="36">
        <v>25000</v>
      </c>
      <c r="E720" s="35" t="s">
        <v>201</v>
      </c>
      <c r="F720" s="37">
        <v>2020</v>
      </c>
    </row>
    <row r="721" spans="1:6" x14ac:dyDescent="0.25">
      <c r="A721" s="24" t="s">
        <v>202</v>
      </c>
      <c r="B721" s="60">
        <v>2044</v>
      </c>
      <c r="C721" s="35" t="s">
        <v>172</v>
      </c>
      <c r="D721" s="36">
        <v>25000</v>
      </c>
      <c r="E721" s="35" t="s">
        <v>9</v>
      </c>
      <c r="F721" s="37">
        <v>2024</v>
      </c>
    </row>
    <row r="722" spans="1:6" x14ac:dyDescent="0.25">
      <c r="A722" s="24" t="s">
        <v>202</v>
      </c>
      <c r="B722" s="60">
        <v>2044</v>
      </c>
      <c r="C722" s="35" t="s">
        <v>172</v>
      </c>
      <c r="D722" s="36">
        <v>25000</v>
      </c>
      <c r="E722" s="35" t="s">
        <v>195</v>
      </c>
      <c r="F722" s="37">
        <v>2024</v>
      </c>
    </row>
    <row r="723" spans="1:6" x14ac:dyDescent="0.25">
      <c r="A723" s="24" t="s">
        <v>202</v>
      </c>
      <c r="B723" s="60">
        <v>2142</v>
      </c>
      <c r="C723" s="35" t="s">
        <v>198</v>
      </c>
      <c r="D723" s="36">
        <v>25000</v>
      </c>
      <c r="E723" s="35" t="s">
        <v>195</v>
      </c>
      <c r="F723" s="37">
        <v>2022</v>
      </c>
    </row>
    <row r="724" spans="1:6" x14ac:dyDescent="0.25">
      <c r="A724" s="24" t="s">
        <v>202</v>
      </c>
      <c r="B724" s="60">
        <v>2142</v>
      </c>
      <c r="C724" s="35" t="s">
        <v>198</v>
      </c>
      <c r="D724" s="36">
        <v>40000</v>
      </c>
      <c r="E724" s="35" t="s">
        <v>39</v>
      </c>
      <c r="F724" s="37">
        <v>2025</v>
      </c>
    </row>
    <row r="725" spans="1:6" x14ac:dyDescent="0.25">
      <c r="A725" s="24" t="s">
        <v>202</v>
      </c>
      <c r="B725" s="60">
        <v>1944</v>
      </c>
      <c r="C725" s="35" t="s">
        <v>54</v>
      </c>
      <c r="D725" s="36">
        <v>20000</v>
      </c>
      <c r="E725" s="35" t="s">
        <v>11</v>
      </c>
      <c r="F725" s="37">
        <v>2017</v>
      </c>
    </row>
    <row r="726" spans="1:6" x14ac:dyDescent="0.25">
      <c r="A726" s="24" t="s">
        <v>202</v>
      </c>
      <c r="B726" s="60">
        <v>1944</v>
      </c>
      <c r="C726" s="35" t="s">
        <v>54</v>
      </c>
      <c r="D726" s="36">
        <v>25000</v>
      </c>
      <c r="E726" s="35" t="s">
        <v>39</v>
      </c>
      <c r="F726" s="37">
        <v>2017</v>
      </c>
    </row>
    <row r="727" spans="1:6" x14ac:dyDescent="0.25">
      <c r="A727" s="24" t="s">
        <v>202</v>
      </c>
      <c r="B727" s="60">
        <v>1944</v>
      </c>
      <c r="C727" s="35" t="s">
        <v>54</v>
      </c>
      <c r="D727" s="36">
        <v>25000</v>
      </c>
      <c r="E727" s="35" t="s">
        <v>9</v>
      </c>
      <c r="F727" s="37">
        <v>2020</v>
      </c>
    </row>
    <row r="728" spans="1:6" x14ac:dyDescent="0.25">
      <c r="A728" s="24" t="s">
        <v>202</v>
      </c>
      <c r="B728" s="60">
        <v>1944</v>
      </c>
      <c r="C728" s="35" t="s">
        <v>54</v>
      </c>
      <c r="D728" s="36">
        <v>25000</v>
      </c>
      <c r="E728" s="35" t="s">
        <v>201</v>
      </c>
      <c r="F728" s="37">
        <v>2020</v>
      </c>
    </row>
    <row r="729" spans="1:6" x14ac:dyDescent="0.25">
      <c r="A729" s="24" t="s">
        <v>202</v>
      </c>
      <c r="B729" s="60">
        <v>1944</v>
      </c>
      <c r="C729" s="35" t="s">
        <v>54</v>
      </c>
      <c r="D729" s="36">
        <v>20000</v>
      </c>
      <c r="E729" s="35" t="s">
        <v>11</v>
      </c>
      <c r="F729" s="37">
        <v>2021</v>
      </c>
    </row>
    <row r="730" spans="1:6" x14ac:dyDescent="0.25">
      <c r="A730" s="24" t="s">
        <v>202</v>
      </c>
      <c r="B730" s="60">
        <v>1944</v>
      </c>
      <c r="C730" s="35" t="s">
        <v>54</v>
      </c>
      <c r="D730" s="36">
        <v>25000</v>
      </c>
      <c r="E730" s="35" t="s">
        <v>39</v>
      </c>
      <c r="F730" s="37">
        <v>2021</v>
      </c>
    </row>
    <row r="731" spans="1:6" x14ac:dyDescent="0.25">
      <c r="A731" s="24" t="s">
        <v>202</v>
      </c>
      <c r="B731" s="60">
        <v>1944</v>
      </c>
      <c r="C731" s="35" t="s">
        <v>54</v>
      </c>
      <c r="D731" s="36">
        <v>25000</v>
      </c>
      <c r="E731" s="35" t="s">
        <v>195</v>
      </c>
      <c r="F731" s="37">
        <v>2023</v>
      </c>
    </row>
    <row r="732" spans="1:6" x14ac:dyDescent="0.25">
      <c r="A732" s="24" t="s">
        <v>202</v>
      </c>
      <c r="B732" s="60">
        <v>1944</v>
      </c>
      <c r="C732" s="35" t="s">
        <v>54</v>
      </c>
      <c r="D732" s="36">
        <v>25000</v>
      </c>
      <c r="E732" s="35" t="s">
        <v>9</v>
      </c>
      <c r="F732" s="37">
        <v>2024</v>
      </c>
    </row>
    <row r="733" spans="1:6" x14ac:dyDescent="0.25">
      <c r="A733" s="24" t="s">
        <v>202</v>
      </c>
      <c r="B733" s="60">
        <v>2103</v>
      </c>
      <c r="C733" s="35" t="s">
        <v>173</v>
      </c>
      <c r="D733" s="36">
        <v>20000</v>
      </c>
      <c r="E733" s="35" t="s">
        <v>11</v>
      </c>
      <c r="F733" s="37">
        <v>2020</v>
      </c>
    </row>
    <row r="734" spans="1:6" x14ac:dyDescent="0.25">
      <c r="A734" s="24" t="s">
        <v>202</v>
      </c>
      <c r="B734" s="60">
        <v>2103</v>
      </c>
      <c r="C734" s="35" t="s">
        <v>173</v>
      </c>
      <c r="D734" s="36">
        <v>25000</v>
      </c>
      <c r="E734" s="35" t="s">
        <v>39</v>
      </c>
      <c r="F734" s="37">
        <v>2020</v>
      </c>
    </row>
    <row r="735" spans="1:6" x14ac:dyDescent="0.25">
      <c r="A735" s="24" t="s">
        <v>202</v>
      </c>
      <c r="B735" s="60">
        <v>2103</v>
      </c>
      <c r="C735" s="35" t="s">
        <v>173</v>
      </c>
      <c r="D735" s="36">
        <v>25000</v>
      </c>
      <c r="E735" s="35" t="s">
        <v>195</v>
      </c>
      <c r="F735" s="37">
        <v>2023</v>
      </c>
    </row>
    <row r="736" spans="1:6" x14ac:dyDescent="0.25">
      <c r="A736" s="24" t="s">
        <v>202</v>
      </c>
      <c r="B736" s="60">
        <v>1935</v>
      </c>
      <c r="C736" s="35" t="s">
        <v>60</v>
      </c>
      <c r="D736" s="36">
        <v>25000</v>
      </c>
      <c r="E736" s="35" t="s">
        <v>9</v>
      </c>
      <c r="F736" s="37">
        <v>2018</v>
      </c>
    </row>
    <row r="737" spans="1:6" x14ac:dyDescent="0.25">
      <c r="A737" s="24" t="s">
        <v>202</v>
      </c>
      <c r="B737" s="60">
        <v>2257</v>
      </c>
      <c r="C737" s="35" t="s">
        <v>130</v>
      </c>
      <c r="D737" s="36">
        <v>20000</v>
      </c>
      <c r="E737" s="35" t="s">
        <v>11</v>
      </c>
      <c r="F737" s="37">
        <v>2019</v>
      </c>
    </row>
    <row r="738" spans="1:6" x14ac:dyDescent="0.25">
      <c r="A738" s="24" t="s">
        <v>202</v>
      </c>
      <c r="B738" s="60">
        <v>2257</v>
      </c>
      <c r="C738" s="35" t="s">
        <v>130</v>
      </c>
      <c r="D738" s="36">
        <v>25000</v>
      </c>
      <c r="E738" s="35" t="s">
        <v>39</v>
      </c>
      <c r="F738" s="37">
        <v>2019</v>
      </c>
    </row>
    <row r="739" spans="1:6" x14ac:dyDescent="0.25">
      <c r="A739" s="24" t="s">
        <v>202</v>
      </c>
      <c r="B739" s="60">
        <v>2257</v>
      </c>
      <c r="C739" s="35" t="s">
        <v>130</v>
      </c>
      <c r="D739" s="36">
        <v>25000</v>
      </c>
      <c r="E739" s="35" t="s">
        <v>9</v>
      </c>
      <c r="F739" s="37">
        <v>2022</v>
      </c>
    </row>
    <row r="740" spans="1:6" x14ac:dyDescent="0.25">
      <c r="A740" s="24" t="s">
        <v>202</v>
      </c>
      <c r="B740" s="60">
        <v>2257</v>
      </c>
      <c r="C740" s="35" t="s">
        <v>130</v>
      </c>
      <c r="D740" s="36">
        <v>25000</v>
      </c>
      <c r="E740" s="35" t="s">
        <v>195</v>
      </c>
      <c r="F740" s="37">
        <v>2022</v>
      </c>
    </row>
    <row r="741" spans="1:6" x14ac:dyDescent="0.25">
      <c r="A741" s="24" t="s">
        <v>202</v>
      </c>
      <c r="B741" s="60">
        <v>2257</v>
      </c>
      <c r="C741" s="35" t="s">
        <v>130</v>
      </c>
      <c r="D741" s="36">
        <v>40000</v>
      </c>
      <c r="E741" s="35" t="s">
        <v>39</v>
      </c>
      <c r="F741" s="37">
        <v>2024</v>
      </c>
    </row>
    <row r="742" spans="1:6" x14ac:dyDescent="0.25">
      <c r="A742" s="24" t="s">
        <v>202</v>
      </c>
      <c r="B742" s="60">
        <v>2257</v>
      </c>
      <c r="C742" s="35" t="s">
        <v>130</v>
      </c>
      <c r="D742" s="36">
        <v>25525</v>
      </c>
      <c r="E742" s="35" t="s">
        <v>195</v>
      </c>
      <c r="F742" s="37">
        <v>2026</v>
      </c>
    </row>
    <row r="743" spans="1:6" x14ac:dyDescent="0.25">
      <c r="A743" s="24" t="s">
        <v>202</v>
      </c>
      <c r="B743" s="60">
        <v>2244</v>
      </c>
      <c r="C743" s="35" t="s">
        <v>55</v>
      </c>
      <c r="D743" s="36">
        <v>25000</v>
      </c>
      <c r="E743" s="35" t="s">
        <v>9</v>
      </c>
      <c r="F743" s="37">
        <v>2017</v>
      </c>
    </row>
    <row r="744" spans="1:6" x14ac:dyDescent="0.25">
      <c r="A744" s="24" t="s">
        <v>202</v>
      </c>
      <c r="B744" s="60">
        <v>2244</v>
      </c>
      <c r="C744" s="35" t="s">
        <v>55</v>
      </c>
      <c r="D744" s="36">
        <v>20000</v>
      </c>
      <c r="E744" s="35" t="s">
        <v>11</v>
      </c>
      <c r="F744" s="37">
        <v>2022</v>
      </c>
    </row>
    <row r="745" spans="1:6" x14ac:dyDescent="0.25">
      <c r="A745" s="24" t="s">
        <v>202</v>
      </c>
      <c r="B745" s="60">
        <v>2244</v>
      </c>
      <c r="C745" s="35" t="s">
        <v>55</v>
      </c>
      <c r="D745" s="36">
        <v>25000</v>
      </c>
      <c r="E745" s="35" t="s">
        <v>39</v>
      </c>
      <c r="F745" s="37">
        <v>2022</v>
      </c>
    </row>
    <row r="746" spans="1:6" x14ac:dyDescent="0.25">
      <c r="A746" s="24" t="s">
        <v>202</v>
      </c>
      <c r="B746" s="60">
        <v>2244</v>
      </c>
      <c r="C746" s="35" t="s">
        <v>55</v>
      </c>
      <c r="D746" s="36">
        <v>25000</v>
      </c>
      <c r="E746" s="35" t="s">
        <v>195</v>
      </c>
      <c r="F746" s="37">
        <v>2025</v>
      </c>
    </row>
    <row r="747" spans="1:6" x14ac:dyDescent="0.25">
      <c r="A747" s="24" t="s">
        <v>202</v>
      </c>
      <c r="B747" s="60">
        <v>2138</v>
      </c>
      <c r="C747" s="35" t="s">
        <v>94</v>
      </c>
      <c r="D747" s="36">
        <v>20000</v>
      </c>
      <c r="E747" s="35" t="s">
        <v>11</v>
      </c>
      <c r="F747" s="37">
        <v>2018</v>
      </c>
    </row>
    <row r="748" spans="1:6" x14ac:dyDescent="0.25">
      <c r="A748" s="24" t="s">
        <v>202</v>
      </c>
      <c r="B748" s="60">
        <v>2138</v>
      </c>
      <c r="C748" s="35" t="s">
        <v>94</v>
      </c>
      <c r="D748" s="36">
        <v>25000</v>
      </c>
      <c r="E748" s="35" t="s">
        <v>39</v>
      </c>
      <c r="F748" s="37">
        <v>2020</v>
      </c>
    </row>
    <row r="749" spans="1:6" x14ac:dyDescent="0.25">
      <c r="A749" s="24" t="s">
        <v>202</v>
      </c>
      <c r="B749" s="60">
        <v>2138</v>
      </c>
      <c r="C749" s="35" t="s">
        <v>94</v>
      </c>
      <c r="D749" s="36">
        <v>25000</v>
      </c>
      <c r="E749" s="35" t="s">
        <v>9</v>
      </c>
      <c r="F749" s="37">
        <v>2022</v>
      </c>
    </row>
    <row r="750" spans="1:6" x14ac:dyDescent="0.25">
      <c r="A750" s="24" t="s">
        <v>202</v>
      </c>
      <c r="B750" s="60">
        <v>2138</v>
      </c>
      <c r="C750" s="35" t="s">
        <v>94</v>
      </c>
      <c r="D750" s="36">
        <v>25000</v>
      </c>
      <c r="E750" s="35" t="s">
        <v>195</v>
      </c>
      <c r="F750" s="37">
        <v>2022</v>
      </c>
    </row>
    <row r="751" spans="1:6" x14ac:dyDescent="0.25">
      <c r="A751" s="24" t="s">
        <v>202</v>
      </c>
      <c r="B751" s="60">
        <v>1978</v>
      </c>
      <c r="C751" s="35" t="s">
        <v>209</v>
      </c>
      <c r="D751" s="36">
        <v>25000</v>
      </c>
      <c r="E751" s="35" t="s">
        <v>195</v>
      </c>
      <c r="F751" s="37">
        <v>2023</v>
      </c>
    </row>
    <row r="752" spans="1:6" x14ac:dyDescent="0.25">
      <c r="A752" s="24" t="s">
        <v>202</v>
      </c>
      <c r="B752" s="60">
        <v>2096</v>
      </c>
      <c r="C752" s="35" t="s">
        <v>22</v>
      </c>
      <c r="D752" s="36">
        <v>20000</v>
      </c>
      <c r="E752" s="35" t="s">
        <v>11</v>
      </c>
      <c r="F752" s="37">
        <v>2016</v>
      </c>
    </row>
    <row r="753" spans="1:6" x14ac:dyDescent="0.25">
      <c r="A753" s="24" t="s">
        <v>202</v>
      </c>
      <c r="B753" s="60">
        <v>2096</v>
      </c>
      <c r="C753" s="35" t="s">
        <v>22</v>
      </c>
      <c r="D753" s="36">
        <v>25000</v>
      </c>
      <c r="E753" s="35" t="s">
        <v>12</v>
      </c>
      <c r="F753" s="37">
        <v>2016</v>
      </c>
    </row>
    <row r="754" spans="1:6" x14ac:dyDescent="0.25">
      <c r="A754" s="24" t="s">
        <v>202</v>
      </c>
      <c r="B754" s="60">
        <v>2096</v>
      </c>
      <c r="C754" s="35" t="s">
        <v>22</v>
      </c>
      <c r="D754" s="36">
        <v>25000</v>
      </c>
      <c r="E754" s="35" t="s">
        <v>9</v>
      </c>
      <c r="F754" s="37">
        <v>2016</v>
      </c>
    </row>
    <row r="755" spans="1:6" x14ac:dyDescent="0.25">
      <c r="A755" s="24" t="s">
        <v>202</v>
      </c>
      <c r="B755" s="60">
        <v>2096</v>
      </c>
      <c r="C755" s="35" t="s">
        <v>22</v>
      </c>
      <c r="D755" s="36">
        <v>20000</v>
      </c>
      <c r="E755" s="35" t="s">
        <v>11</v>
      </c>
      <c r="F755" s="37">
        <v>2020</v>
      </c>
    </row>
    <row r="756" spans="1:6" x14ac:dyDescent="0.25">
      <c r="A756" s="24" t="s">
        <v>202</v>
      </c>
      <c r="B756" s="60">
        <v>2096</v>
      </c>
      <c r="C756" s="35" t="s">
        <v>22</v>
      </c>
      <c r="D756" s="36">
        <v>25000</v>
      </c>
      <c r="E756" s="35" t="s">
        <v>39</v>
      </c>
      <c r="F756" s="37">
        <v>2020</v>
      </c>
    </row>
    <row r="757" spans="1:6" x14ac:dyDescent="0.25">
      <c r="A757" s="24" t="s">
        <v>202</v>
      </c>
      <c r="B757" s="60">
        <v>2096</v>
      </c>
      <c r="C757" s="35" t="s">
        <v>22</v>
      </c>
      <c r="D757" s="36">
        <v>25000</v>
      </c>
      <c r="E757" s="35" t="s">
        <v>201</v>
      </c>
      <c r="F757" s="37">
        <v>2020</v>
      </c>
    </row>
    <row r="758" spans="1:6" x14ac:dyDescent="0.25">
      <c r="A758" s="24" t="s">
        <v>202</v>
      </c>
      <c r="B758" s="60">
        <v>2096</v>
      </c>
      <c r="C758" s="35" t="s">
        <v>22</v>
      </c>
      <c r="D758" s="36">
        <v>40000</v>
      </c>
      <c r="E758" s="35" t="s">
        <v>11</v>
      </c>
      <c r="F758" s="37">
        <v>2024</v>
      </c>
    </row>
    <row r="759" spans="1:6" x14ac:dyDescent="0.25">
      <c r="A759" s="24" t="s">
        <v>202</v>
      </c>
      <c r="B759" s="60">
        <v>2096</v>
      </c>
      <c r="C759" s="35" t="s">
        <v>22</v>
      </c>
      <c r="D759" s="36">
        <v>40000</v>
      </c>
      <c r="E759" s="35" t="s">
        <v>39</v>
      </c>
      <c r="F759" s="37">
        <v>2024</v>
      </c>
    </row>
    <row r="760" spans="1:6" x14ac:dyDescent="0.25">
      <c r="A760" s="24" t="s">
        <v>202</v>
      </c>
      <c r="B760" s="60">
        <v>2096</v>
      </c>
      <c r="C760" s="35" t="s">
        <v>22</v>
      </c>
      <c r="D760" s="36">
        <v>25000</v>
      </c>
      <c r="E760" s="35" t="s">
        <v>9</v>
      </c>
      <c r="F760" s="37">
        <v>2024</v>
      </c>
    </row>
    <row r="761" spans="1:6" x14ac:dyDescent="0.25">
      <c r="A761" s="24" t="s">
        <v>202</v>
      </c>
      <c r="B761" s="60">
        <v>2096</v>
      </c>
      <c r="C761" s="35" t="s">
        <v>22</v>
      </c>
      <c r="D761" s="36">
        <v>25000</v>
      </c>
      <c r="E761" s="35" t="s">
        <v>195</v>
      </c>
      <c r="F761" s="37">
        <v>2025</v>
      </c>
    </row>
    <row r="762" spans="1:6" x14ac:dyDescent="0.25">
      <c r="A762" s="24" t="s">
        <v>202</v>
      </c>
      <c r="B762" s="60">
        <v>2022</v>
      </c>
      <c r="C762" s="35" t="s">
        <v>174</v>
      </c>
      <c r="D762" s="36">
        <v>25000</v>
      </c>
      <c r="E762" s="35" t="s">
        <v>201</v>
      </c>
      <c r="F762" s="37">
        <v>2020</v>
      </c>
    </row>
    <row r="763" spans="1:6" x14ac:dyDescent="0.25">
      <c r="A763" s="24" t="s">
        <v>202</v>
      </c>
      <c r="B763" s="60">
        <v>2022</v>
      </c>
      <c r="C763" s="35" t="s">
        <v>174</v>
      </c>
      <c r="D763" s="36">
        <v>25000</v>
      </c>
      <c r="E763" s="35" t="s">
        <v>195</v>
      </c>
      <c r="F763" s="37">
        <v>2023</v>
      </c>
    </row>
    <row r="764" spans="1:6" x14ac:dyDescent="0.25">
      <c r="A764" s="24" t="s">
        <v>202</v>
      </c>
      <c r="B764" s="60">
        <v>2087</v>
      </c>
      <c r="C764" s="35" t="s">
        <v>23</v>
      </c>
      <c r="D764" s="36">
        <v>25000</v>
      </c>
      <c r="E764" s="35" t="s">
        <v>9</v>
      </c>
      <c r="F764" s="37">
        <v>2016</v>
      </c>
    </row>
    <row r="765" spans="1:6" x14ac:dyDescent="0.25">
      <c r="A765" s="24" t="s">
        <v>202</v>
      </c>
      <c r="B765" s="60">
        <v>2087</v>
      </c>
      <c r="C765" s="35" t="s">
        <v>23</v>
      </c>
      <c r="D765" s="36">
        <v>25000</v>
      </c>
      <c r="E765" s="35" t="s">
        <v>201</v>
      </c>
      <c r="F765" s="37">
        <v>2021</v>
      </c>
    </row>
    <row r="766" spans="1:6" x14ac:dyDescent="0.25">
      <c r="A766" s="24" t="s">
        <v>202</v>
      </c>
      <c r="B766" s="60">
        <v>2087</v>
      </c>
      <c r="C766" s="35" t="s">
        <v>23</v>
      </c>
      <c r="D766" s="36">
        <v>20000</v>
      </c>
      <c r="E766" s="35" t="s">
        <v>11</v>
      </c>
      <c r="F766" s="37">
        <v>2022</v>
      </c>
    </row>
    <row r="767" spans="1:6" x14ac:dyDescent="0.25">
      <c r="A767" s="24" t="s">
        <v>202</v>
      </c>
      <c r="B767" s="60">
        <v>2087</v>
      </c>
      <c r="C767" s="35" t="s">
        <v>23</v>
      </c>
      <c r="D767" s="36">
        <v>25000</v>
      </c>
      <c r="E767" s="35" t="s">
        <v>39</v>
      </c>
      <c r="F767" s="37">
        <v>2022</v>
      </c>
    </row>
    <row r="768" spans="1:6" x14ac:dyDescent="0.25">
      <c r="A768" s="24" t="s">
        <v>202</v>
      </c>
      <c r="B768" s="60">
        <v>1994</v>
      </c>
      <c r="C768" s="35" t="s">
        <v>131</v>
      </c>
      <c r="D768" s="36">
        <v>20000</v>
      </c>
      <c r="E768" s="35" t="s">
        <v>11</v>
      </c>
      <c r="F768" s="37">
        <v>2019</v>
      </c>
    </row>
    <row r="769" spans="1:6" x14ac:dyDescent="0.25">
      <c r="A769" s="24" t="s">
        <v>202</v>
      </c>
      <c r="B769" s="60">
        <v>1994</v>
      </c>
      <c r="C769" s="35" t="s">
        <v>131</v>
      </c>
      <c r="D769" s="36">
        <v>25000</v>
      </c>
      <c r="E769" s="35" t="s">
        <v>39</v>
      </c>
      <c r="F769" s="37">
        <v>2019</v>
      </c>
    </row>
    <row r="770" spans="1:6" x14ac:dyDescent="0.25">
      <c r="A770" s="24" t="s">
        <v>202</v>
      </c>
      <c r="B770" s="60">
        <v>1994</v>
      </c>
      <c r="C770" s="35" t="s">
        <v>131</v>
      </c>
      <c r="D770" s="36">
        <v>25000</v>
      </c>
      <c r="E770" s="35" t="s">
        <v>9</v>
      </c>
      <c r="F770" s="37">
        <v>2019</v>
      </c>
    </row>
    <row r="771" spans="1:6" x14ac:dyDescent="0.25">
      <c r="A771" s="24" t="s">
        <v>202</v>
      </c>
      <c r="B771" s="60">
        <v>1994</v>
      </c>
      <c r="C771" s="35" t="s">
        <v>131</v>
      </c>
      <c r="D771" s="36">
        <v>25000</v>
      </c>
      <c r="E771" s="35" t="s">
        <v>201</v>
      </c>
      <c r="F771" s="37">
        <v>2019</v>
      </c>
    </row>
    <row r="772" spans="1:6" x14ac:dyDescent="0.25">
      <c r="A772" s="24" t="s">
        <v>202</v>
      </c>
      <c r="B772" s="60">
        <v>1994</v>
      </c>
      <c r="C772" s="35" t="s">
        <v>131</v>
      </c>
      <c r="D772" s="36">
        <v>40000</v>
      </c>
      <c r="E772" s="35" t="s">
        <v>11</v>
      </c>
      <c r="F772" s="37">
        <v>2024</v>
      </c>
    </row>
    <row r="773" spans="1:6" x14ac:dyDescent="0.25">
      <c r="A773" s="24" t="s">
        <v>202</v>
      </c>
      <c r="B773" s="60">
        <v>1994</v>
      </c>
      <c r="C773" s="35" t="s">
        <v>131</v>
      </c>
      <c r="D773" s="36">
        <v>25000</v>
      </c>
      <c r="E773" s="35" t="s">
        <v>9</v>
      </c>
      <c r="F773" s="37">
        <v>2024</v>
      </c>
    </row>
    <row r="774" spans="1:6" x14ac:dyDescent="0.25">
      <c r="A774" s="24" t="s">
        <v>202</v>
      </c>
      <c r="B774" s="60">
        <v>1994</v>
      </c>
      <c r="C774" s="35" t="s">
        <v>131</v>
      </c>
      <c r="D774" s="36">
        <v>25000</v>
      </c>
      <c r="E774" s="35" t="s">
        <v>195</v>
      </c>
      <c r="F774" s="37">
        <v>2025</v>
      </c>
    </row>
    <row r="775" spans="1:6" x14ac:dyDescent="0.25">
      <c r="A775" s="24" t="s">
        <v>202</v>
      </c>
      <c r="B775" s="60">
        <v>1994</v>
      </c>
      <c r="C775" s="35" t="s">
        <v>131</v>
      </c>
      <c r="D775" s="36">
        <v>40840</v>
      </c>
      <c r="E775" s="35" t="s">
        <v>39</v>
      </c>
      <c r="F775" s="37">
        <v>2026</v>
      </c>
    </row>
    <row r="776" spans="1:6" x14ac:dyDescent="0.25">
      <c r="A776" s="24" t="s">
        <v>202</v>
      </c>
      <c r="B776" s="60">
        <v>2225</v>
      </c>
      <c r="C776" s="35" t="s">
        <v>63</v>
      </c>
      <c r="D776" s="36">
        <v>20000</v>
      </c>
      <c r="E776" s="35" t="s">
        <v>11</v>
      </c>
      <c r="F776" s="37">
        <v>2018</v>
      </c>
    </row>
    <row r="777" spans="1:6" x14ac:dyDescent="0.25">
      <c r="A777" s="24" t="s">
        <v>202</v>
      </c>
      <c r="B777" s="60">
        <v>2225</v>
      </c>
      <c r="C777" s="35" t="s">
        <v>63</v>
      </c>
      <c r="D777" s="36">
        <v>25000</v>
      </c>
      <c r="E777" s="35" t="s">
        <v>39</v>
      </c>
      <c r="F777" s="37">
        <v>2018</v>
      </c>
    </row>
    <row r="778" spans="1:6" x14ac:dyDescent="0.25">
      <c r="A778" s="24" t="s">
        <v>202</v>
      </c>
      <c r="B778" s="60">
        <v>2225</v>
      </c>
      <c r="C778" s="35" t="s">
        <v>63</v>
      </c>
      <c r="D778" s="36">
        <v>25000</v>
      </c>
      <c r="E778" s="35" t="s">
        <v>9</v>
      </c>
      <c r="F778" s="37">
        <v>2020</v>
      </c>
    </row>
    <row r="779" spans="1:6" x14ac:dyDescent="0.25">
      <c r="A779" s="24" t="s">
        <v>202</v>
      </c>
      <c r="B779" s="60">
        <v>2225</v>
      </c>
      <c r="C779" s="35" t="s">
        <v>63</v>
      </c>
      <c r="D779" s="36">
        <v>25000</v>
      </c>
      <c r="E779" s="35" t="s">
        <v>201</v>
      </c>
      <c r="F779" s="37">
        <v>2020</v>
      </c>
    </row>
    <row r="780" spans="1:6" x14ac:dyDescent="0.25">
      <c r="A780" s="24" t="s">
        <v>202</v>
      </c>
      <c r="B780" s="60">
        <v>2225</v>
      </c>
      <c r="C780" s="35" t="s">
        <v>63</v>
      </c>
      <c r="D780" s="36">
        <v>25000</v>
      </c>
      <c r="E780" s="35" t="s">
        <v>195</v>
      </c>
      <c r="F780" s="37">
        <v>2022</v>
      </c>
    </row>
    <row r="781" spans="1:6" x14ac:dyDescent="0.25">
      <c r="A781" s="24" t="s">
        <v>202</v>
      </c>
      <c r="B781" s="60">
        <v>2225</v>
      </c>
      <c r="C781" s="35" t="s">
        <v>63</v>
      </c>
      <c r="D781" s="36">
        <v>25525</v>
      </c>
      <c r="E781" s="35" t="s">
        <v>9</v>
      </c>
      <c r="F781" s="37">
        <v>2026</v>
      </c>
    </row>
    <row r="782" spans="1:6" x14ac:dyDescent="0.25">
      <c r="A782" s="24" t="s">
        <v>202</v>
      </c>
      <c r="B782" s="60">
        <v>2225</v>
      </c>
      <c r="C782" s="35" t="s">
        <v>63</v>
      </c>
      <c r="D782" s="36">
        <v>25525</v>
      </c>
      <c r="E782" s="35" t="s">
        <v>195</v>
      </c>
      <c r="F782" s="37">
        <v>2026</v>
      </c>
    </row>
    <row r="783" spans="1:6" x14ac:dyDescent="0.25">
      <c r="A783" s="24" t="s">
        <v>202</v>
      </c>
      <c r="B783" s="60">
        <v>2225</v>
      </c>
      <c r="C783" s="35" t="s">
        <v>63</v>
      </c>
      <c r="D783" s="36">
        <v>25525</v>
      </c>
      <c r="E783" s="35" t="s">
        <v>251</v>
      </c>
      <c r="F783" s="37">
        <v>2026</v>
      </c>
    </row>
    <row r="784" spans="1:6" x14ac:dyDescent="0.25">
      <c r="A784" s="24" t="s">
        <v>202</v>
      </c>
      <c r="B784" s="60">
        <v>2247</v>
      </c>
      <c r="C784" s="35" t="s">
        <v>175</v>
      </c>
      <c r="D784" s="36">
        <v>25000</v>
      </c>
      <c r="E784" s="35" t="s">
        <v>9</v>
      </c>
      <c r="F784" s="37">
        <v>2021</v>
      </c>
    </row>
    <row r="785" spans="1:6" x14ac:dyDescent="0.25">
      <c r="A785" s="24" t="s">
        <v>202</v>
      </c>
      <c r="B785" s="60">
        <v>2247</v>
      </c>
      <c r="C785" s="35" t="s">
        <v>175</v>
      </c>
      <c r="D785" s="36">
        <v>25000</v>
      </c>
      <c r="E785" s="35" t="s">
        <v>195</v>
      </c>
      <c r="F785" s="37">
        <v>2025</v>
      </c>
    </row>
    <row r="786" spans="1:6" x14ac:dyDescent="0.25">
      <c r="A786" s="24" t="s">
        <v>202</v>
      </c>
      <c r="B786" s="60">
        <v>2083</v>
      </c>
      <c r="C786" s="35" t="s">
        <v>56</v>
      </c>
      <c r="D786" s="36">
        <v>25000</v>
      </c>
      <c r="E786" s="35" t="s">
        <v>201</v>
      </c>
      <c r="F786" s="37">
        <v>2020</v>
      </c>
    </row>
    <row r="787" spans="1:6" x14ac:dyDescent="0.25">
      <c r="A787" s="24" t="s">
        <v>202</v>
      </c>
      <c r="B787" s="60">
        <v>2083</v>
      </c>
      <c r="C787" s="35" t="s">
        <v>56</v>
      </c>
      <c r="D787" s="36">
        <v>25000</v>
      </c>
      <c r="E787" s="35" t="s">
        <v>195</v>
      </c>
      <c r="F787" s="37">
        <v>2023</v>
      </c>
    </row>
    <row r="788" spans="1:6" x14ac:dyDescent="0.25">
      <c r="A788" s="24" t="s">
        <v>202</v>
      </c>
      <c r="B788" s="60">
        <v>1948</v>
      </c>
      <c r="C788" s="35" t="s">
        <v>34</v>
      </c>
      <c r="D788" s="36">
        <v>20000</v>
      </c>
      <c r="E788" s="35" t="s">
        <v>11</v>
      </c>
      <c r="F788" s="37">
        <v>2016</v>
      </c>
    </row>
    <row r="789" spans="1:6" x14ac:dyDescent="0.25">
      <c r="A789" s="24" t="s">
        <v>202</v>
      </c>
      <c r="B789" s="60">
        <v>1948</v>
      </c>
      <c r="C789" s="35" t="s">
        <v>34</v>
      </c>
      <c r="D789" s="36">
        <v>25000</v>
      </c>
      <c r="E789" s="35" t="s">
        <v>9</v>
      </c>
      <c r="F789" s="37">
        <v>2021</v>
      </c>
    </row>
    <row r="790" spans="1:6" x14ac:dyDescent="0.25">
      <c r="A790" s="24" t="s">
        <v>202</v>
      </c>
      <c r="B790" s="60">
        <v>1948</v>
      </c>
      <c r="C790" s="35" t="s">
        <v>34</v>
      </c>
      <c r="D790" s="36">
        <v>25000</v>
      </c>
      <c r="E790" s="35" t="s">
        <v>195</v>
      </c>
      <c r="F790" s="37">
        <v>2022</v>
      </c>
    </row>
    <row r="791" spans="1:6" x14ac:dyDescent="0.25">
      <c r="A791" s="24" t="s">
        <v>202</v>
      </c>
      <c r="B791" s="60">
        <v>1948</v>
      </c>
      <c r="C791" s="35" t="s">
        <v>34</v>
      </c>
      <c r="D791" s="36">
        <v>20000</v>
      </c>
      <c r="E791" s="35" t="s">
        <v>11</v>
      </c>
      <c r="F791" s="37">
        <v>2023</v>
      </c>
    </row>
    <row r="792" spans="1:6" x14ac:dyDescent="0.25">
      <c r="A792" s="24" t="s">
        <v>202</v>
      </c>
      <c r="B792" s="60">
        <v>1948</v>
      </c>
      <c r="C792" s="35" t="s">
        <v>34</v>
      </c>
      <c r="D792" s="36">
        <v>25000</v>
      </c>
      <c r="E792" s="35" t="s">
        <v>39</v>
      </c>
      <c r="F792" s="37">
        <v>2023</v>
      </c>
    </row>
    <row r="793" spans="1:6" x14ac:dyDescent="0.25">
      <c r="A793" s="24" t="s">
        <v>202</v>
      </c>
      <c r="B793" s="60">
        <v>2144</v>
      </c>
      <c r="C793" s="35" t="s">
        <v>24</v>
      </c>
      <c r="D793" s="36">
        <v>25000</v>
      </c>
      <c r="E793" s="35" t="s">
        <v>9</v>
      </c>
      <c r="F793" s="37">
        <v>2016</v>
      </c>
    </row>
    <row r="794" spans="1:6" x14ac:dyDescent="0.25">
      <c r="A794" s="24" t="s">
        <v>202</v>
      </c>
      <c r="B794" s="60">
        <v>2144</v>
      </c>
      <c r="C794" s="35" t="s">
        <v>24</v>
      </c>
      <c r="D794" s="36">
        <v>20000</v>
      </c>
      <c r="E794" s="35" t="s">
        <v>11</v>
      </c>
      <c r="F794" s="37">
        <v>2019</v>
      </c>
    </row>
    <row r="795" spans="1:6" x14ac:dyDescent="0.25">
      <c r="A795" s="24" t="s">
        <v>202</v>
      </c>
      <c r="B795" s="60">
        <v>2144</v>
      </c>
      <c r="C795" s="35" t="s">
        <v>24</v>
      </c>
      <c r="D795" s="36">
        <v>25000</v>
      </c>
      <c r="E795" s="35" t="s">
        <v>39</v>
      </c>
      <c r="F795" s="37">
        <v>2019</v>
      </c>
    </row>
    <row r="796" spans="1:6" x14ac:dyDescent="0.25">
      <c r="A796" s="24" t="s">
        <v>202</v>
      </c>
      <c r="B796" s="60">
        <v>2144</v>
      </c>
      <c r="C796" s="35" t="s">
        <v>24</v>
      </c>
      <c r="D796" s="36">
        <v>25000</v>
      </c>
      <c r="E796" s="35" t="s">
        <v>201</v>
      </c>
      <c r="F796" s="37">
        <v>2020</v>
      </c>
    </row>
    <row r="797" spans="1:6" x14ac:dyDescent="0.25">
      <c r="A797" s="24" t="s">
        <v>202</v>
      </c>
      <c r="B797" s="60">
        <v>2144</v>
      </c>
      <c r="C797" s="35" t="s">
        <v>24</v>
      </c>
      <c r="D797" s="36">
        <v>25000</v>
      </c>
      <c r="E797" s="35" t="s">
        <v>195</v>
      </c>
      <c r="F797" s="37">
        <v>2024</v>
      </c>
    </row>
    <row r="798" spans="1:6" x14ac:dyDescent="0.25">
      <c r="A798" s="24" t="s">
        <v>202</v>
      </c>
      <c r="B798" s="60">
        <v>2209</v>
      </c>
      <c r="C798" s="35" t="s">
        <v>25</v>
      </c>
      <c r="D798" s="36">
        <v>20000</v>
      </c>
      <c r="E798" s="35" t="s">
        <v>11</v>
      </c>
      <c r="F798" s="37">
        <v>2016</v>
      </c>
    </row>
    <row r="799" spans="1:6" x14ac:dyDescent="0.25">
      <c r="A799" s="24" t="s">
        <v>202</v>
      </c>
      <c r="B799" s="60">
        <v>2209</v>
      </c>
      <c r="C799" s="35" t="s">
        <v>25</v>
      </c>
      <c r="D799" s="36">
        <v>25000</v>
      </c>
      <c r="E799" s="35" t="s">
        <v>12</v>
      </c>
      <c r="F799" s="37">
        <v>2016</v>
      </c>
    </row>
    <row r="800" spans="1:6" x14ac:dyDescent="0.25">
      <c r="A800" s="24" t="s">
        <v>202</v>
      </c>
      <c r="B800" s="60">
        <v>2209</v>
      </c>
      <c r="C800" s="35" t="s">
        <v>25</v>
      </c>
      <c r="D800" s="36">
        <v>25000</v>
      </c>
      <c r="E800" s="35" t="s">
        <v>201</v>
      </c>
      <c r="F800" s="37">
        <v>2019</v>
      </c>
    </row>
    <row r="801" spans="1:6" x14ac:dyDescent="0.25">
      <c r="A801" s="24" t="s">
        <v>202</v>
      </c>
      <c r="B801" s="60">
        <v>2018</v>
      </c>
      <c r="C801" s="35" t="s">
        <v>176</v>
      </c>
      <c r="D801" s="36">
        <v>25000</v>
      </c>
      <c r="E801" s="35" t="s">
        <v>201</v>
      </c>
      <c r="F801" s="37">
        <v>2020</v>
      </c>
    </row>
    <row r="802" spans="1:6" x14ac:dyDescent="0.25">
      <c r="A802" s="24" t="s">
        <v>202</v>
      </c>
      <c r="B802" s="60">
        <v>2018</v>
      </c>
      <c r="C802" s="35" t="s">
        <v>176</v>
      </c>
      <c r="D802" s="36">
        <v>25000</v>
      </c>
      <c r="E802" s="35" t="s">
        <v>195</v>
      </c>
      <c r="F802" s="37">
        <v>2023</v>
      </c>
    </row>
    <row r="803" spans="1:6" x14ac:dyDescent="0.25">
      <c r="A803" s="24" t="s">
        <v>202</v>
      </c>
      <c r="B803" s="60">
        <v>2003</v>
      </c>
      <c r="C803" s="35" t="s">
        <v>57</v>
      </c>
      <c r="D803" s="36">
        <v>20000</v>
      </c>
      <c r="E803" s="35" t="s">
        <v>11</v>
      </c>
      <c r="F803" s="37">
        <v>2017</v>
      </c>
    </row>
    <row r="804" spans="1:6" x14ac:dyDescent="0.25">
      <c r="A804" s="24" t="s">
        <v>202</v>
      </c>
      <c r="B804" s="60">
        <v>2003</v>
      </c>
      <c r="C804" s="35" t="s">
        <v>57</v>
      </c>
      <c r="D804" s="36">
        <v>25000</v>
      </c>
      <c r="E804" s="35" t="s">
        <v>39</v>
      </c>
      <c r="F804" s="37">
        <v>2017</v>
      </c>
    </row>
    <row r="805" spans="1:6" x14ac:dyDescent="0.25">
      <c r="A805" s="24" t="s">
        <v>202</v>
      </c>
      <c r="B805" s="60">
        <v>2003</v>
      </c>
      <c r="C805" s="35" t="s">
        <v>57</v>
      </c>
      <c r="D805" s="36">
        <v>25000</v>
      </c>
      <c r="E805" s="35" t="s">
        <v>201</v>
      </c>
      <c r="F805" s="37">
        <v>2020</v>
      </c>
    </row>
    <row r="806" spans="1:6" x14ac:dyDescent="0.25">
      <c r="A806" s="24" t="s">
        <v>202</v>
      </c>
      <c r="B806" s="60">
        <v>2003</v>
      </c>
      <c r="C806" s="35" t="s">
        <v>57</v>
      </c>
      <c r="D806" s="36">
        <v>25000</v>
      </c>
      <c r="E806" s="35" t="s">
        <v>39</v>
      </c>
      <c r="F806" s="37">
        <v>2022</v>
      </c>
    </row>
    <row r="807" spans="1:6" x14ac:dyDescent="0.25">
      <c r="A807" s="24" t="s">
        <v>202</v>
      </c>
      <c r="B807" s="60">
        <v>2003</v>
      </c>
      <c r="C807" s="35" t="s">
        <v>57</v>
      </c>
      <c r="D807" s="36">
        <v>25000</v>
      </c>
      <c r="E807" s="35" t="s">
        <v>9</v>
      </c>
      <c r="F807" s="37">
        <v>2022</v>
      </c>
    </row>
    <row r="808" spans="1:6" x14ac:dyDescent="0.25">
      <c r="A808" s="24" t="s">
        <v>202</v>
      </c>
      <c r="B808" s="60">
        <v>2003</v>
      </c>
      <c r="C808" s="35" t="s">
        <v>57</v>
      </c>
      <c r="D808" s="36">
        <v>20000</v>
      </c>
      <c r="E808" s="35" t="s">
        <v>11</v>
      </c>
      <c r="F808" s="37">
        <v>2023</v>
      </c>
    </row>
    <row r="809" spans="1:6" x14ac:dyDescent="0.25">
      <c r="A809" s="24" t="s">
        <v>202</v>
      </c>
      <c r="B809" s="60">
        <v>2003</v>
      </c>
      <c r="C809" s="35" t="s">
        <v>57</v>
      </c>
      <c r="D809" s="36">
        <v>40840</v>
      </c>
      <c r="E809" s="35" t="s">
        <v>39</v>
      </c>
      <c r="F809" s="37">
        <v>2026</v>
      </c>
    </row>
    <row r="810" spans="1:6" x14ac:dyDescent="0.25">
      <c r="A810" s="24" t="s">
        <v>202</v>
      </c>
      <c r="B810" s="60">
        <v>2003</v>
      </c>
      <c r="C810" s="35" t="s">
        <v>57</v>
      </c>
      <c r="D810" s="36">
        <v>25525</v>
      </c>
      <c r="E810" s="35" t="s">
        <v>9</v>
      </c>
      <c r="F810" s="37">
        <v>2026</v>
      </c>
    </row>
    <row r="811" spans="1:6" x14ac:dyDescent="0.25">
      <c r="A811" s="24" t="s">
        <v>202</v>
      </c>
      <c r="B811" s="60">
        <v>2003</v>
      </c>
      <c r="C811" s="35" t="s">
        <v>57</v>
      </c>
      <c r="D811" s="36">
        <v>25525</v>
      </c>
      <c r="E811" s="35" t="s">
        <v>251</v>
      </c>
      <c r="F811" s="37">
        <v>2026</v>
      </c>
    </row>
    <row r="812" spans="1:6" x14ac:dyDescent="0.25">
      <c r="A812" s="24" t="s">
        <v>202</v>
      </c>
      <c r="B812" s="60">
        <v>2102</v>
      </c>
      <c r="C812" s="35" t="s">
        <v>35</v>
      </c>
      <c r="D812" s="36">
        <v>20000</v>
      </c>
      <c r="E812" s="35" t="s">
        <v>11</v>
      </c>
      <c r="F812" s="37">
        <v>2016</v>
      </c>
    </row>
    <row r="813" spans="1:6" x14ac:dyDescent="0.25">
      <c r="A813" s="24" t="s">
        <v>202</v>
      </c>
      <c r="B813" s="60">
        <v>2102</v>
      </c>
      <c r="C813" s="35" t="s">
        <v>35</v>
      </c>
      <c r="D813" s="36">
        <v>25000</v>
      </c>
      <c r="E813" s="35" t="s">
        <v>9</v>
      </c>
      <c r="F813" s="37">
        <v>2016</v>
      </c>
    </row>
    <row r="814" spans="1:6" x14ac:dyDescent="0.25">
      <c r="A814" s="24" t="s">
        <v>202</v>
      </c>
      <c r="B814" s="60">
        <v>2102</v>
      </c>
      <c r="C814" s="35" t="s">
        <v>35</v>
      </c>
      <c r="D814" s="36">
        <v>25000</v>
      </c>
      <c r="E814" s="35" t="s">
        <v>201</v>
      </c>
      <c r="F814" s="37">
        <v>2019</v>
      </c>
    </row>
    <row r="815" spans="1:6" x14ac:dyDescent="0.25">
      <c r="A815" s="24" t="s">
        <v>202</v>
      </c>
      <c r="B815" s="60">
        <v>2102</v>
      </c>
      <c r="C815" s="35" t="s">
        <v>35</v>
      </c>
      <c r="D815" s="36">
        <v>25000</v>
      </c>
      <c r="E815" s="35" t="s">
        <v>39</v>
      </c>
      <c r="F815" s="37">
        <v>2021</v>
      </c>
    </row>
    <row r="816" spans="1:6" x14ac:dyDescent="0.25">
      <c r="A816" s="24" t="s">
        <v>202</v>
      </c>
      <c r="B816" s="60">
        <v>2102</v>
      </c>
      <c r="C816" s="35" t="s">
        <v>35</v>
      </c>
      <c r="D816" s="36">
        <v>25000</v>
      </c>
      <c r="E816" s="35" t="s">
        <v>9</v>
      </c>
      <c r="F816" s="37">
        <v>2022</v>
      </c>
    </row>
    <row r="817" spans="1:6" x14ac:dyDescent="0.25">
      <c r="A817" s="24" t="s">
        <v>202</v>
      </c>
      <c r="B817" s="60">
        <v>2102</v>
      </c>
      <c r="C817" s="35" t="s">
        <v>35</v>
      </c>
      <c r="D817" s="36">
        <v>25000</v>
      </c>
      <c r="E817" s="35" t="s">
        <v>195</v>
      </c>
      <c r="F817" s="37">
        <v>2024</v>
      </c>
    </row>
    <row r="818" spans="1:6" x14ac:dyDescent="0.25">
      <c r="A818" s="24" t="s">
        <v>202</v>
      </c>
      <c r="B818" s="60">
        <v>2102</v>
      </c>
      <c r="C818" s="35" t="s">
        <v>35</v>
      </c>
      <c r="D818" s="36">
        <v>40000</v>
      </c>
      <c r="E818" s="35" t="s">
        <v>11</v>
      </c>
      <c r="F818" s="37">
        <v>2025</v>
      </c>
    </row>
    <row r="819" spans="1:6" x14ac:dyDescent="0.25">
      <c r="A819" s="24" t="s">
        <v>202</v>
      </c>
      <c r="B819" s="60">
        <v>2102</v>
      </c>
      <c r="C819" s="35" t="s">
        <v>35</v>
      </c>
      <c r="D819" s="36">
        <v>40000</v>
      </c>
      <c r="E819" s="35" t="s">
        <v>39</v>
      </c>
      <c r="F819" s="37">
        <v>2025</v>
      </c>
    </row>
    <row r="820" spans="1:6" x14ac:dyDescent="0.25">
      <c r="A820" s="24" t="s">
        <v>202</v>
      </c>
      <c r="B820" s="60">
        <v>2102</v>
      </c>
      <c r="C820" s="35" t="s">
        <v>35</v>
      </c>
      <c r="D820" s="36">
        <v>25525</v>
      </c>
      <c r="E820" s="35" t="s">
        <v>251</v>
      </c>
      <c r="F820" s="37">
        <v>2026</v>
      </c>
    </row>
    <row r="821" spans="1:6" x14ac:dyDescent="0.25">
      <c r="A821" s="24" t="s">
        <v>202</v>
      </c>
      <c r="B821" s="60">
        <v>2055</v>
      </c>
      <c r="C821" s="35" t="s">
        <v>36</v>
      </c>
      <c r="D821" s="36">
        <v>25000</v>
      </c>
      <c r="E821" s="35" t="s">
        <v>9</v>
      </c>
      <c r="F821" s="37">
        <v>2016</v>
      </c>
    </row>
    <row r="822" spans="1:6" x14ac:dyDescent="0.25">
      <c r="A822" s="24" t="s">
        <v>202</v>
      </c>
      <c r="B822" s="60">
        <v>2055</v>
      </c>
      <c r="C822" s="35" t="s">
        <v>36</v>
      </c>
      <c r="D822" s="36">
        <v>20000</v>
      </c>
      <c r="E822" s="35" t="s">
        <v>11</v>
      </c>
      <c r="F822" s="37">
        <v>2018</v>
      </c>
    </row>
    <row r="823" spans="1:6" x14ac:dyDescent="0.25">
      <c r="A823" s="24" t="s">
        <v>202</v>
      </c>
      <c r="B823" s="60">
        <v>2055</v>
      </c>
      <c r="C823" s="35" t="s">
        <v>36</v>
      </c>
      <c r="D823" s="36">
        <v>25000</v>
      </c>
      <c r="E823" s="35" t="s">
        <v>39</v>
      </c>
      <c r="F823" s="37">
        <v>2018</v>
      </c>
    </row>
    <row r="824" spans="1:6" x14ac:dyDescent="0.25">
      <c r="A824" s="24" t="s">
        <v>202</v>
      </c>
      <c r="B824" s="60">
        <v>2055</v>
      </c>
      <c r="C824" s="35" t="s">
        <v>36</v>
      </c>
      <c r="D824" s="36">
        <v>25000</v>
      </c>
      <c r="E824" s="35" t="s">
        <v>201</v>
      </c>
      <c r="F824" s="37">
        <v>2019</v>
      </c>
    </row>
    <row r="825" spans="1:6" x14ac:dyDescent="0.25">
      <c r="A825" s="24" t="s">
        <v>202</v>
      </c>
      <c r="B825" s="60">
        <v>2055</v>
      </c>
      <c r="C825" s="35" t="s">
        <v>36</v>
      </c>
      <c r="D825" s="36">
        <v>25000</v>
      </c>
      <c r="E825" s="35" t="s">
        <v>9</v>
      </c>
      <c r="F825" s="37">
        <v>2021</v>
      </c>
    </row>
    <row r="826" spans="1:6" x14ac:dyDescent="0.25">
      <c r="A826" s="24" t="s">
        <v>202</v>
      </c>
      <c r="B826" s="60">
        <v>2055</v>
      </c>
      <c r="C826" s="35" t="s">
        <v>36</v>
      </c>
      <c r="D826" s="36">
        <v>20000</v>
      </c>
      <c r="E826" s="35" t="s">
        <v>11</v>
      </c>
      <c r="F826" s="37">
        <v>2022</v>
      </c>
    </row>
    <row r="827" spans="1:6" x14ac:dyDescent="0.25">
      <c r="A827" s="24" t="s">
        <v>202</v>
      </c>
      <c r="B827" s="60">
        <v>2055</v>
      </c>
      <c r="C827" s="35" t="s">
        <v>36</v>
      </c>
      <c r="D827" s="36">
        <v>25000</v>
      </c>
      <c r="E827" s="35" t="s">
        <v>39</v>
      </c>
      <c r="F827" s="37">
        <v>2022</v>
      </c>
    </row>
    <row r="828" spans="1:6" x14ac:dyDescent="0.25">
      <c r="A828" s="24" t="s">
        <v>202</v>
      </c>
      <c r="B828" s="60">
        <v>2055</v>
      </c>
      <c r="C828" s="35" t="s">
        <v>36</v>
      </c>
      <c r="D828" s="36">
        <v>25000</v>
      </c>
      <c r="E828" s="35" t="s">
        <v>195</v>
      </c>
      <c r="F828" s="37">
        <v>2022</v>
      </c>
    </row>
    <row r="829" spans="1:6" x14ac:dyDescent="0.25">
      <c r="A829" s="24" t="s">
        <v>202</v>
      </c>
      <c r="B829" s="60">
        <v>2055</v>
      </c>
      <c r="C829" s="35" t="s">
        <v>36</v>
      </c>
      <c r="D829" s="36">
        <v>25000</v>
      </c>
      <c r="E829" s="35" t="s">
        <v>9</v>
      </c>
      <c r="F829" s="37">
        <v>2025</v>
      </c>
    </row>
    <row r="830" spans="1:6" x14ac:dyDescent="0.25">
      <c r="A830" s="24" t="s">
        <v>202</v>
      </c>
      <c r="B830" s="60">
        <v>2055</v>
      </c>
      <c r="C830" s="35" t="s">
        <v>36</v>
      </c>
      <c r="D830" s="36">
        <v>25525</v>
      </c>
      <c r="E830" s="35" t="s">
        <v>251</v>
      </c>
      <c r="F830" s="37">
        <v>2026</v>
      </c>
    </row>
    <row r="831" spans="1:6" x14ac:dyDescent="0.25">
      <c r="A831" s="24" t="s">
        <v>202</v>
      </c>
      <c r="B831" s="60">
        <v>2242</v>
      </c>
      <c r="C831" s="35" t="s">
        <v>199</v>
      </c>
      <c r="D831" s="36">
        <v>25000</v>
      </c>
      <c r="E831" s="35" t="s">
        <v>39</v>
      </c>
      <c r="F831" s="37">
        <v>2022</v>
      </c>
    </row>
    <row r="832" spans="1:6" x14ac:dyDescent="0.25">
      <c r="A832" s="24" t="s">
        <v>202</v>
      </c>
      <c r="B832" s="60">
        <v>2242</v>
      </c>
      <c r="C832" s="35" t="s">
        <v>199</v>
      </c>
      <c r="D832" s="36">
        <v>25000</v>
      </c>
      <c r="E832" s="35" t="s">
        <v>9</v>
      </c>
      <c r="F832" s="37">
        <v>2022</v>
      </c>
    </row>
    <row r="833" spans="1:6" x14ac:dyDescent="0.25">
      <c r="A833" s="24" t="s">
        <v>202</v>
      </c>
      <c r="B833" s="60">
        <v>2242</v>
      </c>
      <c r="C833" s="35" t="s">
        <v>199</v>
      </c>
      <c r="D833" s="36">
        <v>25000</v>
      </c>
      <c r="E833" s="35" t="s">
        <v>195</v>
      </c>
      <c r="F833" s="37">
        <v>2022</v>
      </c>
    </row>
    <row r="834" spans="1:6" x14ac:dyDescent="0.25">
      <c r="A834" s="24" t="s">
        <v>202</v>
      </c>
      <c r="B834" s="60">
        <v>2197</v>
      </c>
      <c r="C834" s="35" t="s">
        <v>37</v>
      </c>
      <c r="D834" s="36">
        <v>25000</v>
      </c>
      <c r="E834" s="35" t="s">
        <v>9</v>
      </c>
      <c r="F834" s="37">
        <v>2016</v>
      </c>
    </row>
    <row r="835" spans="1:6" x14ac:dyDescent="0.25">
      <c r="A835" s="24" t="s">
        <v>202</v>
      </c>
      <c r="B835" s="60">
        <v>2197</v>
      </c>
      <c r="C835" s="35" t="s">
        <v>37</v>
      </c>
      <c r="D835" s="36">
        <v>20000</v>
      </c>
      <c r="E835" s="35" t="s">
        <v>11</v>
      </c>
      <c r="F835" s="37">
        <v>2017</v>
      </c>
    </row>
    <row r="836" spans="1:6" x14ac:dyDescent="0.25">
      <c r="A836" s="24" t="s">
        <v>202</v>
      </c>
      <c r="B836" s="60">
        <v>2197</v>
      </c>
      <c r="C836" s="35" t="s">
        <v>37</v>
      </c>
      <c r="D836" s="36">
        <v>25000</v>
      </c>
      <c r="E836" s="35" t="s">
        <v>39</v>
      </c>
      <c r="F836" s="37">
        <v>2017</v>
      </c>
    </row>
    <row r="837" spans="1:6" x14ac:dyDescent="0.25">
      <c r="A837" s="24" t="s">
        <v>202</v>
      </c>
      <c r="B837" s="60">
        <v>2197</v>
      </c>
      <c r="C837" s="35" t="s">
        <v>37</v>
      </c>
      <c r="D837" s="36">
        <v>25000</v>
      </c>
      <c r="E837" s="35" t="s">
        <v>201</v>
      </c>
      <c r="F837" s="37">
        <v>2019</v>
      </c>
    </row>
    <row r="838" spans="1:6" x14ac:dyDescent="0.25">
      <c r="A838" s="24" t="s">
        <v>202</v>
      </c>
      <c r="B838" s="60">
        <v>2197</v>
      </c>
      <c r="C838" s="35" t="s">
        <v>37</v>
      </c>
      <c r="D838" s="36">
        <v>25000</v>
      </c>
      <c r="E838" s="35" t="s">
        <v>9</v>
      </c>
      <c r="F838" s="37">
        <v>2021</v>
      </c>
    </row>
    <row r="839" spans="1:6" x14ac:dyDescent="0.25">
      <c r="A839" s="24" t="s">
        <v>202</v>
      </c>
      <c r="B839" s="60">
        <v>2197</v>
      </c>
      <c r="C839" s="35" t="s">
        <v>37</v>
      </c>
      <c r="D839" s="36">
        <v>25000</v>
      </c>
      <c r="E839" s="35" t="s">
        <v>195</v>
      </c>
      <c r="F839" s="37">
        <v>2022</v>
      </c>
    </row>
    <row r="840" spans="1:6" x14ac:dyDescent="0.25">
      <c r="A840" s="24" t="s">
        <v>202</v>
      </c>
      <c r="B840" s="60">
        <v>2197</v>
      </c>
      <c r="C840" s="35" t="s">
        <v>37</v>
      </c>
      <c r="D840" s="36">
        <v>40000</v>
      </c>
      <c r="E840" s="35" t="s">
        <v>39</v>
      </c>
      <c r="F840" s="37">
        <v>2024</v>
      </c>
    </row>
    <row r="841" spans="1:6" x14ac:dyDescent="0.25">
      <c r="A841" s="24" t="s">
        <v>202</v>
      </c>
      <c r="B841" s="60">
        <v>2197</v>
      </c>
      <c r="C841" s="35" t="s">
        <v>37</v>
      </c>
      <c r="D841" s="36">
        <v>40000</v>
      </c>
      <c r="E841" s="35" t="s">
        <v>11</v>
      </c>
      <c r="F841" s="37">
        <v>2025</v>
      </c>
    </row>
    <row r="842" spans="1:6" x14ac:dyDescent="0.25">
      <c r="A842" s="24" t="s">
        <v>202</v>
      </c>
      <c r="B842" s="60">
        <v>2197</v>
      </c>
      <c r="C842" s="35" t="s">
        <v>37</v>
      </c>
      <c r="D842" s="36">
        <v>25000</v>
      </c>
      <c r="E842" s="35" t="s">
        <v>9</v>
      </c>
      <c r="F842" s="37">
        <v>2025</v>
      </c>
    </row>
    <row r="843" spans="1:6" x14ac:dyDescent="0.25">
      <c r="A843" s="24" t="s">
        <v>202</v>
      </c>
      <c r="B843" s="60">
        <v>2210</v>
      </c>
      <c r="C843" s="35" t="s">
        <v>140</v>
      </c>
      <c r="D843" s="36">
        <v>25000</v>
      </c>
      <c r="E843" s="35" t="s">
        <v>201</v>
      </c>
      <c r="F843" s="37">
        <v>2020</v>
      </c>
    </row>
    <row r="844" spans="1:6" x14ac:dyDescent="0.25">
      <c r="A844" s="24" t="s">
        <v>202</v>
      </c>
      <c r="B844" s="60">
        <v>2210</v>
      </c>
      <c r="C844" s="35" t="s">
        <v>140</v>
      </c>
      <c r="D844" s="36">
        <v>25000</v>
      </c>
      <c r="E844" s="35" t="s">
        <v>9</v>
      </c>
      <c r="F844" s="37">
        <v>2022</v>
      </c>
    </row>
    <row r="845" spans="1:6" x14ac:dyDescent="0.25">
      <c r="A845" s="24" t="s">
        <v>202</v>
      </c>
      <c r="B845" s="60">
        <v>2210</v>
      </c>
      <c r="C845" s="35" t="s">
        <v>140</v>
      </c>
      <c r="D845" s="36">
        <v>25000</v>
      </c>
      <c r="E845" s="35" t="s">
        <v>195</v>
      </c>
      <c r="F845" s="37">
        <v>2022</v>
      </c>
    </row>
    <row r="846" spans="1:6" x14ac:dyDescent="0.25">
      <c r="A846" s="24" t="s">
        <v>202</v>
      </c>
      <c r="B846" s="60">
        <v>2210</v>
      </c>
      <c r="C846" s="35" t="s">
        <v>140</v>
      </c>
      <c r="D846" s="36">
        <v>20000</v>
      </c>
      <c r="E846" s="35" t="s">
        <v>11</v>
      </c>
      <c r="F846" s="37">
        <v>2023</v>
      </c>
    </row>
    <row r="847" spans="1:6" x14ac:dyDescent="0.25">
      <c r="A847" s="24" t="s">
        <v>202</v>
      </c>
      <c r="B847" s="60">
        <v>2210</v>
      </c>
      <c r="C847" s="35" t="s">
        <v>140</v>
      </c>
      <c r="D847" s="36">
        <v>25000</v>
      </c>
      <c r="E847" s="35" t="s">
        <v>39</v>
      </c>
      <c r="F847" s="37">
        <v>2023</v>
      </c>
    </row>
    <row r="848" spans="1:6" x14ac:dyDescent="0.25">
      <c r="A848" s="24" t="s">
        <v>202</v>
      </c>
      <c r="B848" s="60">
        <v>2210</v>
      </c>
      <c r="C848" s="35" t="s">
        <v>140</v>
      </c>
      <c r="D848" s="36">
        <v>25525</v>
      </c>
      <c r="E848" s="35" t="s">
        <v>195</v>
      </c>
      <c r="F848" s="37">
        <v>2026</v>
      </c>
    </row>
    <row r="849" spans="1:6" x14ac:dyDescent="0.25">
      <c r="A849" s="24" t="s">
        <v>202</v>
      </c>
      <c r="B849" s="60">
        <v>2210</v>
      </c>
      <c r="C849" s="35" t="s">
        <v>140</v>
      </c>
      <c r="D849" s="36">
        <v>10210</v>
      </c>
      <c r="E849" s="35" t="s">
        <v>251</v>
      </c>
      <c r="F849" s="37">
        <v>2026</v>
      </c>
    </row>
    <row r="850" spans="1:6" x14ac:dyDescent="0.25">
      <c r="A850" s="24" t="s">
        <v>202</v>
      </c>
      <c r="B850" s="60">
        <v>2204</v>
      </c>
      <c r="C850" s="35" t="s">
        <v>132</v>
      </c>
      <c r="D850" s="36">
        <v>25000</v>
      </c>
      <c r="E850" s="35" t="s">
        <v>201</v>
      </c>
      <c r="F850" s="37">
        <v>2019</v>
      </c>
    </row>
    <row r="851" spans="1:6" x14ac:dyDescent="0.25">
      <c r="A851" s="24" t="s">
        <v>202</v>
      </c>
      <c r="B851" s="60">
        <v>2204</v>
      </c>
      <c r="C851" s="35" t="s">
        <v>132</v>
      </c>
      <c r="D851" s="36">
        <v>20000</v>
      </c>
      <c r="E851" s="35" t="s">
        <v>11</v>
      </c>
      <c r="F851" s="37">
        <v>2021</v>
      </c>
    </row>
    <row r="852" spans="1:6" x14ac:dyDescent="0.25">
      <c r="A852" s="24" t="s">
        <v>202</v>
      </c>
      <c r="B852" s="60">
        <v>2204</v>
      </c>
      <c r="C852" s="35" t="s">
        <v>132</v>
      </c>
      <c r="D852" s="36">
        <v>25000</v>
      </c>
      <c r="E852" s="35" t="s">
        <v>39</v>
      </c>
      <c r="F852" s="37">
        <v>2021</v>
      </c>
    </row>
    <row r="853" spans="1:6" x14ac:dyDescent="0.25">
      <c r="A853" s="24" t="s">
        <v>202</v>
      </c>
      <c r="B853" s="60">
        <v>2204</v>
      </c>
      <c r="C853" s="35" t="s">
        <v>132</v>
      </c>
      <c r="D853" s="36">
        <v>25000</v>
      </c>
      <c r="E853" s="35" t="s">
        <v>9</v>
      </c>
      <c r="F853" s="37">
        <v>2021</v>
      </c>
    </row>
    <row r="854" spans="1:6" x14ac:dyDescent="0.25">
      <c r="A854" s="24" t="s">
        <v>202</v>
      </c>
      <c r="B854" s="60">
        <v>2204</v>
      </c>
      <c r="C854" s="35" t="s">
        <v>132</v>
      </c>
      <c r="D854" s="36">
        <v>25000</v>
      </c>
      <c r="E854" s="35" t="s">
        <v>195</v>
      </c>
      <c r="F854" s="37">
        <v>2022</v>
      </c>
    </row>
    <row r="855" spans="1:6" x14ac:dyDescent="0.25">
      <c r="A855" s="24" t="s">
        <v>202</v>
      </c>
      <c r="B855" s="60">
        <v>2213</v>
      </c>
      <c r="C855" s="35" t="s">
        <v>26</v>
      </c>
      <c r="D855" s="36">
        <v>20000</v>
      </c>
      <c r="E855" s="35" t="s">
        <v>11</v>
      </c>
      <c r="F855" s="37">
        <v>2016</v>
      </c>
    </row>
    <row r="856" spans="1:6" x14ac:dyDescent="0.25">
      <c r="A856" s="24" t="s">
        <v>202</v>
      </c>
      <c r="B856" s="60">
        <v>2213</v>
      </c>
      <c r="C856" s="35" t="s">
        <v>26</v>
      </c>
      <c r="D856" s="36">
        <v>25000</v>
      </c>
      <c r="E856" s="35" t="s">
        <v>12</v>
      </c>
      <c r="F856" s="37">
        <v>2016</v>
      </c>
    </row>
    <row r="857" spans="1:6" x14ac:dyDescent="0.25">
      <c r="A857" s="24" t="s">
        <v>202</v>
      </c>
      <c r="B857" s="60">
        <v>2213</v>
      </c>
      <c r="C857" s="35" t="s">
        <v>26</v>
      </c>
      <c r="D857" s="36">
        <v>25000</v>
      </c>
      <c r="E857" s="35" t="s">
        <v>201</v>
      </c>
      <c r="F857" s="37">
        <v>2019</v>
      </c>
    </row>
    <row r="858" spans="1:6" x14ac:dyDescent="0.25">
      <c r="A858" s="24" t="s">
        <v>202</v>
      </c>
      <c r="B858" s="60">
        <v>2213</v>
      </c>
      <c r="C858" s="35" t="s">
        <v>26</v>
      </c>
      <c r="D858" s="36">
        <v>25000</v>
      </c>
      <c r="E858" s="35" t="s">
        <v>9</v>
      </c>
      <c r="F858" s="37">
        <v>2020</v>
      </c>
    </row>
    <row r="859" spans="1:6" x14ac:dyDescent="0.25">
      <c r="A859" s="24" t="s">
        <v>202</v>
      </c>
      <c r="B859" s="60">
        <v>2116</v>
      </c>
      <c r="C859" s="35" t="s">
        <v>179</v>
      </c>
      <c r="D859" s="36">
        <v>25000</v>
      </c>
      <c r="E859" s="35" t="s">
        <v>201</v>
      </c>
      <c r="F859" s="37">
        <v>2021</v>
      </c>
    </row>
    <row r="860" spans="1:6" x14ac:dyDescent="0.25">
      <c r="A860" s="24" t="s">
        <v>202</v>
      </c>
      <c r="B860" s="60">
        <v>1947</v>
      </c>
      <c r="C860" s="35" t="s">
        <v>177</v>
      </c>
      <c r="D860" s="36">
        <v>25000</v>
      </c>
      <c r="E860" s="35" t="s">
        <v>201</v>
      </c>
      <c r="F860" s="37">
        <v>2020</v>
      </c>
    </row>
    <row r="861" spans="1:6" x14ac:dyDescent="0.25">
      <c r="A861" s="24" t="s">
        <v>202</v>
      </c>
      <c r="B861" s="60">
        <v>1947</v>
      </c>
      <c r="C861" s="35" t="s">
        <v>177</v>
      </c>
      <c r="D861" s="36">
        <v>25000</v>
      </c>
      <c r="E861" s="35" t="s">
        <v>195</v>
      </c>
      <c r="F861" s="37">
        <v>2022</v>
      </c>
    </row>
    <row r="862" spans="1:6" x14ac:dyDescent="0.25">
      <c r="A862" s="24" t="s">
        <v>202</v>
      </c>
      <c r="B862" s="60">
        <v>2220</v>
      </c>
      <c r="C862" s="35" t="s">
        <v>133</v>
      </c>
      <c r="D862" s="36">
        <v>20000</v>
      </c>
      <c r="E862" s="35" t="s">
        <v>11</v>
      </c>
      <c r="F862" s="37">
        <v>2019</v>
      </c>
    </row>
    <row r="863" spans="1:6" x14ac:dyDescent="0.25">
      <c r="A863" s="24" t="s">
        <v>202</v>
      </c>
      <c r="B863" s="60">
        <v>2220</v>
      </c>
      <c r="C863" s="35" t="s">
        <v>133</v>
      </c>
      <c r="D863" s="36">
        <v>25000</v>
      </c>
      <c r="E863" s="35" t="s">
        <v>39</v>
      </c>
      <c r="F863" s="37">
        <v>2019</v>
      </c>
    </row>
    <row r="864" spans="1:6" x14ac:dyDescent="0.25">
      <c r="A864" s="24" t="s">
        <v>202</v>
      </c>
      <c r="B864" s="60">
        <v>2220</v>
      </c>
      <c r="C864" s="35" t="s">
        <v>133</v>
      </c>
      <c r="D864" s="36">
        <v>25000</v>
      </c>
      <c r="E864" s="35" t="s">
        <v>9</v>
      </c>
      <c r="F864" s="37">
        <v>2019</v>
      </c>
    </row>
    <row r="865" spans="1:6" x14ac:dyDescent="0.25">
      <c r="A865" s="24" t="s">
        <v>202</v>
      </c>
      <c r="B865" s="60">
        <v>2220</v>
      </c>
      <c r="C865" s="35" t="s">
        <v>133</v>
      </c>
      <c r="D865" s="36">
        <v>25000</v>
      </c>
      <c r="E865" s="35" t="s">
        <v>201</v>
      </c>
      <c r="F865" s="37">
        <v>2019</v>
      </c>
    </row>
    <row r="866" spans="1:6" x14ac:dyDescent="0.25">
      <c r="A866" s="24" t="s">
        <v>202</v>
      </c>
      <c r="B866" s="60">
        <v>2220</v>
      </c>
      <c r="C866" s="35" t="s">
        <v>133</v>
      </c>
      <c r="D866" s="36">
        <v>40840</v>
      </c>
      <c r="E866" s="35" t="s">
        <v>39</v>
      </c>
      <c r="F866" s="37">
        <v>2026</v>
      </c>
    </row>
    <row r="867" spans="1:6" x14ac:dyDescent="0.25">
      <c r="A867" s="24" t="s">
        <v>202</v>
      </c>
      <c r="B867" s="60">
        <v>1936</v>
      </c>
      <c r="C867" s="35" t="s">
        <v>69</v>
      </c>
      <c r="D867" s="36">
        <v>20000</v>
      </c>
      <c r="E867" s="35" t="s">
        <v>11</v>
      </c>
      <c r="F867" s="37">
        <v>2018</v>
      </c>
    </row>
    <row r="868" spans="1:6" x14ac:dyDescent="0.25">
      <c r="A868" s="24" t="s">
        <v>202</v>
      </c>
      <c r="B868" s="60">
        <v>1936</v>
      </c>
      <c r="C868" s="35" t="s">
        <v>69</v>
      </c>
      <c r="D868" s="36">
        <v>25000</v>
      </c>
      <c r="E868" s="35" t="s">
        <v>39</v>
      </c>
      <c r="F868" s="37">
        <v>2018</v>
      </c>
    </row>
    <row r="869" spans="1:6" x14ac:dyDescent="0.25">
      <c r="A869" s="24" t="s">
        <v>202</v>
      </c>
      <c r="B869" s="60">
        <v>1936</v>
      </c>
      <c r="C869" s="35" t="s">
        <v>69</v>
      </c>
      <c r="D869" s="36">
        <v>25000</v>
      </c>
      <c r="E869" s="35" t="s">
        <v>201</v>
      </c>
      <c r="F869" s="37">
        <v>2019</v>
      </c>
    </row>
    <row r="870" spans="1:6" x14ac:dyDescent="0.25">
      <c r="A870" s="24" t="s">
        <v>202</v>
      </c>
      <c r="B870" s="60">
        <v>2255</v>
      </c>
      <c r="C870" s="35" t="s">
        <v>58</v>
      </c>
      <c r="D870" s="36">
        <v>25000</v>
      </c>
      <c r="E870" s="35" t="s">
        <v>39</v>
      </c>
      <c r="F870" s="37">
        <v>2017</v>
      </c>
    </row>
    <row r="871" spans="1:6" x14ac:dyDescent="0.25">
      <c r="A871" s="24" t="s">
        <v>202</v>
      </c>
      <c r="B871" s="60">
        <v>2255</v>
      </c>
      <c r="C871" s="35" t="s">
        <v>58</v>
      </c>
      <c r="D871" s="36">
        <v>20000</v>
      </c>
      <c r="E871" s="35" t="s">
        <v>11</v>
      </c>
      <c r="F871" s="37">
        <v>2023</v>
      </c>
    </row>
    <row r="872" spans="1:6" x14ac:dyDescent="0.25">
      <c r="A872" s="24" t="s">
        <v>202</v>
      </c>
      <c r="B872" s="60">
        <v>2255</v>
      </c>
      <c r="C872" s="35" t="s">
        <v>58</v>
      </c>
      <c r="D872" s="36">
        <v>25000</v>
      </c>
      <c r="E872" s="35" t="s">
        <v>9</v>
      </c>
      <c r="F872" s="37">
        <v>2024</v>
      </c>
    </row>
    <row r="873" spans="1:6" x14ac:dyDescent="0.25">
      <c r="A873" s="24" t="s">
        <v>202</v>
      </c>
      <c r="B873" s="60">
        <v>2002</v>
      </c>
      <c r="C873" s="35" t="s">
        <v>68</v>
      </c>
      <c r="D873" s="36">
        <v>20000</v>
      </c>
      <c r="E873" s="35" t="s">
        <v>11</v>
      </c>
      <c r="F873" s="37">
        <v>2018</v>
      </c>
    </row>
    <row r="874" spans="1:6" x14ac:dyDescent="0.25">
      <c r="A874" s="24" t="s">
        <v>202</v>
      </c>
      <c r="B874" s="60">
        <v>2002</v>
      </c>
      <c r="C874" s="35" t="s">
        <v>68</v>
      </c>
      <c r="D874" s="36">
        <v>25000</v>
      </c>
      <c r="E874" s="35" t="s">
        <v>39</v>
      </c>
      <c r="F874" s="37">
        <v>2018</v>
      </c>
    </row>
    <row r="875" spans="1:6" x14ac:dyDescent="0.25">
      <c r="A875" s="24" t="s">
        <v>202</v>
      </c>
      <c r="B875" s="60">
        <v>2002</v>
      </c>
      <c r="C875" s="35" t="s">
        <v>68</v>
      </c>
      <c r="D875" s="36">
        <v>25000</v>
      </c>
      <c r="E875" s="35" t="s">
        <v>9</v>
      </c>
      <c r="F875" s="37">
        <v>2018</v>
      </c>
    </row>
    <row r="876" spans="1:6" x14ac:dyDescent="0.25">
      <c r="A876" s="24" t="s">
        <v>202</v>
      </c>
      <c r="B876" s="60">
        <v>2002</v>
      </c>
      <c r="C876" s="35" t="s">
        <v>68</v>
      </c>
      <c r="D876" s="36">
        <v>25000</v>
      </c>
      <c r="E876" s="35" t="s">
        <v>195</v>
      </c>
      <c r="F876" s="37">
        <v>2022</v>
      </c>
    </row>
    <row r="877" spans="1:6" x14ac:dyDescent="0.25">
      <c r="A877" s="24" t="s">
        <v>202</v>
      </c>
      <c r="B877" s="60">
        <v>2002</v>
      </c>
      <c r="C877" s="35" t="s">
        <v>68</v>
      </c>
      <c r="D877" s="36">
        <v>25525</v>
      </c>
      <c r="E877" s="35" t="s">
        <v>251</v>
      </c>
      <c r="F877" s="37">
        <v>2026</v>
      </c>
    </row>
    <row r="878" spans="1:6" x14ac:dyDescent="0.25">
      <c r="A878" s="24" t="s">
        <v>202</v>
      </c>
      <c r="B878" s="60">
        <v>2146</v>
      </c>
      <c r="C878" s="35" t="s">
        <v>59</v>
      </c>
      <c r="D878" s="36">
        <v>20000</v>
      </c>
      <c r="E878" s="35" t="s">
        <v>11</v>
      </c>
      <c r="F878" s="37">
        <v>2017</v>
      </c>
    </row>
    <row r="879" spans="1:6" x14ac:dyDescent="0.25">
      <c r="A879" s="24" t="s">
        <v>202</v>
      </c>
      <c r="B879" s="60">
        <v>2146</v>
      </c>
      <c r="C879" s="35" t="s">
        <v>59</v>
      </c>
      <c r="D879" s="36">
        <v>25000</v>
      </c>
      <c r="E879" s="35" t="s">
        <v>201</v>
      </c>
      <c r="F879" s="37">
        <v>2019</v>
      </c>
    </row>
    <row r="880" spans="1:6" x14ac:dyDescent="0.25">
      <c r="A880" s="24" t="s">
        <v>202</v>
      </c>
      <c r="B880" s="60">
        <v>2146</v>
      </c>
      <c r="C880" s="35" t="s">
        <v>59</v>
      </c>
      <c r="D880" s="36">
        <v>25000</v>
      </c>
      <c r="E880" s="35" t="s">
        <v>39</v>
      </c>
      <c r="F880" s="37">
        <v>2021</v>
      </c>
    </row>
    <row r="881" spans="1:6" x14ac:dyDescent="0.25">
      <c r="A881" s="24" t="s">
        <v>202</v>
      </c>
      <c r="B881" s="60">
        <v>2146</v>
      </c>
      <c r="C881" s="35" t="s">
        <v>59</v>
      </c>
      <c r="D881" s="36">
        <v>25000</v>
      </c>
      <c r="E881" s="35" t="s">
        <v>195</v>
      </c>
      <c r="F881" s="37">
        <v>2022</v>
      </c>
    </row>
    <row r="882" spans="1:6" x14ac:dyDescent="0.25">
      <c r="A882" s="24" t="s">
        <v>202</v>
      </c>
      <c r="B882" s="60">
        <v>2251</v>
      </c>
      <c r="C882" s="35" t="s">
        <v>134</v>
      </c>
      <c r="D882" s="36">
        <v>25000</v>
      </c>
      <c r="E882" s="35" t="s">
        <v>201</v>
      </c>
      <c r="F882" s="37">
        <v>2019</v>
      </c>
    </row>
    <row r="883" spans="1:6" x14ac:dyDescent="0.25">
      <c r="A883" s="24" t="s">
        <v>202</v>
      </c>
      <c r="B883" s="60">
        <v>2251</v>
      </c>
      <c r="C883" s="35" t="s">
        <v>134</v>
      </c>
      <c r="D883" s="36">
        <v>25000</v>
      </c>
      <c r="E883" s="35" t="s">
        <v>9</v>
      </c>
      <c r="F883" s="37">
        <v>2020</v>
      </c>
    </row>
    <row r="884" spans="1:6" x14ac:dyDescent="0.25">
      <c r="A884" s="24" t="s">
        <v>202</v>
      </c>
      <c r="B884" s="60">
        <v>2251</v>
      </c>
      <c r="C884" s="35" t="s">
        <v>134</v>
      </c>
      <c r="D884" s="36">
        <v>20000</v>
      </c>
      <c r="E884" s="35" t="s">
        <v>11</v>
      </c>
      <c r="F884" s="37">
        <v>2022</v>
      </c>
    </row>
    <row r="885" spans="1:6" x14ac:dyDescent="0.25">
      <c r="A885" s="24" t="s">
        <v>202</v>
      </c>
      <c r="B885" s="60">
        <v>2251</v>
      </c>
      <c r="C885" s="35" t="s">
        <v>134</v>
      </c>
      <c r="D885" s="36">
        <v>25000</v>
      </c>
      <c r="E885" s="35" t="s">
        <v>39</v>
      </c>
      <c r="F885" s="37">
        <v>2022</v>
      </c>
    </row>
    <row r="886" spans="1:6" x14ac:dyDescent="0.25">
      <c r="A886" s="24" t="s">
        <v>202</v>
      </c>
      <c r="B886" s="60">
        <v>2251</v>
      </c>
      <c r="C886" s="35" t="s">
        <v>134</v>
      </c>
      <c r="D886" s="36">
        <v>25000</v>
      </c>
      <c r="E886" s="35" t="s">
        <v>195</v>
      </c>
      <c r="F886" s="37">
        <v>2022</v>
      </c>
    </row>
    <row r="887" spans="1:6" x14ac:dyDescent="0.25">
      <c r="A887" s="24" t="s">
        <v>202</v>
      </c>
      <c r="B887" s="60">
        <v>2251</v>
      </c>
      <c r="C887" s="35" t="s">
        <v>134</v>
      </c>
      <c r="D887" s="36">
        <v>25000</v>
      </c>
      <c r="E887" s="35" t="s">
        <v>9</v>
      </c>
      <c r="F887" s="37">
        <v>2024</v>
      </c>
    </row>
    <row r="888" spans="1:6" x14ac:dyDescent="0.25">
      <c r="A888" s="24" t="s">
        <v>202</v>
      </c>
      <c r="B888" s="60">
        <v>1997</v>
      </c>
      <c r="C888" s="35" t="s">
        <v>252</v>
      </c>
      <c r="D888" s="36">
        <v>40840</v>
      </c>
      <c r="E888" s="35" t="s">
        <v>39</v>
      </c>
      <c r="F888" s="37">
        <v>2026</v>
      </c>
    </row>
  </sheetData>
  <sheetProtection sheet="1" objects="1" scenarios="1"/>
  <pageMargins left="0.7" right="0.7" top="0.75" bottom="0.75" header="0.3" footer="0.3"/>
  <pageSetup scale="75" fitToHeight="0" orientation="portrait" r:id="rId1"/>
  <headerFooter scaleWithDoc="0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A1:F147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19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0" t="s">
        <v>202</v>
      </c>
      <c r="C2" s="9" t="s">
        <v>203</v>
      </c>
      <c r="D2" s="9"/>
      <c r="E2" s="9"/>
      <c r="F2" s="9"/>
    </row>
    <row r="3" spans="1:6" ht="18.75" customHeight="1" x14ac:dyDescent="0.3">
      <c r="A3" s="20" t="s">
        <v>202</v>
      </c>
      <c r="B3" s="3"/>
      <c r="C3"/>
      <c r="D3" s="10"/>
      <c r="E3" s="10"/>
      <c r="F3" s="10"/>
    </row>
    <row r="4" spans="1:6" ht="23.25" customHeight="1" x14ac:dyDescent="0.25">
      <c r="A4" s="20" t="s">
        <v>202</v>
      </c>
      <c r="B4" s="4"/>
      <c r="C4" s="14" t="s">
        <v>191</v>
      </c>
      <c r="D4" s="11"/>
      <c r="E4" s="11"/>
      <c r="F4" s="11"/>
    </row>
    <row r="5" spans="1:6" s="39" customFormat="1" x14ac:dyDescent="0.25">
      <c r="A5" s="20" t="s">
        <v>202</v>
      </c>
      <c r="B5" s="27"/>
      <c r="C5" s="27"/>
      <c r="D5" s="27"/>
      <c r="E5" s="27"/>
      <c r="F5" s="27"/>
    </row>
    <row r="6" spans="1:6" s="39" customFormat="1" x14ac:dyDescent="0.25">
      <c r="A6" s="20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0" t="s">
        <v>202</v>
      </c>
      <c r="B7" s="63" t="s">
        <v>11</v>
      </c>
      <c r="C7" s="127"/>
      <c r="D7" s="65">
        <f>SUMIF(Recipients2018[Grant Type],"Facilities Assessment",Recipients2018[Grant Amount])</f>
        <v>680000</v>
      </c>
      <c r="E7" s="27"/>
      <c r="F7" s="27"/>
    </row>
    <row r="8" spans="1:6" s="39" customFormat="1" x14ac:dyDescent="0.25">
      <c r="A8" s="20" t="s">
        <v>202</v>
      </c>
      <c r="B8" s="66" t="s">
        <v>12</v>
      </c>
      <c r="C8" s="128"/>
      <c r="D8" s="68">
        <f>SUMIF(Recipients2018[Grant Type],"Long-Range Facility Plan",Recipients2018[Grant Amount])</f>
        <v>875000</v>
      </c>
      <c r="E8" s="27"/>
      <c r="F8" s="27"/>
    </row>
    <row r="9" spans="1:6" s="39" customFormat="1" x14ac:dyDescent="0.25">
      <c r="A9" s="20" t="s">
        <v>202</v>
      </c>
      <c r="B9" s="66" t="s">
        <v>9</v>
      </c>
      <c r="C9" s="128"/>
      <c r="D9" s="68">
        <f>SUMIF(Recipients2018[Grant Type],"Seismic Assessment",Recipients2018[Grant Amount])</f>
        <v>475000</v>
      </c>
      <c r="E9" s="27"/>
      <c r="F9" s="27"/>
    </row>
    <row r="10" spans="1:6" s="39" customFormat="1" x14ac:dyDescent="0.25">
      <c r="A10" s="20" t="s">
        <v>202</v>
      </c>
      <c r="B10" s="124" t="s">
        <v>238</v>
      </c>
      <c r="C10" s="125"/>
      <c r="D10" s="83">
        <f>SUM(D7:D9)</f>
        <v>2030000</v>
      </c>
      <c r="E10" s="27"/>
      <c r="F10" s="27"/>
    </row>
    <row r="11" spans="1:6" s="39" customFormat="1" x14ac:dyDescent="0.25">
      <c r="A11" s="20" t="s">
        <v>202</v>
      </c>
      <c r="B11" s="40"/>
      <c r="C11" s="40"/>
      <c r="D11" s="40"/>
      <c r="E11" s="27"/>
      <c r="F11" s="27"/>
    </row>
    <row r="12" spans="1:6" s="39" customFormat="1" x14ac:dyDescent="0.25">
      <c r="A12" s="20" t="s">
        <v>202</v>
      </c>
      <c r="B12" s="23" t="s">
        <v>240</v>
      </c>
      <c r="C12" s="81"/>
      <c r="D12" s="80" t="s">
        <v>239</v>
      </c>
      <c r="E12" s="27"/>
      <c r="F12" s="27"/>
    </row>
    <row r="13" spans="1:6" s="39" customFormat="1" x14ac:dyDescent="0.25">
      <c r="A13" s="20" t="s">
        <v>202</v>
      </c>
      <c r="B13" s="63" t="s">
        <v>11</v>
      </c>
      <c r="C13" s="130"/>
      <c r="D13" s="72">
        <f>COUNTIFS(Recipients2018[Grant Awarded],"Yes",Recipients2018[Grant Type],"Facilities Assessment")</f>
        <v>34</v>
      </c>
      <c r="E13" s="27"/>
      <c r="F13" s="27"/>
    </row>
    <row r="14" spans="1:6" s="39" customFormat="1" x14ac:dyDescent="0.25">
      <c r="A14" s="20" t="s">
        <v>202</v>
      </c>
      <c r="B14" s="66" t="s">
        <v>12</v>
      </c>
      <c r="C14" s="131"/>
      <c r="D14" s="73">
        <f>COUNTIFS(Recipients2018[Grant Awarded],"Yes",Recipients2018[Grant Type],"Long-range Facility Plan")</f>
        <v>35</v>
      </c>
      <c r="E14" s="27"/>
      <c r="F14" s="27"/>
    </row>
    <row r="15" spans="1:6" s="39" customFormat="1" x14ac:dyDescent="0.25">
      <c r="A15" s="20" t="s">
        <v>202</v>
      </c>
      <c r="B15" s="66" t="s">
        <v>9</v>
      </c>
      <c r="C15" s="131"/>
      <c r="D15" s="73">
        <f>COUNTIFS(Recipients2018[Grant Awarded],"Yes",Recipients2018[Grant Type],"Seismic Assessment")</f>
        <v>19</v>
      </c>
      <c r="E15" s="27"/>
      <c r="F15" s="27"/>
    </row>
    <row r="16" spans="1:6" s="39" customFormat="1" x14ac:dyDescent="0.25">
      <c r="A16" s="20" t="s">
        <v>202</v>
      </c>
      <c r="B16" s="124" t="s">
        <v>6</v>
      </c>
      <c r="C16" s="126"/>
      <c r="D16" s="82">
        <f>SUM(D13:D15)</f>
        <v>88</v>
      </c>
      <c r="E16" s="27"/>
      <c r="F16" s="27"/>
    </row>
    <row r="17" spans="1:6" s="39" customFormat="1" x14ac:dyDescent="0.25">
      <c r="A17" s="20" t="s">
        <v>202</v>
      </c>
      <c r="B17" s="40"/>
      <c r="C17" s="40"/>
      <c r="D17" s="40"/>
      <c r="E17" s="27"/>
      <c r="F17" s="27"/>
    </row>
    <row r="18" spans="1:6" s="39" customFormat="1" x14ac:dyDescent="0.25">
      <c r="A18" s="20" t="s">
        <v>202</v>
      </c>
      <c r="B18" s="114" t="s">
        <v>244</v>
      </c>
      <c r="C18" s="75"/>
      <c r="D18" s="77">
        <f>SUMPRODUCT(1/COUNTIF($C$23:$C$110,$C$23:$C$110))</f>
        <v>44.000000000000021</v>
      </c>
      <c r="E18" s="27"/>
      <c r="F18" s="27"/>
    </row>
    <row r="19" spans="1:6" s="39" customFormat="1" x14ac:dyDescent="0.25">
      <c r="A19" s="20" t="s">
        <v>202</v>
      </c>
      <c r="B19" s="116" t="s">
        <v>247</v>
      </c>
      <c r="C19" s="117"/>
      <c r="D19" s="118">
        <v>0</v>
      </c>
      <c r="E19" s="27"/>
      <c r="F19" s="27"/>
    </row>
    <row r="20" spans="1:6" s="39" customFormat="1" x14ac:dyDescent="0.25">
      <c r="A20" s="20" t="s">
        <v>202</v>
      </c>
      <c r="B20" s="6"/>
      <c r="C20" s="1"/>
      <c r="D20" s="41"/>
      <c r="E20" s="27"/>
      <c r="F20" s="27"/>
    </row>
    <row r="21" spans="1:6" ht="22.5" customHeight="1" x14ac:dyDescent="0.25">
      <c r="A21" s="20" t="s">
        <v>202</v>
      </c>
      <c r="B21" s="13" t="s">
        <v>233</v>
      </c>
      <c r="C21" s="12"/>
      <c r="D21" s="12"/>
      <c r="E21" s="12"/>
      <c r="F21" s="12"/>
    </row>
    <row r="22" spans="1:6" s="16" customFormat="1" x14ac:dyDescent="0.25">
      <c r="A22" s="20" t="s">
        <v>202</v>
      </c>
      <c r="B22" s="95" t="s">
        <v>1</v>
      </c>
      <c r="C22" s="96" t="s">
        <v>2</v>
      </c>
      <c r="D22" s="95" t="s">
        <v>7</v>
      </c>
      <c r="E22" s="96" t="s">
        <v>4</v>
      </c>
      <c r="F22" s="95" t="s">
        <v>3</v>
      </c>
    </row>
    <row r="23" spans="1:6" s="16" customFormat="1" x14ac:dyDescent="0.25">
      <c r="A23" s="20"/>
      <c r="B23" s="133">
        <v>1899</v>
      </c>
      <c r="C23" s="134" t="s">
        <v>73</v>
      </c>
      <c r="D23" s="135" t="s">
        <v>135</v>
      </c>
      <c r="E23" s="136" t="s">
        <v>11</v>
      </c>
      <c r="F23" s="135">
        <v>20000</v>
      </c>
    </row>
    <row r="24" spans="1:6" s="16" customFormat="1" x14ac:dyDescent="0.25">
      <c r="A24" s="20"/>
      <c r="B24" s="97">
        <v>2208</v>
      </c>
      <c r="C24" s="98" t="s">
        <v>27</v>
      </c>
      <c r="D24" s="99" t="s">
        <v>135</v>
      </c>
      <c r="E24" s="100" t="s">
        <v>11</v>
      </c>
      <c r="F24" s="99">
        <v>20000</v>
      </c>
    </row>
    <row r="25" spans="1:6" s="16" customFormat="1" x14ac:dyDescent="0.25">
      <c r="A25" s="20"/>
      <c r="B25" s="97">
        <v>2208</v>
      </c>
      <c r="C25" s="98" t="s">
        <v>27</v>
      </c>
      <c r="D25" s="99" t="s">
        <v>135</v>
      </c>
      <c r="E25" s="100" t="s">
        <v>9</v>
      </c>
      <c r="F25" s="99">
        <v>25000</v>
      </c>
    </row>
    <row r="26" spans="1:6" s="16" customFormat="1" x14ac:dyDescent="0.25">
      <c r="A26" s="15"/>
      <c r="B26" s="97">
        <v>1969</v>
      </c>
      <c r="C26" s="98" t="s">
        <v>96</v>
      </c>
      <c r="D26" s="99" t="s">
        <v>135</v>
      </c>
      <c r="E26" s="100" t="s">
        <v>11</v>
      </c>
      <c r="F26" s="99">
        <v>20000</v>
      </c>
    </row>
    <row r="27" spans="1:6" s="16" customFormat="1" x14ac:dyDescent="0.25">
      <c r="A27" s="15"/>
      <c r="B27" s="97">
        <v>1969</v>
      </c>
      <c r="C27" s="98" t="s">
        <v>96</v>
      </c>
      <c r="D27" s="99" t="s">
        <v>135</v>
      </c>
      <c r="E27" s="100" t="s">
        <v>39</v>
      </c>
      <c r="F27" s="99">
        <v>25000</v>
      </c>
    </row>
    <row r="28" spans="1:6" s="16" customFormat="1" x14ac:dyDescent="0.25">
      <c r="A28" s="15"/>
      <c r="B28" s="97">
        <v>2240</v>
      </c>
      <c r="C28" s="98" t="s">
        <v>75</v>
      </c>
      <c r="D28" s="99" t="s">
        <v>135</v>
      </c>
      <c r="E28" s="100" t="s">
        <v>11</v>
      </c>
      <c r="F28" s="99">
        <v>20000</v>
      </c>
    </row>
    <row r="29" spans="1:6" s="16" customFormat="1" x14ac:dyDescent="0.25">
      <c r="A29" s="15"/>
      <c r="B29" s="97">
        <v>2240</v>
      </c>
      <c r="C29" s="98" t="s">
        <v>75</v>
      </c>
      <c r="D29" s="99" t="s">
        <v>135</v>
      </c>
      <c r="E29" s="100" t="s">
        <v>39</v>
      </c>
      <c r="F29" s="99">
        <v>25000</v>
      </c>
    </row>
    <row r="30" spans="1:6" s="16" customFormat="1" x14ac:dyDescent="0.25">
      <c r="A30" s="15"/>
      <c r="B30" s="97">
        <v>1976</v>
      </c>
      <c r="C30" s="98" t="s">
        <v>72</v>
      </c>
      <c r="D30" s="99" t="s">
        <v>135</v>
      </c>
      <c r="E30" s="100" t="s">
        <v>9</v>
      </c>
      <c r="F30" s="99">
        <v>25000</v>
      </c>
    </row>
    <row r="31" spans="1:6" s="16" customFormat="1" x14ac:dyDescent="0.25">
      <c r="A31" s="15"/>
      <c r="B31" s="97">
        <v>1974</v>
      </c>
      <c r="C31" s="98" t="s">
        <v>61</v>
      </c>
      <c r="D31" s="99" t="s">
        <v>135</v>
      </c>
      <c r="E31" s="100" t="s">
        <v>11</v>
      </c>
      <c r="F31" s="99">
        <v>20000</v>
      </c>
    </row>
    <row r="32" spans="1:6" s="16" customFormat="1" x14ac:dyDescent="0.25">
      <c r="A32" s="15"/>
      <c r="B32" s="97">
        <v>1974</v>
      </c>
      <c r="C32" s="98" t="s">
        <v>61</v>
      </c>
      <c r="D32" s="99" t="s">
        <v>135</v>
      </c>
      <c r="E32" s="100" t="s">
        <v>39</v>
      </c>
      <c r="F32" s="99">
        <v>25000</v>
      </c>
    </row>
    <row r="33" spans="1:6" s="16" customFormat="1" x14ac:dyDescent="0.25">
      <c r="A33" s="15"/>
      <c r="B33" s="97">
        <v>1929</v>
      </c>
      <c r="C33" s="98" t="s">
        <v>71</v>
      </c>
      <c r="D33" s="99" t="s">
        <v>135</v>
      </c>
      <c r="E33" s="100" t="s">
        <v>11</v>
      </c>
      <c r="F33" s="99">
        <v>20000</v>
      </c>
    </row>
    <row r="34" spans="1:6" s="16" customFormat="1" x14ac:dyDescent="0.25">
      <c r="A34" s="15"/>
      <c r="B34" s="97">
        <v>1929</v>
      </c>
      <c r="C34" s="98" t="s">
        <v>71</v>
      </c>
      <c r="D34" s="99" t="s">
        <v>135</v>
      </c>
      <c r="E34" s="100" t="s">
        <v>39</v>
      </c>
      <c r="F34" s="99">
        <v>25000</v>
      </c>
    </row>
    <row r="35" spans="1:6" s="16" customFormat="1" x14ac:dyDescent="0.25">
      <c r="A35" s="15"/>
      <c r="B35" s="97">
        <v>2139</v>
      </c>
      <c r="C35" s="98" t="s">
        <v>76</v>
      </c>
      <c r="D35" s="99" t="s">
        <v>135</v>
      </c>
      <c r="E35" s="100" t="s">
        <v>11</v>
      </c>
      <c r="F35" s="99">
        <v>20000</v>
      </c>
    </row>
    <row r="36" spans="1:6" s="16" customFormat="1" x14ac:dyDescent="0.25">
      <c r="A36" s="15"/>
      <c r="B36" s="97">
        <v>2139</v>
      </c>
      <c r="C36" s="98" t="s">
        <v>76</v>
      </c>
      <c r="D36" s="99" t="s">
        <v>135</v>
      </c>
      <c r="E36" s="100" t="s">
        <v>39</v>
      </c>
      <c r="F36" s="99">
        <v>25000</v>
      </c>
    </row>
    <row r="37" spans="1:6" s="16" customFormat="1" x14ac:dyDescent="0.25">
      <c r="A37" s="15"/>
      <c r="B37" s="97">
        <v>2139</v>
      </c>
      <c r="C37" s="98" t="s">
        <v>76</v>
      </c>
      <c r="D37" s="99" t="s">
        <v>135</v>
      </c>
      <c r="E37" s="100" t="s">
        <v>9</v>
      </c>
      <c r="F37" s="99">
        <v>25000</v>
      </c>
    </row>
    <row r="38" spans="1:6" s="16" customFormat="1" x14ac:dyDescent="0.25">
      <c r="A38" s="15"/>
      <c r="B38" s="97">
        <v>1972</v>
      </c>
      <c r="C38" s="98" t="s">
        <v>40</v>
      </c>
      <c r="D38" s="99" t="s">
        <v>135</v>
      </c>
      <c r="E38" s="100" t="s">
        <v>39</v>
      </c>
      <c r="F38" s="99">
        <v>25000</v>
      </c>
    </row>
    <row r="39" spans="1:6" s="16" customFormat="1" x14ac:dyDescent="0.25">
      <c r="A39" s="15"/>
      <c r="B39" s="97">
        <v>2042</v>
      </c>
      <c r="C39" s="98" t="s">
        <v>86</v>
      </c>
      <c r="D39" s="99" t="s">
        <v>135</v>
      </c>
      <c r="E39" s="100" t="s">
        <v>11</v>
      </c>
      <c r="F39" s="99">
        <v>20000</v>
      </c>
    </row>
    <row r="40" spans="1:6" s="16" customFormat="1" x14ac:dyDescent="0.25">
      <c r="A40" s="15"/>
      <c r="B40" s="97">
        <v>2042</v>
      </c>
      <c r="C40" s="98" t="s">
        <v>86</v>
      </c>
      <c r="D40" s="99" t="s">
        <v>135</v>
      </c>
      <c r="E40" s="100" t="s">
        <v>39</v>
      </c>
      <c r="F40" s="99">
        <v>25000</v>
      </c>
    </row>
    <row r="41" spans="1:6" s="16" customFormat="1" x14ac:dyDescent="0.25">
      <c r="A41" s="15"/>
      <c r="B41" s="97">
        <v>2042</v>
      </c>
      <c r="C41" s="98" t="s">
        <v>86</v>
      </c>
      <c r="D41" s="99" t="s">
        <v>135</v>
      </c>
      <c r="E41" s="100" t="s">
        <v>9</v>
      </c>
      <c r="F41" s="99">
        <v>25000</v>
      </c>
    </row>
    <row r="42" spans="1:6" s="16" customFormat="1" x14ac:dyDescent="0.25">
      <c r="A42" s="15"/>
      <c r="B42" s="97">
        <v>1945</v>
      </c>
      <c r="C42" s="98" t="s">
        <v>67</v>
      </c>
      <c r="D42" s="99" t="s">
        <v>135</v>
      </c>
      <c r="E42" s="100" t="s">
        <v>11</v>
      </c>
      <c r="F42" s="99">
        <v>20000</v>
      </c>
    </row>
    <row r="43" spans="1:6" s="16" customFormat="1" x14ac:dyDescent="0.25">
      <c r="A43" s="15"/>
      <c r="B43" s="97">
        <v>1945</v>
      </c>
      <c r="C43" s="98" t="s">
        <v>67</v>
      </c>
      <c r="D43" s="99" t="s">
        <v>135</v>
      </c>
      <c r="E43" s="100" t="s">
        <v>39</v>
      </c>
      <c r="F43" s="99">
        <v>25000</v>
      </c>
    </row>
    <row r="44" spans="1:6" s="16" customFormat="1" x14ac:dyDescent="0.25">
      <c r="A44" s="15"/>
      <c r="B44" s="97">
        <v>1945</v>
      </c>
      <c r="C44" s="98" t="s">
        <v>67</v>
      </c>
      <c r="D44" s="99" t="s">
        <v>135</v>
      </c>
      <c r="E44" s="100" t="s">
        <v>9</v>
      </c>
      <c r="F44" s="99">
        <v>25000</v>
      </c>
    </row>
    <row r="45" spans="1:6" s="16" customFormat="1" x14ac:dyDescent="0.25">
      <c r="A45" s="15"/>
      <c r="B45" s="97">
        <v>1965</v>
      </c>
      <c r="C45" s="98" t="s">
        <v>70</v>
      </c>
      <c r="D45" s="99" t="s">
        <v>135</v>
      </c>
      <c r="E45" s="100" t="s">
        <v>11</v>
      </c>
      <c r="F45" s="99">
        <v>20000</v>
      </c>
    </row>
    <row r="46" spans="1:6" s="16" customFormat="1" x14ac:dyDescent="0.25">
      <c r="A46" s="15"/>
      <c r="B46" s="97">
        <v>1965</v>
      </c>
      <c r="C46" s="98" t="s">
        <v>70</v>
      </c>
      <c r="D46" s="99" t="s">
        <v>135</v>
      </c>
      <c r="E46" s="100" t="s">
        <v>39</v>
      </c>
      <c r="F46" s="99">
        <v>25000</v>
      </c>
    </row>
    <row r="47" spans="1:6" s="16" customFormat="1" x14ac:dyDescent="0.25">
      <c r="A47" s="15"/>
      <c r="B47" s="97">
        <v>1965</v>
      </c>
      <c r="C47" s="98" t="s">
        <v>70</v>
      </c>
      <c r="D47" s="99" t="s">
        <v>135</v>
      </c>
      <c r="E47" s="100" t="s">
        <v>9</v>
      </c>
      <c r="F47" s="99">
        <v>25000</v>
      </c>
    </row>
    <row r="48" spans="1:6" s="16" customFormat="1" x14ac:dyDescent="0.25">
      <c r="A48" s="15"/>
      <c r="B48" s="97">
        <v>2186</v>
      </c>
      <c r="C48" s="98" t="s">
        <v>65</v>
      </c>
      <c r="D48" s="99" t="s">
        <v>135</v>
      </c>
      <c r="E48" s="100" t="s">
        <v>11</v>
      </c>
      <c r="F48" s="99">
        <v>20000</v>
      </c>
    </row>
    <row r="49" spans="1:6" s="16" customFormat="1" x14ac:dyDescent="0.25">
      <c r="A49" s="15"/>
      <c r="B49" s="97">
        <v>2186</v>
      </c>
      <c r="C49" s="98" t="s">
        <v>65</v>
      </c>
      <c r="D49" s="99" t="s">
        <v>135</v>
      </c>
      <c r="E49" s="100" t="s">
        <v>39</v>
      </c>
      <c r="F49" s="99">
        <v>25000</v>
      </c>
    </row>
    <row r="50" spans="1:6" s="16" customFormat="1" x14ac:dyDescent="0.25">
      <c r="A50" s="15"/>
      <c r="B50" s="97">
        <v>2086</v>
      </c>
      <c r="C50" s="98" t="s">
        <v>88</v>
      </c>
      <c r="D50" s="99" t="s">
        <v>135</v>
      </c>
      <c r="E50" s="100" t="s">
        <v>11</v>
      </c>
      <c r="F50" s="99">
        <v>20000</v>
      </c>
    </row>
    <row r="51" spans="1:6" s="16" customFormat="1" x14ac:dyDescent="0.25">
      <c r="A51" s="15"/>
      <c r="B51" s="97">
        <v>2086</v>
      </c>
      <c r="C51" s="98" t="s">
        <v>88</v>
      </c>
      <c r="D51" s="99" t="s">
        <v>135</v>
      </c>
      <c r="E51" s="100" t="s">
        <v>39</v>
      </c>
      <c r="F51" s="99">
        <v>25000</v>
      </c>
    </row>
    <row r="52" spans="1:6" s="16" customFormat="1" x14ac:dyDescent="0.25">
      <c r="A52" s="15"/>
      <c r="B52" s="97">
        <v>2086</v>
      </c>
      <c r="C52" s="98" t="s">
        <v>88</v>
      </c>
      <c r="D52" s="99" t="s">
        <v>135</v>
      </c>
      <c r="E52" s="100" t="s">
        <v>9</v>
      </c>
      <c r="F52" s="99">
        <v>25000</v>
      </c>
    </row>
    <row r="53" spans="1:6" s="16" customFormat="1" x14ac:dyDescent="0.25">
      <c r="A53" s="15"/>
      <c r="B53" s="97">
        <v>2190</v>
      </c>
      <c r="C53" s="98" t="s">
        <v>42</v>
      </c>
      <c r="D53" s="99" t="s">
        <v>135</v>
      </c>
      <c r="E53" s="100" t="s">
        <v>39</v>
      </c>
      <c r="F53" s="99">
        <v>25000</v>
      </c>
    </row>
    <row r="54" spans="1:6" s="16" customFormat="1" x14ac:dyDescent="0.25">
      <c r="A54" s="15"/>
      <c r="B54" s="97">
        <v>2253</v>
      </c>
      <c r="C54" s="98" t="s">
        <v>81</v>
      </c>
      <c r="D54" s="99" t="s">
        <v>135</v>
      </c>
      <c r="E54" s="100" t="s">
        <v>39</v>
      </c>
      <c r="F54" s="99">
        <v>25000</v>
      </c>
    </row>
    <row r="55" spans="1:6" s="16" customFormat="1" x14ac:dyDescent="0.25">
      <c r="A55" s="15"/>
      <c r="B55" s="97">
        <v>2253</v>
      </c>
      <c r="C55" s="98" t="s">
        <v>81</v>
      </c>
      <c r="D55" s="99" t="s">
        <v>135</v>
      </c>
      <c r="E55" s="100" t="s">
        <v>9</v>
      </c>
      <c r="F55" s="99">
        <v>25000</v>
      </c>
    </row>
    <row r="56" spans="1:6" s="16" customFormat="1" x14ac:dyDescent="0.25">
      <c r="A56" s="15"/>
      <c r="B56" s="97">
        <v>2011</v>
      </c>
      <c r="C56" s="98" t="s">
        <v>87</v>
      </c>
      <c r="D56" s="99" t="s">
        <v>135</v>
      </c>
      <c r="E56" s="100" t="s">
        <v>11</v>
      </c>
      <c r="F56" s="99">
        <v>20000</v>
      </c>
    </row>
    <row r="57" spans="1:6" s="16" customFormat="1" x14ac:dyDescent="0.25">
      <c r="A57" s="15"/>
      <c r="B57" s="97">
        <v>2011</v>
      </c>
      <c r="C57" s="98" t="s">
        <v>87</v>
      </c>
      <c r="D57" s="99" t="s">
        <v>135</v>
      </c>
      <c r="E57" s="100" t="s">
        <v>39</v>
      </c>
      <c r="F57" s="99">
        <v>25000</v>
      </c>
    </row>
    <row r="58" spans="1:6" s="16" customFormat="1" x14ac:dyDescent="0.25">
      <c r="A58" s="15"/>
      <c r="B58" s="97">
        <v>1991</v>
      </c>
      <c r="C58" s="98" t="s">
        <v>43</v>
      </c>
      <c r="D58" s="99" t="s">
        <v>135</v>
      </c>
      <c r="E58" s="100" t="s">
        <v>39</v>
      </c>
      <c r="F58" s="99">
        <v>25000</v>
      </c>
    </row>
    <row r="59" spans="1:6" s="16" customFormat="1" x14ac:dyDescent="0.25">
      <c r="A59" s="15"/>
      <c r="B59" s="97">
        <v>2229</v>
      </c>
      <c r="C59" s="98" t="s">
        <v>89</v>
      </c>
      <c r="D59" s="99" t="s">
        <v>135</v>
      </c>
      <c r="E59" s="100" t="s">
        <v>11</v>
      </c>
      <c r="F59" s="99">
        <v>20000</v>
      </c>
    </row>
    <row r="60" spans="1:6" s="16" customFormat="1" x14ac:dyDescent="0.25">
      <c r="A60" s="15"/>
      <c r="B60" s="97">
        <v>2229</v>
      </c>
      <c r="C60" s="98" t="s">
        <v>89</v>
      </c>
      <c r="D60" s="99" t="s">
        <v>135</v>
      </c>
      <c r="E60" s="100" t="s">
        <v>39</v>
      </c>
      <c r="F60" s="99">
        <v>25000</v>
      </c>
    </row>
    <row r="61" spans="1:6" s="16" customFormat="1" x14ac:dyDescent="0.25">
      <c r="A61" s="15"/>
      <c r="B61" s="97">
        <v>2082</v>
      </c>
      <c r="C61" s="98" t="s">
        <v>78</v>
      </c>
      <c r="D61" s="99" t="s">
        <v>135</v>
      </c>
      <c r="E61" s="100" t="s">
        <v>11</v>
      </c>
      <c r="F61" s="99">
        <v>20000</v>
      </c>
    </row>
    <row r="62" spans="1:6" s="16" customFormat="1" x14ac:dyDescent="0.25">
      <c r="A62" s="15"/>
      <c r="B62" s="97">
        <v>2082</v>
      </c>
      <c r="C62" s="98" t="s">
        <v>78</v>
      </c>
      <c r="D62" s="99" t="s">
        <v>135</v>
      </c>
      <c r="E62" s="100" t="s">
        <v>39</v>
      </c>
      <c r="F62" s="99">
        <v>25000</v>
      </c>
    </row>
    <row r="63" spans="1:6" s="16" customFormat="1" x14ac:dyDescent="0.25">
      <c r="A63" s="15"/>
      <c r="B63" s="97">
        <v>2014</v>
      </c>
      <c r="C63" s="98" t="s">
        <v>92</v>
      </c>
      <c r="D63" s="99" t="s">
        <v>135</v>
      </c>
      <c r="E63" s="100" t="s">
        <v>11</v>
      </c>
      <c r="F63" s="99">
        <v>20000</v>
      </c>
    </row>
    <row r="64" spans="1:6" s="16" customFormat="1" x14ac:dyDescent="0.25">
      <c r="A64" s="15"/>
      <c r="B64" s="97">
        <v>2014</v>
      </c>
      <c r="C64" s="98" t="s">
        <v>92</v>
      </c>
      <c r="D64" s="99" t="s">
        <v>135</v>
      </c>
      <c r="E64" s="100" t="s">
        <v>39</v>
      </c>
      <c r="F64" s="99">
        <v>25000</v>
      </c>
    </row>
    <row r="65" spans="1:6" s="16" customFormat="1" x14ac:dyDescent="0.25">
      <c r="A65" s="15"/>
      <c r="B65" s="97">
        <v>2206</v>
      </c>
      <c r="C65" s="98" t="s">
        <v>90</v>
      </c>
      <c r="D65" s="99" t="s">
        <v>135</v>
      </c>
      <c r="E65" s="100" t="s">
        <v>11</v>
      </c>
      <c r="F65" s="99">
        <v>20000</v>
      </c>
    </row>
    <row r="66" spans="1:6" s="16" customFormat="1" x14ac:dyDescent="0.25">
      <c r="A66" s="15"/>
      <c r="B66" s="97">
        <v>2206</v>
      </c>
      <c r="C66" s="98" t="s">
        <v>90</v>
      </c>
      <c r="D66" s="99" t="s">
        <v>135</v>
      </c>
      <c r="E66" s="100" t="s">
        <v>39</v>
      </c>
      <c r="F66" s="99">
        <v>25000</v>
      </c>
    </row>
    <row r="67" spans="1:6" s="16" customFormat="1" x14ac:dyDescent="0.25">
      <c r="A67" s="15"/>
      <c r="B67" s="97">
        <v>2053</v>
      </c>
      <c r="C67" s="98" t="s">
        <v>93</v>
      </c>
      <c r="D67" s="99" t="s">
        <v>135</v>
      </c>
      <c r="E67" s="100" t="s">
        <v>9</v>
      </c>
      <c r="F67" s="99">
        <v>25000</v>
      </c>
    </row>
    <row r="68" spans="1:6" s="16" customFormat="1" x14ac:dyDescent="0.25">
      <c r="A68" s="15"/>
      <c r="B68" s="97">
        <v>2056</v>
      </c>
      <c r="C68" s="98" t="s">
        <v>83</v>
      </c>
      <c r="D68" s="99" t="s">
        <v>135</v>
      </c>
      <c r="E68" s="100" t="s">
        <v>11</v>
      </c>
      <c r="F68" s="99">
        <v>20000</v>
      </c>
    </row>
    <row r="69" spans="1:6" s="16" customFormat="1" x14ac:dyDescent="0.25">
      <c r="A69" s="15"/>
      <c r="B69" s="97">
        <v>2056</v>
      </c>
      <c r="C69" s="98" t="s">
        <v>83</v>
      </c>
      <c r="D69" s="99" t="s">
        <v>135</v>
      </c>
      <c r="E69" s="100" t="s">
        <v>39</v>
      </c>
      <c r="F69" s="99">
        <v>25000</v>
      </c>
    </row>
    <row r="70" spans="1:6" s="16" customFormat="1" x14ac:dyDescent="0.25">
      <c r="A70" s="15"/>
      <c r="B70" s="97">
        <v>2056</v>
      </c>
      <c r="C70" s="98" t="s">
        <v>83</v>
      </c>
      <c r="D70" s="99" t="s">
        <v>135</v>
      </c>
      <c r="E70" s="100" t="s">
        <v>9</v>
      </c>
      <c r="F70" s="99">
        <v>25000</v>
      </c>
    </row>
    <row r="71" spans="1:6" s="16" customFormat="1" x14ac:dyDescent="0.25">
      <c r="A71" s="15"/>
      <c r="B71" s="97">
        <v>2101</v>
      </c>
      <c r="C71" s="98" t="s">
        <v>84</v>
      </c>
      <c r="D71" s="99" t="s">
        <v>135</v>
      </c>
      <c r="E71" s="100" t="s">
        <v>11</v>
      </c>
      <c r="F71" s="99">
        <v>20000</v>
      </c>
    </row>
    <row r="72" spans="1:6" s="16" customFormat="1" x14ac:dyDescent="0.25">
      <c r="A72" s="15"/>
      <c r="B72" s="97">
        <v>2101</v>
      </c>
      <c r="C72" s="98" t="s">
        <v>84</v>
      </c>
      <c r="D72" s="99" t="s">
        <v>135</v>
      </c>
      <c r="E72" s="100" t="s">
        <v>39</v>
      </c>
      <c r="F72" s="99">
        <v>25000</v>
      </c>
    </row>
    <row r="73" spans="1:6" s="16" customFormat="1" x14ac:dyDescent="0.25">
      <c r="A73" s="15"/>
      <c r="B73" s="97">
        <v>2101</v>
      </c>
      <c r="C73" s="98" t="s">
        <v>84</v>
      </c>
      <c r="D73" s="99" t="s">
        <v>135</v>
      </c>
      <c r="E73" s="100" t="s">
        <v>9</v>
      </c>
      <c r="F73" s="99">
        <v>25000</v>
      </c>
    </row>
    <row r="74" spans="1:6" s="16" customFormat="1" x14ac:dyDescent="0.25">
      <c r="A74" s="15"/>
      <c r="B74" s="97">
        <v>1925</v>
      </c>
      <c r="C74" s="98" t="s">
        <v>64</v>
      </c>
      <c r="D74" s="99" t="s">
        <v>135</v>
      </c>
      <c r="E74" s="100" t="s">
        <v>9</v>
      </c>
      <c r="F74" s="99">
        <v>25000</v>
      </c>
    </row>
    <row r="75" spans="1:6" s="16" customFormat="1" x14ac:dyDescent="0.25">
      <c r="A75" s="15"/>
      <c r="B75" s="97">
        <v>2199</v>
      </c>
      <c r="C75" s="98" t="s">
        <v>82</v>
      </c>
      <c r="D75" s="99" t="s">
        <v>135</v>
      </c>
      <c r="E75" s="100" t="s">
        <v>11</v>
      </c>
      <c r="F75" s="99">
        <v>20000</v>
      </c>
    </row>
    <row r="76" spans="1:6" s="16" customFormat="1" x14ac:dyDescent="0.25">
      <c r="A76" s="15"/>
      <c r="B76" s="97">
        <v>2199</v>
      </c>
      <c r="C76" s="98" t="s">
        <v>82</v>
      </c>
      <c r="D76" s="99" t="s">
        <v>135</v>
      </c>
      <c r="E76" s="100" t="s">
        <v>39</v>
      </c>
      <c r="F76" s="99">
        <v>25000</v>
      </c>
    </row>
    <row r="77" spans="1:6" s="16" customFormat="1" x14ac:dyDescent="0.25">
      <c r="A77" s="15"/>
      <c r="B77" s="97">
        <v>2254</v>
      </c>
      <c r="C77" s="98" t="s">
        <v>18</v>
      </c>
      <c r="D77" s="99" t="s">
        <v>135</v>
      </c>
      <c r="E77" s="100" t="s">
        <v>11</v>
      </c>
      <c r="F77" s="99">
        <v>20000</v>
      </c>
    </row>
    <row r="78" spans="1:6" s="16" customFormat="1" x14ac:dyDescent="0.25">
      <c r="A78" s="15"/>
      <c r="B78" s="97">
        <v>2254</v>
      </c>
      <c r="C78" s="98" t="s">
        <v>18</v>
      </c>
      <c r="D78" s="99" t="s">
        <v>135</v>
      </c>
      <c r="E78" s="100" t="s">
        <v>39</v>
      </c>
      <c r="F78" s="99">
        <v>25000</v>
      </c>
    </row>
    <row r="79" spans="1:6" s="16" customFormat="1" x14ac:dyDescent="0.25">
      <c r="A79" s="15"/>
      <c r="B79" s="97">
        <v>1966</v>
      </c>
      <c r="C79" s="98" t="s">
        <v>74</v>
      </c>
      <c r="D79" s="99" t="s">
        <v>135</v>
      </c>
      <c r="E79" s="100" t="s">
        <v>11</v>
      </c>
      <c r="F79" s="99">
        <v>20000</v>
      </c>
    </row>
    <row r="80" spans="1:6" s="16" customFormat="1" x14ac:dyDescent="0.25">
      <c r="A80" s="15"/>
      <c r="B80" s="97">
        <v>1966</v>
      </c>
      <c r="C80" s="98" t="s">
        <v>74</v>
      </c>
      <c r="D80" s="99" t="s">
        <v>135</v>
      </c>
      <c r="E80" s="100" t="s">
        <v>39</v>
      </c>
      <c r="F80" s="99">
        <v>25000</v>
      </c>
    </row>
    <row r="81" spans="1:6" s="16" customFormat="1" x14ac:dyDescent="0.25">
      <c r="A81" s="15"/>
      <c r="B81" s="97">
        <v>1966</v>
      </c>
      <c r="C81" s="98" t="s">
        <v>74</v>
      </c>
      <c r="D81" s="99" t="s">
        <v>135</v>
      </c>
      <c r="E81" s="100" t="s">
        <v>9</v>
      </c>
      <c r="F81" s="99">
        <v>25000</v>
      </c>
    </row>
    <row r="82" spans="1:6" s="16" customFormat="1" x14ac:dyDescent="0.25">
      <c r="A82" s="15"/>
      <c r="B82" s="97">
        <v>1924</v>
      </c>
      <c r="C82" s="98" t="s">
        <v>85</v>
      </c>
      <c r="D82" s="99" t="s">
        <v>135</v>
      </c>
      <c r="E82" s="100" t="s">
        <v>9</v>
      </c>
      <c r="F82" s="99">
        <v>25000</v>
      </c>
    </row>
    <row r="83" spans="1:6" s="16" customFormat="1" x14ac:dyDescent="0.25">
      <c r="A83" s="15"/>
      <c r="B83" s="97">
        <v>4131</v>
      </c>
      <c r="C83" s="98" t="s">
        <v>91</v>
      </c>
      <c r="D83" s="99" t="s">
        <v>135</v>
      </c>
      <c r="E83" s="100" t="s">
        <v>9</v>
      </c>
      <c r="F83" s="99">
        <v>25000</v>
      </c>
    </row>
    <row r="84" spans="1:6" s="16" customFormat="1" x14ac:dyDescent="0.25">
      <c r="A84" s="15"/>
      <c r="B84" s="97">
        <v>1990</v>
      </c>
      <c r="C84" s="98" t="s">
        <v>77</v>
      </c>
      <c r="D84" s="99" t="s">
        <v>135</v>
      </c>
      <c r="E84" s="100" t="s">
        <v>11</v>
      </c>
      <c r="F84" s="99">
        <v>20000</v>
      </c>
    </row>
    <row r="85" spans="1:6" s="16" customFormat="1" x14ac:dyDescent="0.25">
      <c r="A85" s="15"/>
      <c r="B85" s="97">
        <v>1990</v>
      </c>
      <c r="C85" s="98" t="s">
        <v>77</v>
      </c>
      <c r="D85" s="99" t="s">
        <v>135</v>
      </c>
      <c r="E85" s="100" t="s">
        <v>39</v>
      </c>
      <c r="F85" s="99">
        <v>25000</v>
      </c>
    </row>
    <row r="86" spans="1:6" s="16" customFormat="1" x14ac:dyDescent="0.25">
      <c r="A86" s="15"/>
      <c r="B86" s="97">
        <v>1926</v>
      </c>
      <c r="C86" s="98" t="s">
        <v>80</v>
      </c>
      <c r="D86" s="99" t="s">
        <v>135</v>
      </c>
      <c r="E86" s="100" t="s">
        <v>11</v>
      </c>
      <c r="F86" s="99">
        <v>20000</v>
      </c>
    </row>
    <row r="87" spans="1:6" s="16" customFormat="1" x14ac:dyDescent="0.25">
      <c r="A87" s="15"/>
      <c r="B87" s="97">
        <v>1926</v>
      </c>
      <c r="C87" s="98" t="s">
        <v>80</v>
      </c>
      <c r="D87" s="99" t="s">
        <v>135</v>
      </c>
      <c r="E87" s="100" t="s">
        <v>39</v>
      </c>
      <c r="F87" s="99">
        <v>25000</v>
      </c>
    </row>
    <row r="88" spans="1:6" s="16" customFormat="1" x14ac:dyDescent="0.25">
      <c r="A88" s="15"/>
      <c r="B88" s="97">
        <v>2207</v>
      </c>
      <c r="C88" s="98" t="s">
        <v>66</v>
      </c>
      <c r="D88" s="99" t="s">
        <v>135</v>
      </c>
      <c r="E88" s="100" t="s">
        <v>11</v>
      </c>
      <c r="F88" s="99">
        <v>20000</v>
      </c>
    </row>
    <row r="89" spans="1:6" s="16" customFormat="1" x14ac:dyDescent="0.25">
      <c r="A89" s="15"/>
      <c r="B89" s="97">
        <v>2207</v>
      </c>
      <c r="C89" s="98" t="s">
        <v>66</v>
      </c>
      <c r="D89" s="99" t="s">
        <v>135</v>
      </c>
      <c r="E89" s="100" t="s">
        <v>39</v>
      </c>
      <c r="F89" s="99">
        <v>25000</v>
      </c>
    </row>
    <row r="90" spans="1:6" s="16" customFormat="1" x14ac:dyDescent="0.25">
      <c r="A90" s="15"/>
      <c r="B90" s="97">
        <v>2192</v>
      </c>
      <c r="C90" s="98" t="s">
        <v>62</v>
      </c>
      <c r="D90" s="99" t="s">
        <v>135</v>
      </c>
      <c r="E90" s="100" t="s">
        <v>11</v>
      </c>
      <c r="F90" s="99">
        <v>20000</v>
      </c>
    </row>
    <row r="91" spans="1:6" s="16" customFormat="1" x14ac:dyDescent="0.25">
      <c r="A91" s="15"/>
      <c r="B91" s="97">
        <v>2192</v>
      </c>
      <c r="C91" s="98" t="s">
        <v>62</v>
      </c>
      <c r="D91" s="99" t="s">
        <v>135</v>
      </c>
      <c r="E91" s="100" t="s">
        <v>39</v>
      </c>
      <c r="F91" s="99">
        <v>25000</v>
      </c>
    </row>
    <row r="92" spans="1:6" s="16" customFormat="1" x14ac:dyDescent="0.25">
      <c r="A92" s="15"/>
      <c r="B92" s="97">
        <v>2192</v>
      </c>
      <c r="C92" s="98" t="s">
        <v>62</v>
      </c>
      <c r="D92" s="99" t="s">
        <v>135</v>
      </c>
      <c r="E92" s="100" t="s">
        <v>9</v>
      </c>
      <c r="F92" s="99">
        <v>25000</v>
      </c>
    </row>
    <row r="93" spans="1:6" s="16" customFormat="1" x14ac:dyDescent="0.25">
      <c r="A93" s="15"/>
      <c r="B93" s="97">
        <v>2202</v>
      </c>
      <c r="C93" s="98" t="s">
        <v>33</v>
      </c>
      <c r="D93" s="99" t="s">
        <v>135</v>
      </c>
      <c r="E93" s="100" t="s">
        <v>11</v>
      </c>
      <c r="F93" s="99">
        <v>20000</v>
      </c>
    </row>
    <row r="94" spans="1:6" s="16" customFormat="1" x14ac:dyDescent="0.25">
      <c r="A94" s="15"/>
      <c r="B94" s="97">
        <v>2202</v>
      </c>
      <c r="C94" s="98" t="s">
        <v>33</v>
      </c>
      <c r="D94" s="99" t="s">
        <v>135</v>
      </c>
      <c r="E94" s="100" t="s">
        <v>39</v>
      </c>
      <c r="F94" s="99">
        <v>25000</v>
      </c>
    </row>
    <row r="95" spans="1:6" s="16" customFormat="1" x14ac:dyDescent="0.25">
      <c r="A95" s="15"/>
      <c r="B95" s="97">
        <v>1977</v>
      </c>
      <c r="C95" s="98" t="s">
        <v>79</v>
      </c>
      <c r="D95" s="99" t="s">
        <v>135</v>
      </c>
      <c r="E95" s="100" t="s">
        <v>11</v>
      </c>
      <c r="F95" s="99">
        <v>20000</v>
      </c>
    </row>
    <row r="96" spans="1:6" s="16" customFormat="1" x14ac:dyDescent="0.25">
      <c r="A96" s="15"/>
      <c r="B96" s="97">
        <v>1977</v>
      </c>
      <c r="C96" s="98" t="s">
        <v>79</v>
      </c>
      <c r="D96" s="99" t="s">
        <v>135</v>
      </c>
      <c r="E96" s="100" t="s">
        <v>39</v>
      </c>
      <c r="F96" s="99">
        <v>25000</v>
      </c>
    </row>
    <row r="97" spans="1:6" s="16" customFormat="1" x14ac:dyDescent="0.25">
      <c r="A97" s="15"/>
      <c r="B97" s="97">
        <v>2182</v>
      </c>
      <c r="C97" s="98" t="s">
        <v>95</v>
      </c>
      <c r="D97" s="99" t="s">
        <v>135</v>
      </c>
      <c r="E97" s="100" t="s">
        <v>11</v>
      </c>
      <c r="F97" s="99">
        <v>20000</v>
      </c>
    </row>
    <row r="98" spans="1:6" s="16" customFormat="1" x14ac:dyDescent="0.25">
      <c r="A98" s="15"/>
      <c r="B98" s="97">
        <v>2182</v>
      </c>
      <c r="C98" s="98" t="s">
        <v>95</v>
      </c>
      <c r="D98" s="99" t="s">
        <v>135</v>
      </c>
      <c r="E98" s="100" t="s">
        <v>39</v>
      </c>
      <c r="F98" s="99">
        <v>25000</v>
      </c>
    </row>
    <row r="99" spans="1:6" s="16" customFormat="1" x14ac:dyDescent="0.25">
      <c r="A99" s="15"/>
      <c r="B99" s="97">
        <v>2182</v>
      </c>
      <c r="C99" s="98" t="s">
        <v>95</v>
      </c>
      <c r="D99" s="99" t="s">
        <v>135</v>
      </c>
      <c r="E99" s="100" t="s">
        <v>9</v>
      </c>
      <c r="F99" s="99">
        <v>25000</v>
      </c>
    </row>
    <row r="100" spans="1:6" s="16" customFormat="1" x14ac:dyDescent="0.25">
      <c r="A100" s="15"/>
      <c r="B100" s="97">
        <v>1935</v>
      </c>
      <c r="C100" s="98" t="s">
        <v>60</v>
      </c>
      <c r="D100" s="99" t="s">
        <v>135</v>
      </c>
      <c r="E100" s="100" t="s">
        <v>9</v>
      </c>
      <c r="F100" s="99">
        <v>25000</v>
      </c>
    </row>
    <row r="101" spans="1:6" s="16" customFormat="1" x14ac:dyDescent="0.25">
      <c r="A101" s="15"/>
      <c r="B101" s="97">
        <v>2138</v>
      </c>
      <c r="C101" s="98" t="s">
        <v>94</v>
      </c>
      <c r="D101" s="99" t="s">
        <v>135</v>
      </c>
      <c r="E101" s="100" t="s">
        <v>11</v>
      </c>
      <c r="F101" s="99">
        <v>20000</v>
      </c>
    </row>
    <row r="102" spans="1:6" s="16" customFormat="1" x14ac:dyDescent="0.25">
      <c r="A102" s="15"/>
      <c r="B102" s="97">
        <v>2225</v>
      </c>
      <c r="C102" s="98" t="s">
        <v>63</v>
      </c>
      <c r="D102" s="99" t="s">
        <v>135</v>
      </c>
      <c r="E102" s="100" t="s">
        <v>11</v>
      </c>
      <c r="F102" s="99">
        <v>20000</v>
      </c>
    </row>
    <row r="103" spans="1:6" s="16" customFormat="1" x14ac:dyDescent="0.25">
      <c r="A103" s="15"/>
      <c r="B103" s="97">
        <v>2225</v>
      </c>
      <c r="C103" s="98" t="s">
        <v>63</v>
      </c>
      <c r="D103" s="99" t="s">
        <v>135</v>
      </c>
      <c r="E103" s="100" t="s">
        <v>39</v>
      </c>
      <c r="F103" s="99">
        <v>25000</v>
      </c>
    </row>
    <row r="104" spans="1:6" s="16" customFormat="1" x14ac:dyDescent="0.25">
      <c r="A104" s="15"/>
      <c r="B104" s="97">
        <v>2055</v>
      </c>
      <c r="C104" s="98" t="s">
        <v>36</v>
      </c>
      <c r="D104" s="99" t="s">
        <v>135</v>
      </c>
      <c r="E104" s="100" t="s">
        <v>11</v>
      </c>
      <c r="F104" s="99">
        <v>20000</v>
      </c>
    </row>
    <row r="105" spans="1:6" s="16" customFormat="1" x14ac:dyDescent="0.25">
      <c r="A105" s="15"/>
      <c r="B105" s="97">
        <v>2055</v>
      </c>
      <c r="C105" s="98" t="s">
        <v>36</v>
      </c>
      <c r="D105" s="99" t="s">
        <v>135</v>
      </c>
      <c r="E105" s="100" t="s">
        <v>39</v>
      </c>
      <c r="F105" s="99">
        <v>25000</v>
      </c>
    </row>
    <row r="106" spans="1:6" s="16" customFormat="1" x14ac:dyDescent="0.25">
      <c r="A106" s="15"/>
      <c r="B106" s="97">
        <v>1936</v>
      </c>
      <c r="C106" s="98" t="s">
        <v>69</v>
      </c>
      <c r="D106" s="99" t="s">
        <v>135</v>
      </c>
      <c r="E106" s="100" t="s">
        <v>11</v>
      </c>
      <c r="F106" s="99">
        <v>20000</v>
      </c>
    </row>
    <row r="107" spans="1:6" s="16" customFormat="1" x14ac:dyDescent="0.25">
      <c r="A107" s="15"/>
      <c r="B107" s="97">
        <v>1936</v>
      </c>
      <c r="C107" s="98" t="s">
        <v>69</v>
      </c>
      <c r="D107" s="99" t="s">
        <v>135</v>
      </c>
      <c r="E107" s="100" t="s">
        <v>39</v>
      </c>
      <c r="F107" s="99">
        <v>25000</v>
      </c>
    </row>
    <row r="108" spans="1:6" s="16" customFormat="1" x14ac:dyDescent="0.25">
      <c r="A108" s="15"/>
      <c r="B108" s="97">
        <v>2002</v>
      </c>
      <c r="C108" s="98" t="s">
        <v>68</v>
      </c>
      <c r="D108" s="99" t="s">
        <v>135</v>
      </c>
      <c r="E108" s="100" t="s">
        <v>11</v>
      </c>
      <c r="F108" s="99">
        <v>20000</v>
      </c>
    </row>
    <row r="109" spans="1:6" s="16" customFormat="1" x14ac:dyDescent="0.25">
      <c r="A109" s="15"/>
      <c r="B109" s="97">
        <v>2002</v>
      </c>
      <c r="C109" s="98" t="s">
        <v>68</v>
      </c>
      <c r="D109" s="99" t="s">
        <v>135</v>
      </c>
      <c r="E109" s="100" t="s">
        <v>39</v>
      </c>
      <c r="F109" s="99">
        <v>25000</v>
      </c>
    </row>
    <row r="110" spans="1:6" s="16" customFormat="1" x14ac:dyDescent="0.25">
      <c r="A110" s="15"/>
      <c r="B110" s="97">
        <v>2002</v>
      </c>
      <c r="C110" s="98" t="s">
        <v>68</v>
      </c>
      <c r="D110" s="99" t="s">
        <v>135</v>
      </c>
      <c r="E110" s="100" t="s">
        <v>9</v>
      </c>
      <c r="F110" s="99">
        <v>25000</v>
      </c>
    </row>
    <row r="111" spans="1:6" x14ac:dyDescent="0.25">
      <c r="A111" s="15"/>
      <c r="B111" s="109">
        <v>1929</v>
      </c>
      <c r="C111" s="104" t="s">
        <v>71</v>
      </c>
      <c r="D111" s="105" t="s">
        <v>137</v>
      </c>
      <c r="E111" s="106" t="s">
        <v>9</v>
      </c>
      <c r="F111" s="105" t="s">
        <v>141</v>
      </c>
    </row>
    <row r="112" spans="1:6" x14ac:dyDescent="0.25">
      <c r="A112" s="15"/>
      <c r="B112" s="109">
        <v>2186</v>
      </c>
      <c r="C112" s="104" t="s">
        <v>65</v>
      </c>
      <c r="D112" s="105" t="s">
        <v>137</v>
      </c>
      <c r="E112" s="106" t="s">
        <v>9</v>
      </c>
      <c r="F112" s="105" t="s">
        <v>141</v>
      </c>
    </row>
    <row r="113" spans="1:6" x14ac:dyDescent="0.25">
      <c r="A113" s="15"/>
      <c r="B113" s="109">
        <v>1934</v>
      </c>
      <c r="C113" s="104" t="s">
        <v>15</v>
      </c>
      <c r="D113" s="105" t="s">
        <v>137</v>
      </c>
      <c r="E113" s="106" t="s">
        <v>9</v>
      </c>
      <c r="F113" s="105" t="s">
        <v>141</v>
      </c>
    </row>
    <row r="114" spans="1:6" x14ac:dyDescent="0.25">
      <c r="A114" s="15"/>
      <c r="B114" s="109">
        <v>2047</v>
      </c>
      <c r="C114" s="104" t="s">
        <v>178</v>
      </c>
      <c r="D114" s="105" t="s">
        <v>137</v>
      </c>
      <c r="E114" s="106" t="s">
        <v>11</v>
      </c>
      <c r="F114" s="105" t="s">
        <v>141</v>
      </c>
    </row>
    <row r="115" spans="1:6" x14ac:dyDescent="0.25">
      <c r="A115" s="15"/>
      <c r="B115" s="109">
        <v>2047</v>
      </c>
      <c r="C115" s="104" t="s">
        <v>178</v>
      </c>
      <c r="D115" s="105" t="s">
        <v>137</v>
      </c>
      <c r="E115" s="106" t="s">
        <v>39</v>
      </c>
      <c r="F115" s="105" t="s">
        <v>141</v>
      </c>
    </row>
    <row r="116" spans="1:6" x14ac:dyDescent="0.25">
      <c r="A116" s="15"/>
      <c r="B116" s="109">
        <v>2047</v>
      </c>
      <c r="C116" s="104" t="s">
        <v>178</v>
      </c>
      <c r="D116" s="105" t="s">
        <v>137</v>
      </c>
      <c r="E116" s="106" t="s">
        <v>9</v>
      </c>
      <c r="F116" s="105" t="s">
        <v>141</v>
      </c>
    </row>
    <row r="117" spans="1:6" x14ac:dyDescent="0.25">
      <c r="A117" s="15"/>
      <c r="B117" s="109">
        <v>1977</v>
      </c>
      <c r="C117" s="104" t="s">
        <v>79</v>
      </c>
      <c r="D117" s="105" t="s">
        <v>137</v>
      </c>
      <c r="E117" s="106" t="s">
        <v>9</v>
      </c>
      <c r="F117" s="105" t="s">
        <v>141</v>
      </c>
    </row>
    <row r="118" spans="1:6" x14ac:dyDescent="0.25">
      <c r="A118" s="15"/>
      <c r="B118" s="109">
        <v>2138</v>
      </c>
      <c r="C118" s="104" t="s">
        <v>94</v>
      </c>
      <c r="D118" s="105" t="s">
        <v>137</v>
      </c>
      <c r="E118" s="106" t="s">
        <v>39</v>
      </c>
      <c r="F118" s="105" t="s">
        <v>141</v>
      </c>
    </row>
    <row r="119" spans="1:6" x14ac:dyDescent="0.25">
      <c r="A119" s="15"/>
      <c r="B119" s="109">
        <v>2225</v>
      </c>
      <c r="C119" s="104" t="s">
        <v>63</v>
      </c>
      <c r="D119" s="105" t="s">
        <v>137</v>
      </c>
      <c r="E119" s="106" t="s">
        <v>9</v>
      </c>
      <c r="F119" s="105" t="s">
        <v>141</v>
      </c>
    </row>
    <row r="120" spans="1:6" x14ac:dyDescent="0.25">
      <c r="A120" s="15"/>
    </row>
    <row r="121" spans="1:6" x14ac:dyDescent="0.25">
      <c r="A121" s="15"/>
    </row>
    <row r="122" spans="1:6" x14ac:dyDescent="0.25">
      <c r="A122" s="15"/>
    </row>
    <row r="123" spans="1:6" x14ac:dyDescent="0.25">
      <c r="A123" s="15"/>
    </row>
    <row r="124" spans="1:6" x14ac:dyDescent="0.25">
      <c r="A124" s="15"/>
    </row>
    <row r="125" spans="1:6" x14ac:dyDescent="0.25">
      <c r="A125" s="15"/>
    </row>
    <row r="126" spans="1:6" x14ac:dyDescent="0.25">
      <c r="A126" s="15"/>
    </row>
    <row r="127" spans="1:6" x14ac:dyDescent="0.25">
      <c r="A127" s="15"/>
    </row>
    <row r="128" spans="1:6" x14ac:dyDescent="0.25">
      <c r="A128" s="15"/>
    </row>
    <row r="129" spans="1:1" x14ac:dyDescent="0.25">
      <c r="A129" s="15"/>
    </row>
    <row r="130" spans="1:1" x14ac:dyDescent="0.25">
      <c r="A130" s="15"/>
    </row>
    <row r="131" spans="1:1" x14ac:dyDescent="0.25">
      <c r="A131" s="15"/>
    </row>
    <row r="132" spans="1:1" x14ac:dyDescent="0.25">
      <c r="A132" s="15"/>
    </row>
    <row r="133" spans="1:1" x14ac:dyDescent="0.25">
      <c r="A133" s="15"/>
    </row>
    <row r="134" spans="1:1" x14ac:dyDescent="0.25">
      <c r="A134" s="15"/>
    </row>
    <row r="135" spans="1:1" x14ac:dyDescent="0.25">
      <c r="A135" s="15"/>
    </row>
    <row r="136" spans="1:1" x14ac:dyDescent="0.25">
      <c r="A136" s="15"/>
    </row>
    <row r="137" spans="1:1" x14ac:dyDescent="0.25">
      <c r="A137" s="15"/>
    </row>
    <row r="138" spans="1:1" x14ac:dyDescent="0.25">
      <c r="A138" s="15"/>
    </row>
    <row r="139" spans="1:1" x14ac:dyDescent="0.25">
      <c r="A139" s="15"/>
    </row>
    <row r="140" spans="1:1" x14ac:dyDescent="0.25">
      <c r="A140" s="15"/>
    </row>
    <row r="141" spans="1:1" x14ac:dyDescent="0.25">
      <c r="A141" s="15"/>
    </row>
    <row r="142" spans="1:1" x14ac:dyDescent="0.25">
      <c r="A142" s="15"/>
    </row>
    <row r="143" spans="1:1" x14ac:dyDescent="0.25">
      <c r="A143" s="15"/>
    </row>
    <row r="144" spans="1:1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</sheetData>
  <sheetProtection sheet="1" objects="1" scenarios="1"/>
  <conditionalFormatting sqref="B23:F119">
    <cfRule type="expression" dxfId="9" priority="1">
      <formula>$D23="No"</formula>
    </cfRule>
    <cfRule type="expression" dxfId="8" priority="2">
      <formula>$D23="Withdrawn"</formula>
    </cfRule>
  </conditionalFormatting>
  <pageMargins left="0.7" right="0.7" top="0.75" bottom="0.75" header="0.3" footer="0.3"/>
  <pageSetup scale="76" fitToHeight="0" orientation="portrait" r:id="rId1"/>
  <headerFooter scaleWithDoc="0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 fitToPage="1"/>
  </sheetPr>
  <dimension ref="A1:F147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19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0" t="s">
        <v>202</v>
      </c>
      <c r="C2" s="9" t="s">
        <v>203</v>
      </c>
      <c r="D2" s="9"/>
      <c r="E2" s="9"/>
      <c r="F2" s="9"/>
    </row>
    <row r="3" spans="1:6" ht="18.75" customHeight="1" x14ac:dyDescent="0.3">
      <c r="A3" s="20" t="s">
        <v>202</v>
      </c>
      <c r="B3" s="3"/>
      <c r="C3"/>
      <c r="D3" s="10"/>
      <c r="E3" s="10"/>
      <c r="F3" s="10"/>
    </row>
    <row r="4" spans="1:6" ht="23.25" customHeight="1" x14ac:dyDescent="0.25">
      <c r="A4" s="20" t="s">
        <v>202</v>
      </c>
      <c r="B4" s="4"/>
      <c r="C4" s="14" t="s">
        <v>192</v>
      </c>
      <c r="D4" s="11"/>
      <c r="E4" s="11"/>
      <c r="F4" s="11"/>
    </row>
    <row r="5" spans="1:6" s="39" customFormat="1" x14ac:dyDescent="0.25">
      <c r="A5" s="20" t="s">
        <v>202</v>
      </c>
      <c r="B5" s="27"/>
      <c r="C5" s="27"/>
      <c r="D5" s="27"/>
      <c r="E5" s="27"/>
      <c r="F5" s="27"/>
    </row>
    <row r="6" spans="1:6" s="39" customFormat="1" x14ac:dyDescent="0.25">
      <c r="A6" s="20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0" t="s">
        <v>202</v>
      </c>
      <c r="B7" s="63" t="s">
        <v>11</v>
      </c>
      <c r="C7" s="127"/>
      <c r="D7" s="65">
        <f>SUMIF(Recipients2017[Grant Type],"Facilities Assessment",Recipients2017[Grant Amount])</f>
        <v>380000</v>
      </c>
      <c r="E7" s="27"/>
      <c r="F7" s="27"/>
    </row>
    <row r="8" spans="1:6" s="39" customFormat="1" x14ac:dyDescent="0.25">
      <c r="A8" s="20" t="s">
        <v>202</v>
      </c>
      <c r="B8" s="66" t="s">
        <v>12</v>
      </c>
      <c r="C8" s="128"/>
      <c r="D8" s="68">
        <f>SUMIF(Recipients2017[Grant Type],"Long-Range Facility Plan",Recipients2017[Grant Amount])</f>
        <v>400000</v>
      </c>
      <c r="E8" s="27"/>
      <c r="F8" s="27"/>
    </row>
    <row r="9" spans="1:6" s="39" customFormat="1" x14ac:dyDescent="0.25">
      <c r="A9" s="20" t="s">
        <v>202</v>
      </c>
      <c r="B9" s="66" t="s">
        <v>9</v>
      </c>
      <c r="C9" s="128"/>
      <c r="D9" s="68">
        <f>SUMIF(Recipients2017[Grant Type],"Seismic Assessment",Recipients2017[Grant Amount])</f>
        <v>225000</v>
      </c>
      <c r="E9" s="27"/>
      <c r="F9" s="27"/>
    </row>
    <row r="10" spans="1:6" s="39" customFormat="1" x14ac:dyDescent="0.25">
      <c r="A10" s="20" t="s">
        <v>202</v>
      </c>
      <c r="B10" s="124" t="s">
        <v>238</v>
      </c>
      <c r="C10" s="125"/>
      <c r="D10" s="83">
        <f>SUM(D7:D9)</f>
        <v>1005000</v>
      </c>
      <c r="E10" s="27"/>
      <c r="F10" s="27"/>
    </row>
    <row r="11" spans="1:6" s="39" customFormat="1" x14ac:dyDescent="0.25">
      <c r="A11" s="20" t="s">
        <v>202</v>
      </c>
      <c r="B11" s="40"/>
      <c r="C11" s="40"/>
      <c r="D11" s="40"/>
      <c r="E11" s="27"/>
      <c r="F11" s="27"/>
    </row>
    <row r="12" spans="1:6" s="39" customFormat="1" x14ac:dyDescent="0.25">
      <c r="A12" s="20" t="s">
        <v>202</v>
      </c>
      <c r="B12" s="23" t="s">
        <v>240</v>
      </c>
      <c r="C12" s="81"/>
      <c r="D12" s="80" t="s">
        <v>239</v>
      </c>
      <c r="E12" s="27"/>
      <c r="F12" s="27"/>
    </row>
    <row r="13" spans="1:6" s="39" customFormat="1" x14ac:dyDescent="0.25">
      <c r="A13" s="20" t="s">
        <v>202</v>
      </c>
      <c r="B13" s="63" t="s">
        <v>11</v>
      </c>
      <c r="C13" s="130"/>
      <c r="D13" s="72">
        <f>COUNTIFS(Recipients2017[Grant Awarded],"Yes",Recipients2017[Grant Type],"Facilities Assessment")</f>
        <v>19</v>
      </c>
      <c r="E13" s="27"/>
      <c r="F13" s="27"/>
    </row>
    <row r="14" spans="1:6" s="39" customFormat="1" x14ac:dyDescent="0.25">
      <c r="A14" s="20" t="s">
        <v>202</v>
      </c>
      <c r="B14" s="66" t="s">
        <v>12</v>
      </c>
      <c r="C14" s="131"/>
      <c r="D14" s="73">
        <f>COUNTIFS(Recipients2017[Grant Awarded],"Yes",Recipients2017[Grant Type],"Long-range Facility Plan")</f>
        <v>16</v>
      </c>
      <c r="E14" s="27"/>
      <c r="F14" s="27"/>
    </row>
    <row r="15" spans="1:6" s="39" customFormat="1" x14ac:dyDescent="0.25">
      <c r="A15" s="20" t="s">
        <v>202</v>
      </c>
      <c r="B15" s="66" t="s">
        <v>9</v>
      </c>
      <c r="C15" s="131"/>
      <c r="D15" s="73">
        <f>COUNTIFS(Recipients2017[Grant Awarded],"Yes",Recipients2017[Grant Type],"Seismic Assessment")</f>
        <v>9</v>
      </c>
      <c r="E15" s="27"/>
      <c r="F15" s="27"/>
    </row>
    <row r="16" spans="1:6" s="39" customFormat="1" x14ac:dyDescent="0.25">
      <c r="A16" s="20" t="s">
        <v>202</v>
      </c>
      <c r="B16" s="124" t="s">
        <v>6</v>
      </c>
      <c r="C16" s="126"/>
      <c r="D16" s="82">
        <f>SUM(D13:D15)</f>
        <v>44</v>
      </c>
      <c r="E16" s="27"/>
      <c r="F16" s="27"/>
    </row>
    <row r="17" spans="1:6" s="39" customFormat="1" x14ac:dyDescent="0.25">
      <c r="A17" s="20" t="s">
        <v>202</v>
      </c>
      <c r="B17" s="40"/>
      <c r="C17" s="40"/>
      <c r="D17" s="40"/>
      <c r="E17" s="27"/>
      <c r="F17" s="27"/>
    </row>
    <row r="18" spans="1:6" s="39" customFormat="1" x14ac:dyDescent="0.25">
      <c r="A18" s="20" t="s">
        <v>202</v>
      </c>
      <c r="B18" s="114" t="s">
        <v>244</v>
      </c>
      <c r="C18" s="75"/>
      <c r="D18" s="77">
        <f>SUMPRODUCT(1/COUNTIF($C$23:$C$66,$C$23:$C$66))</f>
        <v>25.000000000000004</v>
      </c>
      <c r="E18" s="27"/>
      <c r="F18" s="27"/>
    </row>
    <row r="19" spans="1:6" s="39" customFormat="1" x14ac:dyDescent="0.25">
      <c r="A19" s="20" t="s">
        <v>202</v>
      </c>
      <c r="B19" s="116" t="s">
        <v>247</v>
      </c>
      <c r="C19" s="117"/>
      <c r="D19" s="118">
        <f>SUMPRODUCT(1/COUNTIF($C$67:$C$79,$C$67:$C$79))</f>
        <v>8</v>
      </c>
      <c r="E19" s="27"/>
      <c r="F19" s="27"/>
    </row>
    <row r="20" spans="1:6" s="39" customFormat="1" x14ac:dyDescent="0.25">
      <c r="A20" s="20" t="s">
        <v>202</v>
      </c>
      <c r="B20" s="6"/>
      <c r="C20" s="1"/>
      <c r="D20" s="41"/>
      <c r="E20" s="27"/>
      <c r="F20" s="27"/>
    </row>
    <row r="21" spans="1:6" ht="22.5" customHeight="1" x14ac:dyDescent="0.25">
      <c r="A21" s="20" t="s">
        <v>202</v>
      </c>
      <c r="B21" s="13" t="s">
        <v>234</v>
      </c>
      <c r="C21" s="12"/>
      <c r="D21" s="12"/>
      <c r="E21" s="12"/>
      <c r="F21" s="12"/>
    </row>
    <row r="22" spans="1:6" s="16" customFormat="1" x14ac:dyDescent="0.25">
      <c r="A22" s="20" t="s">
        <v>202</v>
      </c>
      <c r="B22" s="95" t="s">
        <v>1</v>
      </c>
      <c r="C22" s="96" t="s">
        <v>2</v>
      </c>
      <c r="D22" s="95" t="s">
        <v>7</v>
      </c>
      <c r="E22" s="96" t="s">
        <v>4</v>
      </c>
      <c r="F22" s="95" t="s">
        <v>3</v>
      </c>
    </row>
    <row r="23" spans="1:6" s="16" customFormat="1" x14ac:dyDescent="0.25">
      <c r="A23" s="20"/>
      <c r="B23" s="133">
        <v>2041</v>
      </c>
      <c r="C23" s="134" t="s">
        <v>38</v>
      </c>
      <c r="D23" s="135" t="s">
        <v>135</v>
      </c>
      <c r="E23" s="136" t="s">
        <v>11</v>
      </c>
      <c r="F23" s="135">
        <v>20000</v>
      </c>
    </row>
    <row r="24" spans="1:6" s="16" customFormat="1" x14ac:dyDescent="0.25">
      <c r="A24" s="20"/>
      <c r="B24" s="97">
        <v>2041</v>
      </c>
      <c r="C24" s="98" t="s">
        <v>38</v>
      </c>
      <c r="D24" s="99" t="s">
        <v>135</v>
      </c>
      <c r="E24" s="100" t="s">
        <v>39</v>
      </c>
      <c r="F24" s="99">
        <v>25000</v>
      </c>
    </row>
    <row r="25" spans="1:6" s="16" customFormat="1" x14ac:dyDescent="0.25">
      <c r="A25" s="20"/>
      <c r="B25" s="97">
        <v>2041</v>
      </c>
      <c r="C25" s="98" t="s">
        <v>38</v>
      </c>
      <c r="D25" s="99" t="s">
        <v>135</v>
      </c>
      <c r="E25" s="100" t="s">
        <v>9</v>
      </c>
      <c r="F25" s="99">
        <v>25000</v>
      </c>
    </row>
    <row r="26" spans="1:6" s="16" customFormat="1" x14ac:dyDescent="0.25">
      <c r="A26" s="15"/>
      <c r="B26" s="97">
        <v>1933</v>
      </c>
      <c r="C26" s="98" t="s">
        <v>8</v>
      </c>
      <c r="D26" s="99" t="s">
        <v>135</v>
      </c>
      <c r="E26" s="100" t="s">
        <v>11</v>
      </c>
      <c r="F26" s="99">
        <v>20000</v>
      </c>
    </row>
    <row r="27" spans="1:6" s="16" customFormat="1" x14ac:dyDescent="0.25">
      <c r="A27" s="15"/>
      <c r="B27" s="97">
        <v>1933</v>
      </c>
      <c r="C27" s="98" t="s">
        <v>8</v>
      </c>
      <c r="D27" s="99" t="s">
        <v>135</v>
      </c>
      <c r="E27" s="100" t="s">
        <v>39</v>
      </c>
      <c r="F27" s="99">
        <v>25000</v>
      </c>
    </row>
    <row r="28" spans="1:6" s="16" customFormat="1" x14ac:dyDescent="0.25">
      <c r="A28" s="15"/>
      <c r="B28" s="97">
        <v>1972</v>
      </c>
      <c r="C28" s="98" t="s">
        <v>40</v>
      </c>
      <c r="D28" s="99" t="s">
        <v>135</v>
      </c>
      <c r="E28" s="100" t="s">
        <v>11</v>
      </c>
      <c r="F28" s="99">
        <v>20000</v>
      </c>
    </row>
    <row r="29" spans="1:6" s="16" customFormat="1" x14ac:dyDescent="0.25">
      <c r="A29" s="15"/>
      <c r="B29" s="97">
        <v>2006</v>
      </c>
      <c r="C29" s="98" t="s">
        <v>41</v>
      </c>
      <c r="D29" s="99" t="s">
        <v>135</v>
      </c>
      <c r="E29" s="100" t="s">
        <v>11</v>
      </c>
      <c r="F29" s="99">
        <v>20000</v>
      </c>
    </row>
    <row r="30" spans="1:6" s="16" customFormat="1" x14ac:dyDescent="0.25">
      <c r="A30" s="15"/>
      <c r="B30" s="97">
        <v>2006</v>
      </c>
      <c r="C30" s="98" t="s">
        <v>41</v>
      </c>
      <c r="D30" s="99" t="s">
        <v>135</v>
      </c>
      <c r="E30" s="100" t="s">
        <v>39</v>
      </c>
      <c r="F30" s="99">
        <v>25000</v>
      </c>
    </row>
    <row r="31" spans="1:6" s="16" customFormat="1" x14ac:dyDescent="0.25">
      <c r="A31" s="15"/>
      <c r="B31" s="97">
        <v>2190</v>
      </c>
      <c r="C31" s="98" t="s">
        <v>42</v>
      </c>
      <c r="D31" s="99" t="s">
        <v>135</v>
      </c>
      <c r="E31" s="100" t="s">
        <v>11</v>
      </c>
      <c r="F31" s="99">
        <v>20000</v>
      </c>
    </row>
    <row r="32" spans="1:6" s="16" customFormat="1" x14ac:dyDescent="0.25">
      <c r="A32" s="15"/>
      <c r="B32" s="97">
        <v>2187</v>
      </c>
      <c r="C32" s="98" t="s">
        <v>29</v>
      </c>
      <c r="D32" s="99" t="s">
        <v>135</v>
      </c>
      <c r="E32" s="100" t="s">
        <v>11</v>
      </c>
      <c r="F32" s="99">
        <v>20000</v>
      </c>
    </row>
    <row r="33" spans="1:6" s="16" customFormat="1" x14ac:dyDescent="0.25">
      <c r="A33" s="15"/>
      <c r="B33" s="97">
        <v>1991</v>
      </c>
      <c r="C33" s="98" t="s">
        <v>43</v>
      </c>
      <c r="D33" s="99" t="s">
        <v>135</v>
      </c>
      <c r="E33" s="100" t="s">
        <v>11</v>
      </c>
      <c r="F33" s="99">
        <v>20000</v>
      </c>
    </row>
    <row r="34" spans="1:6" s="16" customFormat="1" x14ac:dyDescent="0.25">
      <c r="A34" s="15"/>
      <c r="B34" s="97">
        <v>1991</v>
      </c>
      <c r="C34" s="98" t="s">
        <v>43</v>
      </c>
      <c r="D34" s="99" t="s">
        <v>135</v>
      </c>
      <c r="E34" s="100" t="s">
        <v>9</v>
      </c>
      <c r="F34" s="99">
        <v>25000</v>
      </c>
    </row>
    <row r="35" spans="1:6" s="16" customFormat="1" x14ac:dyDescent="0.25">
      <c r="A35" s="15"/>
      <c r="B35" s="97">
        <v>1998</v>
      </c>
      <c r="C35" s="98" t="s">
        <v>44</v>
      </c>
      <c r="D35" s="99" t="s">
        <v>135</v>
      </c>
      <c r="E35" s="100" t="s">
        <v>11</v>
      </c>
      <c r="F35" s="99">
        <v>20000</v>
      </c>
    </row>
    <row r="36" spans="1:6" s="16" customFormat="1" x14ac:dyDescent="0.25">
      <c r="A36" s="15"/>
      <c r="B36" s="97">
        <v>1998</v>
      </c>
      <c r="C36" s="98" t="s">
        <v>44</v>
      </c>
      <c r="D36" s="99" t="s">
        <v>135</v>
      </c>
      <c r="E36" s="100" t="s">
        <v>39</v>
      </c>
      <c r="F36" s="99">
        <v>25000</v>
      </c>
    </row>
    <row r="37" spans="1:6" s="16" customFormat="1" x14ac:dyDescent="0.25">
      <c r="A37" s="15"/>
      <c r="B37" s="97">
        <v>1992</v>
      </c>
      <c r="C37" s="98" t="s">
        <v>30</v>
      </c>
      <c r="D37" s="99" t="s">
        <v>135</v>
      </c>
      <c r="E37" s="100" t="s">
        <v>11</v>
      </c>
      <c r="F37" s="99">
        <v>20000</v>
      </c>
    </row>
    <row r="38" spans="1:6" s="16" customFormat="1" x14ac:dyDescent="0.25">
      <c r="A38" s="15"/>
      <c r="B38" s="97">
        <v>1992</v>
      </c>
      <c r="C38" s="98" t="s">
        <v>30</v>
      </c>
      <c r="D38" s="99" t="s">
        <v>135</v>
      </c>
      <c r="E38" s="100" t="s">
        <v>39</v>
      </c>
      <c r="F38" s="99">
        <v>25000</v>
      </c>
    </row>
    <row r="39" spans="1:6" s="16" customFormat="1" x14ac:dyDescent="0.25">
      <c r="A39" s="15"/>
      <c r="B39" s="97">
        <v>2100</v>
      </c>
      <c r="C39" s="98" t="s">
        <v>45</v>
      </c>
      <c r="D39" s="99" t="s">
        <v>135</v>
      </c>
      <c r="E39" s="100" t="s">
        <v>9</v>
      </c>
      <c r="F39" s="99">
        <v>25000</v>
      </c>
    </row>
    <row r="40" spans="1:6" s="16" customFormat="1" x14ac:dyDescent="0.25">
      <c r="A40" s="15"/>
      <c r="B40" s="97">
        <v>2099</v>
      </c>
      <c r="C40" s="98" t="s">
        <v>46</v>
      </c>
      <c r="D40" s="99" t="s">
        <v>135</v>
      </c>
      <c r="E40" s="100" t="s">
        <v>11</v>
      </c>
      <c r="F40" s="99">
        <v>20000</v>
      </c>
    </row>
    <row r="41" spans="1:6" s="16" customFormat="1" x14ac:dyDescent="0.25">
      <c r="A41" s="15"/>
      <c r="B41" s="97">
        <v>2099</v>
      </c>
      <c r="C41" s="98" t="s">
        <v>46</v>
      </c>
      <c r="D41" s="99" t="s">
        <v>135</v>
      </c>
      <c r="E41" s="100" t="s">
        <v>39</v>
      </c>
      <c r="F41" s="99">
        <v>25000</v>
      </c>
    </row>
    <row r="42" spans="1:6" s="16" customFormat="1" x14ac:dyDescent="0.25">
      <c r="A42" s="15"/>
      <c r="B42" s="97">
        <v>2099</v>
      </c>
      <c r="C42" s="98" t="s">
        <v>46</v>
      </c>
      <c r="D42" s="99" t="s">
        <v>135</v>
      </c>
      <c r="E42" s="100" t="s">
        <v>9</v>
      </c>
      <c r="F42" s="99">
        <v>25000</v>
      </c>
    </row>
    <row r="43" spans="1:6" s="16" customFormat="1" x14ac:dyDescent="0.25">
      <c r="A43" s="15"/>
      <c r="B43" s="97">
        <v>2057</v>
      </c>
      <c r="C43" s="98" t="s">
        <v>47</v>
      </c>
      <c r="D43" s="99" t="s">
        <v>135</v>
      </c>
      <c r="E43" s="100" t="s">
        <v>9</v>
      </c>
      <c r="F43" s="99">
        <v>25000</v>
      </c>
    </row>
    <row r="44" spans="1:6" s="16" customFormat="1" x14ac:dyDescent="0.25">
      <c r="A44" s="15"/>
      <c r="B44" s="97">
        <v>2262</v>
      </c>
      <c r="C44" s="98" t="s">
        <v>48</v>
      </c>
      <c r="D44" s="99" t="s">
        <v>135</v>
      </c>
      <c r="E44" s="100" t="s">
        <v>11</v>
      </c>
      <c r="F44" s="99">
        <v>20000</v>
      </c>
    </row>
    <row r="45" spans="1:6" s="16" customFormat="1" x14ac:dyDescent="0.25">
      <c r="A45" s="15"/>
      <c r="B45" s="97">
        <v>2262</v>
      </c>
      <c r="C45" s="98" t="s">
        <v>48</v>
      </c>
      <c r="D45" s="99" t="s">
        <v>135</v>
      </c>
      <c r="E45" s="100" t="s">
        <v>39</v>
      </c>
      <c r="F45" s="99">
        <v>25000</v>
      </c>
    </row>
    <row r="46" spans="1:6" s="16" customFormat="1" x14ac:dyDescent="0.25">
      <c r="A46" s="15"/>
      <c r="B46" s="97">
        <v>2092</v>
      </c>
      <c r="C46" s="98" t="s">
        <v>49</v>
      </c>
      <c r="D46" s="99" t="s">
        <v>135</v>
      </c>
      <c r="E46" s="100" t="s">
        <v>11</v>
      </c>
      <c r="F46" s="99">
        <v>20000</v>
      </c>
    </row>
    <row r="47" spans="1:6" s="16" customFormat="1" x14ac:dyDescent="0.25">
      <c r="A47" s="15"/>
      <c r="B47" s="97">
        <v>2092</v>
      </c>
      <c r="C47" s="98" t="s">
        <v>49</v>
      </c>
      <c r="D47" s="99" t="s">
        <v>135</v>
      </c>
      <c r="E47" s="100" t="s">
        <v>39</v>
      </c>
      <c r="F47" s="99">
        <v>25000</v>
      </c>
    </row>
    <row r="48" spans="1:6" s="16" customFormat="1" x14ac:dyDescent="0.25">
      <c r="A48" s="15"/>
      <c r="B48" s="97">
        <v>2092</v>
      </c>
      <c r="C48" s="98" t="s">
        <v>49</v>
      </c>
      <c r="D48" s="99" t="s">
        <v>135</v>
      </c>
      <c r="E48" s="100" t="s">
        <v>9</v>
      </c>
      <c r="F48" s="99">
        <v>25000</v>
      </c>
    </row>
    <row r="49" spans="1:6" s="16" customFormat="1" x14ac:dyDescent="0.25">
      <c r="A49" s="15"/>
      <c r="B49" s="97">
        <v>2085</v>
      </c>
      <c r="C49" s="98" t="s">
        <v>17</v>
      </c>
      <c r="D49" s="99" t="s">
        <v>135</v>
      </c>
      <c r="E49" s="100" t="s">
        <v>39</v>
      </c>
      <c r="F49" s="99">
        <v>25000</v>
      </c>
    </row>
    <row r="50" spans="1:6" s="16" customFormat="1" x14ac:dyDescent="0.25">
      <c r="A50" s="15"/>
      <c r="B50" s="97">
        <v>2141</v>
      </c>
      <c r="C50" s="98" t="s">
        <v>50</v>
      </c>
      <c r="D50" s="99" t="s">
        <v>135</v>
      </c>
      <c r="E50" s="100" t="s">
        <v>11</v>
      </c>
      <c r="F50" s="99">
        <v>20000</v>
      </c>
    </row>
    <row r="51" spans="1:6" s="16" customFormat="1" x14ac:dyDescent="0.25">
      <c r="A51" s="15"/>
      <c r="B51" s="97">
        <v>2141</v>
      </c>
      <c r="C51" s="98" t="s">
        <v>50</v>
      </c>
      <c r="D51" s="99" t="s">
        <v>135</v>
      </c>
      <c r="E51" s="100" t="s">
        <v>39</v>
      </c>
      <c r="F51" s="99">
        <v>25000</v>
      </c>
    </row>
    <row r="52" spans="1:6" s="16" customFormat="1" x14ac:dyDescent="0.25">
      <c r="A52" s="15"/>
      <c r="B52" s="97">
        <v>2141</v>
      </c>
      <c r="C52" s="98" t="s">
        <v>50</v>
      </c>
      <c r="D52" s="99" t="s">
        <v>135</v>
      </c>
      <c r="E52" s="100" t="s">
        <v>9</v>
      </c>
      <c r="F52" s="99">
        <v>25000</v>
      </c>
    </row>
    <row r="53" spans="1:6" s="16" customFormat="1" x14ac:dyDescent="0.25">
      <c r="A53" s="15"/>
      <c r="B53" s="97">
        <v>2143</v>
      </c>
      <c r="C53" s="98" t="s">
        <v>51</v>
      </c>
      <c r="D53" s="99" t="s">
        <v>135</v>
      </c>
      <c r="E53" s="100" t="s">
        <v>11</v>
      </c>
      <c r="F53" s="99">
        <v>20000</v>
      </c>
    </row>
    <row r="54" spans="1:6" s="16" customFormat="1" x14ac:dyDescent="0.25">
      <c r="A54" s="15"/>
      <c r="B54" s="97">
        <v>2143</v>
      </c>
      <c r="C54" s="98" t="s">
        <v>51</v>
      </c>
      <c r="D54" s="99" t="s">
        <v>135</v>
      </c>
      <c r="E54" s="100" t="s">
        <v>39</v>
      </c>
      <c r="F54" s="99">
        <v>25000</v>
      </c>
    </row>
    <row r="55" spans="1:6" s="16" customFormat="1" x14ac:dyDescent="0.25">
      <c r="A55" s="15"/>
      <c r="B55" s="97">
        <v>1928</v>
      </c>
      <c r="C55" s="98" t="s">
        <v>52</v>
      </c>
      <c r="D55" s="99" t="s">
        <v>135</v>
      </c>
      <c r="E55" s="100" t="s">
        <v>11</v>
      </c>
      <c r="F55" s="99">
        <v>20000</v>
      </c>
    </row>
    <row r="56" spans="1:6" s="16" customFormat="1" x14ac:dyDescent="0.25">
      <c r="A56" s="15"/>
      <c r="B56" s="97">
        <v>1928</v>
      </c>
      <c r="C56" s="98" t="s">
        <v>52</v>
      </c>
      <c r="D56" s="99" t="s">
        <v>135</v>
      </c>
      <c r="E56" s="100" t="s">
        <v>39</v>
      </c>
      <c r="F56" s="99">
        <v>25000</v>
      </c>
    </row>
    <row r="57" spans="1:6" s="16" customFormat="1" x14ac:dyDescent="0.25">
      <c r="A57" s="15"/>
      <c r="B57" s="97">
        <v>1946</v>
      </c>
      <c r="C57" s="98" t="s">
        <v>53</v>
      </c>
      <c r="D57" s="99" t="s">
        <v>135</v>
      </c>
      <c r="E57" s="100" t="s">
        <v>9</v>
      </c>
      <c r="F57" s="99">
        <v>25000</v>
      </c>
    </row>
    <row r="58" spans="1:6" s="16" customFormat="1" x14ac:dyDescent="0.25">
      <c r="A58" s="15"/>
      <c r="B58" s="97">
        <v>1944</v>
      </c>
      <c r="C58" s="98" t="s">
        <v>54</v>
      </c>
      <c r="D58" s="99" t="s">
        <v>135</v>
      </c>
      <c r="E58" s="100" t="s">
        <v>11</v>
      </c>
      <c r="F58" s="99">
        <v>20000</v>
      </c>
    </row>
    <row r="59" spans="1:6" s="16" customFormat="1" x14ac:dyDescent="0.25">
      <c r="A59" s="15"/>
      <c r="B59" s="97">
        <v>1944</v>
      </c>
      <c r="C59" s="98" t="s">
        <v>54</v>
      </c>
      <c r="D59" s="99" t="s">
        <v>135</v>
      </c>
      <c r="E59" s="100" t="s">
        <v>39</v>
      </c>
      <c r="F59" s="99">
        <v>25000</v>
      </c>
    </row>
    <row r="60" spans="1:6" s="16" customFormat="1" x14ac:dyDescent="0.25">
      <c r="A60" s="15"/>
      <c r="B60" s="97">
        <v>2244</v>
      </c>
      <c r="C60" s="98" t="s">
        <v>55</v>
      </c>
      <c r="D60" s="99" t="s">
        <v>135</v>
      </c>
      <c r="E60" s="100" t="s">
        <v>9</v>
      </c>
      <c r="F60" s="99">
        <v>25000</v>
      </c>
    </row>
    <row r="61" spans="1:6" s="16" customFormat="1" x14ac:dyDescent="0.25">
      <c r="A61" s="15"/>
      <c r="B61" s="97">
        <v>2003</v>
      </c>
      <c r="C61" s="98" t="s">
        <v>57</v>
      </c>
      <c r="D61" s="99" t="s">
        <v>135</v>
      </c>
      <c r="E61" s="100" t="s">
        <v>11</v>
      </c>
      <c r="F61" s="99">
        <v>20000</v>
      </c>
    </row>
    <row r="62" spans="1:6" s="16" customFormat="1" x14ac:dyDescent="0.25">
      <c r="A62" s="15"/>
      <c r="B62" s="97">
        <v>2003</v>
      </c>
      <c r="C62" s="98" t="s">
        <v>57</v>
      </c>
      <c r="D62" s="99" t="s">
        <v>135</v>
      </c>
      <c r="E62" s="100" t="s">
        <v>39</v>
      </c>
      <c r="F62" s="99">
        <v>25000</v>
      </c>
    </row>
    <row r="63" spans="1:6" s="16" customFormat="1" x14ac:dyDescent="0.25">
      <c r="A63" s="15"/>
      <c r="B63" s="97">
        <v>2197</v>
      </c>
      <c r="C63" s="98" t="s">
        <v>37</v>
      </c>
      <c r="D63" s="99" t="s">
        <v>135</v>
      </c>
      <c r="E63" s="100" t="s">
        <v>11</v>
      </c>
      <c r="F63" s="99">
        <v>20000</v>
      </c>
    </row>
    <row r="64" spans="1:6" s="16" customFormat="1" x14ac:dyDescent="0.25">
      <c r="A64" s="15"/>
      <c r="B64" s="97">
        <v>2197</v>
      </c>
      <c r="C64" s="98" t="s">
        <v>37</v>
      </c>
      <c r="D64" s="99" t="s">
        <v>135</v>
      </c>
      <c r="E64" s="100" t="s">
        <v>39</v>
      </c>
      <c r="F64" s="99">
        <v>25000</v>
      </c>
    </row>
    <row r="65" spans="1:6" s="16" customFormat="1" x14ac:dyDescent="0.25">
      <c r="A65" s="15"/>
      <c r="B65" s="97">
        <v>2255</v>
      </c>
      <c r="C65" s="98" t="s">
        <v>58</v>
      </c>
      <c r="D65" s="99" t="s">
        <v>135</v>
      </c>
      <c r="E65" s="100" t="s">
        <v>39</v>
      </c>
      <c r="F65" s="99">
        <v>25000</v>
      </c>
    </row>
    <row r="66" spans="1:6" s="16" customFormat="1" x14ac:dyDescent="0.25">
      <c r="A66" s="15"/>
      <c r="B66" s="97">
        <v>2146</v>
      </c>
      <c r="C66" s="98" t="s">
        <v>59</v>
      </c>
      <c r="D66" s="99" t="s">
        <v>135</v>
      </c>
      <c r="E66" s="100" t="s">
        <v>11</v>
      </c>
      <c r="F66" s="99">
        <v>20000</v>
      </c>
    </row>
    <row r="67" spans="1:6" s="16" customFormat="1" x14ac:dyDescent="0.25">
      <c r="A67" s="15"/>
      <c r="B67" s="97">
        <v>1929</v>
      </c>
      <c r="C67" s="98" t="s">
        <v>71</v>
      </c>
      <c r="D67" s="99" t="s">
        <v>136</v>
      </c>
      <c r="E67" s="100" t="s">
        <v>11</v>
      </c>
      <c r="F67" s="99" t="s">
        <v>141</v>
      </c>
    </row>
    <row r="68" spans="1:6" s="16" customFormat="1" x14ac:dyDescent="0.25">
      <c r="A68" s="15"/>
      <c r="B68" s="97">
        <v>1929</v>
      </c>
      <c r="C68" s="98" t="s">
        <v>71</v>
      </c>
      <c r="D68" s="99" t="s">
        <v>136</v>
      </c>
      <c r="E68" s="100" t="s">
        <v>39</v>
      </c>
      <c r="F68" s="99" t="s">
        <v>141</v>
      </c>
    </row>
    <row r="69" spans="1:6" s="16" customFormat="1" x14ac:dyDescent="0.25">
      <c r="A69" s="15"/>
      <c r="B69" s="97">
        <v>1901</v>
      </c>
      <c r="C69" s="98" t="s">
        <v>103</v>
      </c>
      <c r="D69" s="99" t="s">
        <v>136</v>
      </c>
      <c r="E69" s="100" t="s">
        <v>39</v>
      </c>
      <c r="F69" s="99" t="s">
        <v>141</v>
      </c>
    </row>
    <row r="70" spans="1:6" s="16" customFormat="1" x14ac:dyDescent="0.25">
      <c r="A70" s="15"/>
      <c r="B70" s="97">
        <v>2190</v>
      </c>
      <c r="C70" s="98" t="s">
        <v>42</v>
      </c>
      <c r="D70" s="99" t="s">
        <v>136</v>
      </c>
      <c r="E70" s="100" t="s">
        <v>39</v>
      </c>
      <c r="F70" s="99" t="s">
        <v>141</v>
      </c>
    </row>
    <row r="71" spans="1:6" s="16" customFormat="1" x14ac:dyDescent="0.25">
      <c r="A71" s="15"/>
      <c r="B71" s="97">
        <v>1991</v>
      </c>
      <c r="C71" s="98" t="s">
        <v>43</v>
      </c>
      <c r="D71" s="99" t="s">
        <v>136</v>
      </c>
      <c r="E71" s="100" t="s">
        <v>39</v>
      </c>
      <c r="F71" s="99" t="s">
        <v>141</v>
      </c>
    </row>
    <row r="72" spans="1:6" s="16" customFormat="1" x14ac:dyDescent="0.25">
      <c r="A72" s="15"/>
      <c r="B72" s="97">
        <v>2241</v>
      </c>
      <c r="C72" s="98" t="s">
        <v>142</v>
      </c>
      <c r="D72" s="99" t="s">
        <v>136</v>
      </c>
      <c r="E72" s="100" t="s">
        <v>11</v>
      </c>
      <c r="F72" s="99" t="s">
        <v>141</v>
      </c>
    </row>
    <row r="73" spans="1:6" s="16" customFormat="1" x14ac:dyDescent="0.25">
      <c r="A73" s="15"/>
      <c r="B73" s="97">
        <v>2241</v>
      </c>
      <c r="C73" s="98" t="s">
        <v>142</v>
      </c>
      <c r="D73" s="99" t="s">
        <v>136</v>
      </c>
      <c r="E73" s="100" t="s">
        <v>39</v>
      </c>
      <c r="F73" s="99" t="s">
        <v>141</v>
      </c>
    </row>
    <row r="74" spans="1:6" s="16" customFormat="1" x14ac:dyDescent="0.25">
      <c r="A74" s="15"/>
      <c r="B74" s="97">
        <v>2054</v>
      </c>
      <c r="C74" s="98" t="s">
        <v>113</v>
      </c>
      <c r="D74" s="99" t="s">
        <v>136</v>
      </c>
      <c r="E74" s="100" t="s">
        <v>11</v>
      </c>
      <c r="F74" s="99" t="s">
        <v>141</v>
      </c>
    </row>
    <row r="75" spans="1:6" s="16" customFormat="1" x14ac:dyDescent="0.25">
      <c r="A75" s="15"/>
      <c r="B75" s="97">
        <v>2054</v>
      </c>
      <c r="C75" s="98" t="s">
        <v>113</v>
      </c>
      <c r="D75" s="99" t="s">
        <v>136</v>
      </c>
      <c r="E75" s="100" t="s">
        <v>39</v>
      </c>
      <c r="F75" s="99" t="s">
        <v>141</v>
      </c>
    </row>
    <row r="76" spans="1:6" s="16" customFormat="1" x14ac:dyDescent="0.25">
      <c r="A76" s="15"/>
      <c r="B76" s="97">
        <v>2207</v>
      </c>
      <c r="C76" s="98" t="s">
        <v>66</v>
      </c>
      <c r="D76" s="99" t="s">
        <v>136</v>
      </c>
      <c r="E76" s="100" t="s">
        <v>11</v>
      </c>
      <c r="F76" s="99" t="s">
        <v>141</v>
      </c>
    </row>
    <row r="77" spans="1:6" s="16" customFormat="1" x14ac:dyDescent="0.25">
      <c r="A77" s="15"/>
      <c r="B77" s="97">
        <v>2207</v>
      </c>
      <c r="C77" s="98" t="s">
        <v>66</v>
      </c>
      <c r="D77" s="99" t="s">
        <v>136</v>
      </c>
      <c r="E77" s="100" t="s">
        <v>39</v>
      </c>
      <c r="F77" s="99" t="s">
        <v>141</v>
      </c>
    </row>
    <row r="78" spans="1:6" s="16" customFormat="1" x14ac:dyDescent="0.25">
      <c r="A78" s="15"/>
      <c r="B78" s="97">
        <v>2244</v>
      </c>
      <c r="C78" s="98" t="s">
        <v>55</v>
      </c>
      <c r="D78" s="99" t="s">
        <v>136</v>
      </c>
      <c r="E78" s="100" t="s">
        <v>11</v>
      </c>
      <c r="F78" s="99" t="s">
        <v>141</v>
      </c>
    </row>
    <row r="79" spans="1:6" s="16" customFormat="1" x14ac:dyDescent="0.25">
      <c r="A79" s="15"/>
      <c r="B79" s="97">
        <v>2244</v>
      </c>
      <c r="C79" s="98" t="s">
        <v>55</v>
      </c>
      <c r="D79" s="99" t="s">
        <v>136</v>
      </c>
      <c r="E79" s="100" t="s">
        <v>39</v>
      </c>
      <c r="F79" s="99" t="s">
        <v>141</v>
      </c>
    </row>
    <row r="80" spans="1:6" s="16" customFormat="1" x14ac:dyDescent="0.25">
      <c r="A80" s="15"/>
      <c r="B80" s="109">
        <v>2083</v>
      </c>
      <c r="C80" s="104" t="s">
        <v>56</v>
      </c>
      <c r="D80" s="105" t="s">
        <v>137</v>
      </c>
      <c r="E80" s="106" t="s">
        <v>9</v>
      </c>
      <c r="F80" s="105" t="s">
        <v>141</v>
      </c>
    </row>
    <row r="81" spans="1:1" x14ac:dyDescent="0.25">
      <c r="A81" s="15"/>
    </row>
    <row r="82" spans="1:1" x14ac:dyDescent="0.25">
      <c r="A82" s="15"/>
    </row>
    <row r="83" spans="1:1" x14ac:dyDescent="0.25">
      <c r="A83" s="15"/>
    </row>
    <row r="84" spans="1:1" x14ac:dyDescent="0.25">
      <c r="A84" s="15"/>
    </row>
    <row r="85" spans="1:1" x14ac:dyDescent="0.25">
      <c r="A85" s="15"/>
    </row>
    <row r="86" spans="1:1" x14ac:dyDescent="0.25">
      <c r="A86" s="15"/>
    </row>
    <row r="87" spans="1:1" x14ac:dyDescent="0.25">
      <c r="A87" s="15"/>
    </row>
    <row r="88" spans="1:1" x14ac:dyDescent="0.25">
      <c r="A88" s="15"/>
    </row>
    <row r="89" spans="1:1" x14ac:dyDescent="0.25">
      <c r="A89" s="15"/>
    </row>
    <row r="90" spans="1:1" x14ac:dyDescent="0.25">
      <c r="A90" s="15"/>
    </row>
    <row r="91" spans="1:1" x14ac:dyDescent="0.25">
      <c r="A91" s="15"/>
    </row>
    <row r="92" spans="1:1" x14ac:dyDescent="0.25">
      <c r="A92" s="15"/>
    </row>
    <row r="93" spans="1:1" x14ac:dyDescent="0.25">
      <c r="A93" s="15"/>
    </row>
    <row r="94" spans="1:1" x14ac:dyDescent="0.25">
      <c r="A94" s="15"/>
    </row>
    <row r="95" spans="1:1" x14ac:dyDescent="0.25">
      <c r="A95" s="15"/>
    </row>
    <row r="96" spans="1:1" x14ac:dyDescent="0.25">
      <c r="A96" s="15"/>
    </row>
    <row r="97" spans="1:1" x14ac:dyDescent="0.25">
      <c r="A97" s="15"/>
    </row>
    <row r="98" spans="1:1" x14ac:dyDescent="0.25">
      <c r="A98" s="15"/>
    </row>
    <row r="99" spans="1:1" x14ac:dyDescent="0.25">
      <c r="A99" s="15"/>
    </row>
    <row r="100" spans="1:1" x14ac:dyDescent="0.25">
      <c r="A100" s="15"/>
    </row>
    <row r="101" spans="1:1" x14ac:dyDescent="0.25">
      <c r="A101" s="15"/>
    </row>
    <row r="102" spans="1:1" x14ac:dyDescent="0.25">
      <c r="A102" s="15"/>
    </row>
    <row r="103" spans="1:1" x14ac:dyDescent="0.25">
      <c r="A103" s="15"/>
    </row>
    <row r="104" spans="1:1" x14ac:dyDescent="0.25">
      <c r="A104" s="15"/>
    </row>
    <row r="105" spans="1:1" x14ac:dyDescent="0.25">
      <c r="A105" s="15"/>
    </row>
    <row r="106" spans="1:1" x14ac:dyDescent="0.25">
      <c r="A106" s="15"/>
    </row>
    <row r="107" spans="1:1" x14ac:dyDescent="0.25">
      <c r="A107" s="15"/>
    </row>
    <row r="108" spans="1:1" x14ac:dyDescent="0.25">
      <c r="A108" s="15"/>
    </row>
    <row r="109" spans="1:1" x14ac:dyDescent="0.25">
      <c r="A109" s="15"/>
    </row>
    <row r="110" spans="1:1" x14ac:dyDescent="0.25">
      <c r="A110" s="15"/>
    </row>
    <row r="111" spans="1:1" x14ac:dyDescent="0.25">
      <c r="A111" s="15"/>
    </row>
    <row r="112" spans="1:1" x14ac:dyDescent="0.25">
      <c r="A112" s="15"/>
    </row>
    <row r="113" spans="1:1" x14ac:dyDescent="0.25">
      <c r="A113" s="15"/>
    </row>
    <row r="114" spans="1:1" x14ac:dyDescent="0.25">
      <c r="A114" s="15"/>
    </row>
    <row r="115" spans="1:1" x14ac:dyDescent="0.25">
      <c r="A115" s="15"/>
    </row>
    <row r="116" spans="1:1" x14ac:dyDescent="0.25">
      <c r="A116" s="15"/>
    </row>
    <row r="117" spans="1:1" x14ac:dyDescent="0.25">
      <c r="A117" s="15"/>
    </row>
    <row r="118" spans="1:1" x14ac:dyDescent="0.25">
      <c r="A118" s="15"/>
    </row>
    <row r="119" spans="1:1" x14ac:dyDescent="0.25">
      <c r="A119" s="15"/>
    </row>
    <row r="120" spans="1:1" x14ac:dyDescent="0.25">
      <c r="A120" s="15"/>
    </row>
    <row r="121" spans="1:1" x14ac:dyDescent="0.25">
      <c r="A121" s="15"/>
    </row>
    <row r="122" spans="1:1" x14ac:dyDescent="0.25">
      <c r="A122" s="15"/>
    </row>
    <row r="123" spans="1:1" x14ac:dyDescent="0.25">
      <c r="A123" s="15"/>
    </row>
    <row r="124" spans="1:1" x14ac:dyDescent="0.25">
      <c r="A124" s="15"/>
    </row>
    <row r="125" spans="1:1" x14ac:dyDescent="0.25">
      <c r="A125" s="15"/>
    </row>
    <row r="126" spans="1:1" x14ac:dyDescent="0.25">
      <c r="A126" s="15"/>
    </row>
    <row r="127" spans="1:1" x14ac:dyDescent="0.25">
      <c r="A127" s="15"/>
    </row>
    <row r="128" spans="1:1" x14ac:dyDescent="0.25">
      <c r="A128" s="15"/>
    </row>
    <row r="129" spans="1:1" x14ac:dyDescent="0.25">
      <c r="A129" s="15"/>
    </row>
    <row r="130" spans="1:1" x14ac:dyDescent="0.25">
      <c r="A130" s="15"/>
    </row>
    <row r="131" spans="1:1" x14ac:dyDescent="0.25">
      <c r="A131" s="15"/>
    </row>
    <row r="132" spans="1:1" x14ac:dyDescent="0.25">
      <c r="A132" s="15"/>
    </row>
    <row r="133" spans="1:1" x14ac:dyDescent="0.25">
      <c r="A133" s="15"/>
    </row>
    <row r="134" spans="1:1" x14ac:dyDescent="0.25">
      <c r="A134" s="15"/>
    </row>
    <row r="135" spans="1:1" x14ac:dyDescent="0.25">
      <c r="A135" s="15"/>
    </row>
    <row r="136" spans="1:1" x14ac:dyDescent="0.25">
      <c r="A136" s="15"/>
    </row>
    <row r="137" spans="1:1" x14ac:dyDescent="0.25">
      <c r="A137" s="15"/>
    </row>
    <row r="138" spans="1:1" x14ac:dyDescent="0.25">
      <c r="A138" s="15"/>
    </row>
    <row r="139" spans="1:1" x14ac:dyDescent="0.25">
      <c r="A139" s="15"/>
    </row>
    <row r="140" spans="1:1" x14ac:dyDescent="0.25">
      <c r="A140" s="15"/>
    </row>
    <row r="141" spans="1:1" x14ac:dyDescent="0.25">
      <c r="A141" s="15"/>
    </row>
    <row r="142" spans="1:1" x14ac:dyDescent="0.25">
      <c r="A142" s="15"/>
    </row>
    <row r="143" spans="1:1" x14ac:dyDescent="0.25">
      <c r="A143" s="15"/>
    </row>
    <row r="144" spans="1:1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</sheetData>
  <sheetProtection sheet="1" objects="1" scenarios="1"/>
  <conditionalFormatting sqref="B23:F80">
    <cfRule type="expression" dxfId="7" priority="1">
      <formula>$D23="No"</formula>
    </cfRule>
    <cfRule type="expression" dxfId="6" priority="2">
      <formula>$D23="Withdrawn"</formula>
    </cfRule>
  </conditionalFormatting>
  <pageMargins left="0.7" right="0.7" top="0.75" bottom="0.75" header="0.3" footer="0.3"/>
  <pageSetup scale="76" fitToHeight="0" orientation="portrait" r:id="rId1"/>
  <headerFooter scaleWithDoc="0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 fitToPage="1"/>
  </sheetPr>
  <dimension ref="A1:F147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4.5703125" customWidth="1"/>
  </cols>
  <sheetData>
    <row r="1" spans="1:6" s="1" customFormat="1" ht="27" customHeight="1" x14ac:dyDescent="0.35">
      <c r="A1" s="19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0" t="s">
        <v>202</v>
      </c>
      <c r="C2" s="9" t="s">
        <v>203</v>
      </c>
      <c r="D2" s="9"/>
      <c r="E2" s="9"/>
      <c r="F2" s="9"/>
    </row>
    <row r="3" spans="1:6" ht="18.75" customHeight="1" x14ac:dyDescent="0.3">
      <c r="A3" s="20" t="s">
        <v>202</v>
      </c>
      <c r="B3" s="3"/>
      <c r="C3"/>
      <c r="D3" s="10"/>
      <c r="E3" s="10"/>
      <c r="F3" s="10"/>
    </row>
    <row r="4" spans="1:6" ht="23.25" customHeight="1" x14ac:dyDescent="0.25">
      <c r="A4" s="20" t="s">
        <v>202</v>
      </c>
      <c r="B4" s="4"/>
      <c r="C4" s="14" t="s">
        <v>193</v>
      </c>
      <c r="D4" s="11"/>
      <c r="E4" s="11"/>
      <c r="F4" s="11"/>
    </row>
    <row r="5" spans="1:6" s="39" customFormat="1" x14ac:dyDescent="0.25">
      <c r="A5" s="20" t="s">
        <v>202</v>
      </c>
      <c r="B5" s="27"/>
      <c r="C5" s="27"/>
      <c r="D5" s="27"/>
      <c r="E5" s="27"/>
      <c r="F5" s="27"/>
    </row>
    <row r="6" spans="1:6" s="39" customFormat="1" x14ac:dyDescent="0.25">
      <c r="A6" s="20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0" t="s">
        <v>202</v>
      </c>
      <c r="B7" s="63" t="s">
        <v>11</v>
      </c>
      <c r="C7" s="127"/>
      <c r="D7" s="65">
        <f>SUMIF(Recipients2016[Grant Type],B7,Recipients2016[Grant Amount])</f>
        <v>260000</v>
      </c>
      <c r="E7" s="27"/>
      <c r="F7" s="27"/>
    </row>
    <row r="8" spans="1:6" s="39" customFormat="1" x14ac:dyDescent="0.25">
      <c r="A8" s="20" t="s">
        <v>202</v>
      </c>
      <c r="B8" s="66" t="s">
        <v>12</v>
      </c>
      <c r="C8" s="128"/>
      <c r="D8" s="68">
        <f>SUMIF(Recipients2016[Grant Type],B8,Recipients2016[Grant Amount])</f>
        <v>250000</v>
      </c>
      <c r="E8" s="27"/>
      <c r="F8" s="27"/>
    </row>
    <row r="9" spans="1:6" s="39" customFormat="1" x14ac:dyDescent="0.25">
      <c r="A9" s="20" t="s">
        <v>202</v>
      </c>
      <c r="B9" s="66" t="s">
        <v>9</v>
      </c>
      <c r="C9" s="128"/>
      <c r="D9" s="68">
        <f>SUMIF(Recipients2016[Grant Type],B9,Recipients2016[Grant Amount])</f>
        <v>400000</v>
      </c>
      <c r="E9" s="27"/>
      <c r="F9" s="27"/>
    </row>
    <row r="10" spans="1:6" s="39" customFormat="1" x14ac:dyDescent="0.25">
      <c r="A10" s="20" t="s">
        <v>202</v>
      </c>
      <c r="B10" s="124" t="s">
        <v>238</v>
      </c>
      <c r="C10" s="125"/>
      <c r="D10" s="83">
        <f>SUM(D7:D9)</f>
        <v>910000</v>
      </c>
      <c r="E10" s="27"/>
      <c r="F10" s="27"/>
    </row>
    <row r="11" spans="1:6" s="39" customFormat="1" x14ac:dyDescent="0.25">
      <c r="A11" s="20" t="s">
        <v>202</v>
      </c>
      <c r="B11" s="40"/>
      <c r="C11" s="40"/>
      <c r="D11" s="40"/>
      <c r="E11" s="27"/>
      <c r="F11" s="27"/>
    </row>
    <row r="12" spans="1:6" s="39" customFormat="1" x14ac:dyDescent="0.25">
      <c r="A12" s="20" t="s">
        <v>202</v>
      </c>
      <c r="B12" s="23" t="s">
        <v>240</v>
      </c>
      <c r="C12" s="81"/>
      <c r="D12" s="80" t="s">
        <v>239</v>
      </c>
      <c r="E12" s="27"/>
      <c r="F12" s="27"/>
    </row>
    <row r="13" spans="1:6" s="39" customFormat="1" x14ac:dyDescent="0.25">
      <c r="A13" s="20" t="s">
        <v>202</v>
      </c>
      <c r="B13" s="63" t="s">
        <v>11</v>
      </c>
      <c r="C13" s="130"/>
      <c r="D13" s="72">
        <f>COUNTIFS(Recipients2016[Grant Awarded],"Yes",Recipients2016[Grant Type],B13)</f>
        <v>13</v>
      </c>
      <c r="E13" s="27"/>
      <c r="F13" s="27"/>
    </row>
    <row r="14" spans="1:6" s="39" customFormat="1" x14ac:dyDescent="0.25">
      <c r="A14" s="20" t="s">
        <v>202</v>
      </c>
      <c r="B14" s="66" t="s">
        <v>12</v>
      </c>
      <c r="C14" s="131"/>
      <c r="D14" s="73">
        <f>COUNTIFS(Recipients2016[Grant Awarded],"Yes",Recipients2016[Grant Type],B14)</f>
        <v>10</v>
      </c>
      <c r="E14" s="27"/>
      <c r="F14" s="27"/>
    </row>
    <row r="15" spans="1:6" s="39" customFormat="1" x14ac:dyDescent="0.25">
      <c r="A15" s="20" t="s">
        <v>202</v>
      </c>
      <c r="B15" s="66" t="s">
        <v>9</v>
      </c>
      <c r="C15" s="131"/>
      <c r="D15" s="73">
        <f>COUNTIFS(Recipients2016[Grant Awarded],"Yes",Recipients2016[Grant Type],B15)</f>
        <v>16</v>
      </c>
      <c r="E15" s="27"/>
      <c r="F15" s="27"/>
    </row>
    <row r="16" spans="1:6" s="39" customFormat="1" x14ac:dyDescent="0.25">
      <c r="A16" s="20" t="s">
        <v>202</v>
      </c>
      <c r="B16" s="124" t="s">
        <v>6</v>
      </c>
      <c r="C16" s="126"/>
      <c r="D16" s="82">
        <f>SUM(D13:D15)</f>
        <v>39</v>
      </c>
      <c r="E16" s="27"/>
      <c r="F16" s="27"/>
    </row>
    <row r="17" spans="1:6" s="39" customFormat="1" x14ac:dyDescent="0.25">
      <c r="A17" s="20" t="s">
        <v>202</v>
      </c>
      <c r="B17" s="40"/>
      <c r="C17" s="40"/>
      <c r="D17" s="40"/>
      <c r="E17" s="27"/>
      <c r="F17" s="27"/>
    </row>
    <row r="18" spans="1:6" s="39" customFormat="1" x14ac:dyDescent="0.25">
      <c r="A18" s="20" t="s">
        <v>202</v>
      </c>
      <c r="B18" s="114" t="s">
        <v>244</v>
      </c>
      <c r="C18" s="75"/>
      <c r="D18" s="77">
        <f>SUMPRODUCT(1/COUNTIF($C$23:$C$61,$C$23:$C$61))</f>
        <v>26.999999999999996</v>
      </c>
      <c r="E18" s="27"/>
      <c r="F18" s="27"/>
    </row>
    <row r="19" spans="1:6" s="39" customFormat="1" x14ac:dyDescent="0.25">
      <c r="A19" s="20" t="s">
        <v>202</v>
      </c>
      <c r="B19" s="116" t="s">
        <v>247</v>
      </c>
      <c r="C19" s="117"/>
      <c r="D19" s="118" cm="1">
        <f t="array" ref="D19">SUMPRODUCT(1/COUNTIF($C$62:$C$136,$C$62:$C$136))</f>
        <v>42.000000000000014</v>
      </c>
      <c r="E19" s="27"/>
      <c r="F19" s="27"/>
    </row>
    <row r="20" spans="1:6" s="39" customFormat="1" x14ac:dyDescent="0.25">
      <c r="A20" s="20" t="s">
        <v>202</v>
      </c>
      <c r="B20" s="6"/>
      <c r="C20" s="1"/>
      <c r="D20" s="41"/>
      <c r="E20" s="27"/>
      <c r="F20" s="27"/>
    </row>
    <row r="21" spans="1:6" ht="22.5" customHeight="1" x14ac:dyDescent="0.25">
      <c r="A21" s="20" t="s">
        <v>202</v>
      </c>
      <c r="B21" s="13" t="s">
        <v>235</v>
      </c>
      <c r="C21" s="12"/>
      <c r="D21" s="12"/>
      <c r="E21" s="12"/>
      <c r="F21" s="12"/>
    </row>
    <row r="22" spans="1:6" s="16" customFormat="1" x14ac:dyDescent="0.25">
      <c r="A22" s="20" t="s">
        <v>202</v>
      </c>
      <c r="B22" s="95" t="s">
        <v>1</v>
      </c>
      <c r="C22" s="96" t="s">
        <v>2</v>
      </c>
      <c r="D22" s="95" t="s">
        <v>7</v>
      </c>
      <c r="E22" s="96" t="s">
        <v>4</v>
      </c>
      <c r="F22" s="95" t="s">
        <v>3</v>
      </c>
    </row>
    <row r="23" spans="1:6" s="16" customFormat="1" x14ac:dyDescent="0.25">
      <c r="A23" s="20"/>
      <c r="B23" s="133">
        <v>1933</v>
      </c>
      <c r="C23" s="134" t="s">
        <v>8</v>
      </c>
      <c r="D23" s="135" t="s">
        <v>135</v>
      </c>
      <c r="E23" s="136" t="s">
        <v>9</v>
      </c>
      <c r="F23" s="145">
        <v>25000</v>
      </c>
    </row>
    <row r="24" spans="1:6" s="16" customFormat="1" x14ac:dyDescent="0.25">
      <c r="A24" s="20"/>
      <c r="B24" s="133">
        <v>2208</v>
      </c>
      <c r="C24" s="134" t="s">
        <v>27</v>
      </c>
      <c r="D24" s="135" t="s">
        <v>135</v>
      </c>
      <c r="E24" s="136" t="s">
        <v>12</v>
      </c>
      <c r="F24" s="145">
        <v>25000</v>
      </c>
    </row>
    <row r="25" spans="1:6" s="16" customFormat="1" x14ac:dyDescent="0.25">
      <c r="A25" s="20"/>
      <c r="B25" s="133">
        <v>1894</v>
      </c>
      <c r="C25" s="134" t="s">
        <v>10</v>
      </c>
      <c r="D25" s="135" t="s">
        <v>135</v>
      </c>
      <c r="E25" s="136" t="s">
        <v>11</v>
      </c>
      <c r="F25" s="145">
        <v>20000</v>
      </c>
    </row>
    <row r="26" spans="1:6" s="16" customFormat="1" x14ac:dyDescent="0.25">
      <c r="A26" s="15"/>
      <c r="B26" s="133">
        <v>1894</v>
      </c>
      <c r="C26" s="134" t="s">
        <v>10</v>
      </c>
      <c r="D26" s="135" t="s">
        <v>135</v>
      </c>
      <c r="E26" s="136" t="s">
        <v>12</v>
      </c>
      <c r="F26" s="145">
        <v>25000</v>
      </c>
    </row>
    <row r="27" spans="1:6" s="16" customFormat="1" x14ac:dyDescent="0.25">
      <c r="A27" s="15"/>
      <c r="B27" s="133">
        <v>2243</v>
      </c>
      <c r="C27" s="134" t="s">
        <v>28</v>
      </c>
      <c r="D27" s="135" t="s">
        <v>135</v>
      </c>
      <c r="E27" s="136" t="s">
        <v>9</v>
      </c>
      <c r="F27" s="145">
        <v>25000</v>
      </c>
    </row>
    <row r="28" spans="1:6" s="16" customFormat="1" x14ac:dyDescent="0.25">
      <c r="A28" s="15"/>
      <c r="B28" s="133">
        <v>1995</v>
      </c>
      <c r="C28" s="134" t="s">
        <v>13</v>
      </c>
      <c r="D28" s="135" t="s">
        <v>135</v>
      </c>
      <c r="E28" s="136" t="s">
        <v>11</v>
      </c>
      <c r="F28" s="145">
        <v>20000</v>
      </c>
    </row>
    <row r="29" spans="1:6" s="16" customFormat="1" x14ac:dyDescent="0.25">
      <c r="A29" s="15"/>
      <c r="B29" s="133">
        <v>1995</v>
      </c>
      <c r="C29" s="134" t="s">
        <v>13</v>
      </c>
      <c r="D29" s="135" t="s">
        <v>135</v>
      </c>
      <c r="E29" s="136" t="s">
        <v>9</v>
      </c>
      <c r="F29" s="145">
        <v>25000</v>
      </c>
    </row>
    <row r="30" spans="1:6" s="16" customFormat="1" x14ac:dyDescent="0.25">
      <c r="A30" s="15"/>
      <c r="B30" s="133">
        <v>2187</v>
      </c>
      <c r="C30" s="134" t="s">
        <v>29</v>
      </c>
      <c r="D30" s="135" t="s">
        <v>135</v>
      </c>
      <c r="E30" s="136" t="s">
        <v>9</v>
      </c>
      <c r="F30" s="145">
        <v>25000</v>
      </c>
    </row>
    <row r="31" spans="1:6" s="16" customFormat="1" x14ac:dyDescent="0.25">
      <c r="A31" s="15"/>
      <c r="B31" s="133">
        <v>1993</v>
      </c>
      <c r="C31" s="134" t="s">
        <v>14</v>
      </c>
      <c r="D31" s="135" t="s">
        <v>135</v>
      </c>
      <c r="E31" s="136" t="s">
        <v>9</v>
      </c>
      <c r="F31" s="145">
        <v>25000</v>
      </c>
    </row>
    <row r="32" spans="1:6" s="16" customFormat="1" x14ac:dyDescent="0.25">
      <c r="A32" s="15"/>
      <c r="B32" s="133">
        <v>1992</v>
      </c>
      <c r="C32" s="134" t="s">
        <v>30</v>
      </c>
      <c r="D32" s="135" t="s">
        <v>135</v>
      </c>
      <c r="E32" s="136" t="s">
        <v>9</v>
      </c>
      <c r="F32" s="145">
        <v>25000</v>
      </c>
    </row>
    <row r="33" spans="1:6" s="16" customFormat="1" x14ac:dyDescent="0.25">
      <c r="A33" s="15"/>
      <c r="B33" s="133">
        <v>3997</v>
      </c>
      <c r="C33" s="134" t="s">
        <v>31</v>
      </c>
      <c r="D33" s="135" t="s">
        <v>135</v>
      </c>
      <c r="E33" s="136" t="s">
        <v>12</v>
      </c>
      <c r="F33" s="145">
        <v>25000</v>
      </c>
    </row>
    <row r="34" spans="1:6" s="16" customFormat="1" x14ac:dyDescent="0.25">
      <c r="A34" s="15"/>
      <c r="B34" s="133">
        <v>1934</v>
      </c>
      <c r="C34" s="134" t="s">
        <v>15</v>
      </c>
      <c r="D34" s="135" t="s">
        <v>135</v>
      </c>
      <c r="E34" s="136" t="s">
        <v>11</v>
      </c>
      <c r="F34" s="145">
        <v>20000</v>
      </c>
    </row>
    <row r="35" spans="1:6" s="16" customFormat="1" x14ac:dyDescent="0.25">
      <c r="A35" s="15"/>
      <c r="B35" s="133">
        <v>1934</v>
      </c>
      <c r="C35" s="134" t="s">
        <v>15</v>
      </c>
      <c r="D35" s="135" t="s">
        <v>135</v>
      </c>
      <c r="E35" s="136" t="s">
        <v>12</v>
      </c>
      <c r="F35" s="145">
        <v>25000</v>
      </c>
    </row>
    <row r="36" spans="1:6" s="16" customFormat="1" x14ac:dyDescent="0.25">
      <c r="A36" s="15"/>
      <c r="B36" s="133">
        <v>2059</v>
      </c>
      <c r="C36" s="134" t="s">
        <v>16</v>
      </c>
      <c r="D36" s="135" t="s">
        <v>135</v>
      </c>
      <c r="E36" s="136" t="s">
        <v>11</v>
      </c>
      <c r="F36" s="145">
        <v>20000</v>
      </c>
    </row>
    <row r="37" spans="1:6" s="16" customFormat="1" x14ac:dyDescent="0.25">
      <c r="A37" s="15"/>
      <c r="B37" s="133">
        <v>2085</v>
      </c>
      <c r="C37" s="134" t="s">
        <v>17</v>
      </c>
      <c r="D37" s="135" t="s">
        <v>135</v>
      </c>
      <c r="E37" s="136" t="s">
        <v>9</v>
      </c>
      <c r="F37" s="145">
        <v>25000</v>
      </c>
    </row>
    <row r="38" spans="1:6" s="16" customFormat="1" x14ac:dyDescent="0.25">
      <c r="A38" s="15"/>
      <c r="B38" s="133">
        <v>2205</v>
      </c>
      <c r="C38" s="134" t="s">
        <v>32</v>
      </c>
      <c r="D38" s="135" t="s">
        <v>135</v>
      </c>
      <c r="E38" s="136" t="s">
        <v>11</v>
      </c>
      <c r="F38" s="145">
        <v>20000</v>
      </c>
    </row>
    <row r="39" spans="1:6" s="16" customFormat="1" x14ac:dyDescent="0.25">
      <c r="A39" s="15"/>
      <c r="B39" s="133">
        <v>2254</v>
      </c>
      <c r="C39" s="134" t="s">
        <v>18</v>
      </c>
      <c r="D39" s="135" t="s">
        <v>135</v>
      </c>
      <c r="E39" s="136" t="s">
        <v>9</v>
      </c>
      <c r="F39" s="145">
        <v>25000</v>
      </c>
    </row>
    <row r="40" spans="1:6" s="16" customFormat="1" x14ac:dyDescent="0.25">
      <c r="A40" s="15"/>
      <c r="B40" s="133">
        <v>2214</v>
      </c>
      <c r="C40" s="134" t="s">
        <v>19</v>
      </c>
      <c r="D40" s="135" t="s">
        <v>135</v>
      </c>
      <c r="E40" s="136" t="s">
        <v>11</v>
      </c>
      <c r="F40" s="145">
        <v>20000</v>
      </c>
    </row>
    <row r="41" spans="1:6" s="16" customFormat="1" x14ac:dyDescent="0.25">
      <c r="A41" s="15"/>
      <c r="B41" s="133">
        <v>2214</v>
      </c>
      <c r="C41" s="134" t="s">
        <v>19</v>
      </c>
      <c r="D41" s="135" t="s">
        <v>135</v>
      </c>
      <c r="E41" s="136" t="s">
        <v>12</v>
      </c>
      <c r="F41" s="145">
        <v>25000</v>
      </c>
    </row>
    <row r="42" spans="1:6" s="16" customFormat="1" x14ac:dyDescent="0.25">
      <c r="A42" s="15"/>
      <c r="B42" s="133">
        <v>2093</v>
      </c>
      <c r="C42" s="134" t="s">
        <v>20</v>
      </c>
      <c r="D42" s="135" t="s">
        <v>135</v>
      </c>
      <c r="E42" s="136" t="s">
        <v>11</v>
      </c>
      <c r="F42" s="145">
        <v>20000</v>
      </c>
    </row>
    <row r="43" spans="1:6" s="16" customFormat="1" x14ac:dyDescent="0.25">
      <c r="A43" s="15"/>
      <c r="B43" s="133">
        <v>2093</v>
      </c>
      <c r="C43" s="134" t="s">
        <v>20</v>
      </c>
      <c r="D43" s="135" t="s">
        <v>135</v>
      </c>
      <c r="E43" s="136" t="s">
        <v>12</v>
      </c>
      <c r="F43" s="145">
        <v>25000</v>
      </c>
    </row>
    <row r="44" spans="1:6" s="16" customFormat="1" x14ac:dyDescent="0.25">
      <c r="A44" s="15"/>
      <c r="B44" s="133">
        <v>2093</v>
      </c>
      <c r="C44" s="134" t="s">
        <v>20</v>
      </c>
      <c r="D44" s="135" t="s">
        <v>135</v>
      </c>
      <c r="E44" s="136" t="s">
        <v>9</v>
      </c>
      <c r="F44" s="145">
        <v>25000</v>
      </c>
    </row>
    <row r="45" spans="1:6" s="16" customFormat="1" x14ac:dyDescent="0.25">
      <c r="A45" s="15"/>
      <c r="B45" s="133">
        <v>2202</v>
      </c>
      <c r="C45" s="134" t="s">
        <v>33</v>
      </c>
      <c r="D45" s="135" t="s">
        <v>135</v>
      </c>
      <c r="E45" s="136" t="s">
        <v>9</v>
      </c>
      <c r="F45" s="145">
        <v>25000</v>
      </c>
    </row>
    <row r="46" spans="1:6" s="16" customFormat="1" x14ac:dyDescent="0.25">
      <c r="A46" s="15"/>
      <c r="B46" s="133">
        <v>2045</v>
      </c>
      <c r="C46" s="134" t="s">
        <v>21</v>
      </c>
      <c r="D46" s="135" t="s">
        <v>135</v>
      </c>
      <c r="E46" s="136" t="s">
        <v>11</v>
      </c>
      <c r="F46" s="145">
        <v>20000</v>
      </c>
    </row>
    <row r="47" spans="1:6" s="16" customFormat="1" x14ac:dyDescent="0.25">
      <c r="A47" s="15"/>
      <c r="B47" s="133">
        <v>2045</v>
      </c>
      <c r="C47" s="134" t="s">
        <v>21</v>
      </c>
      <c r="D47" s="135" t="s">
        <v>135</v>
      </c>
      <c r="E47" s="136" t="s">
        <v>12</v>
      </c>
      <c r="F47" s="145">
        <v>25000</v>
      </c>
    </row>
    <row r="48" spans="1:6" s="16" customFormat="1" x14ac:dyDescent="0.25">
      <c r="A48" s="15"/>
      <c r="B48" s="133">
        <v>2096</v>
      </c>
      <c r="C48" s="134" t="s">
        <v>22</v>
      </c>
      <c r="D48" s="135" t="s">
        <v>135</v>
      </c>
      <c r="E48" s="136" t="s">
        <v>11</v>
      </c>
      <c r="F48" s="145">
        <v>20000</v>
      </c>
    </row>
    <row r="49" spans="1:6" s="16" customFormat="1" x14ac:dyDescent="0.25">
      <c r="A49" s="15"/>
      <c r="B49" s="133">
        <v>2096</v>
      </c>
      <c r="C49" s="134" t="s">
        <v>22</v>
      </c>
      <c r="D49" s="135" t="s">
        <v>135</v>
      </c>
      <c r="E49" s="136" t="s">
        <v>12</v>
      </c>
      <c r="F49" s="145">
        <v>25000</v>
      </c>
    </row>
    <row r="50" spans="1:6" s="16" customFormat="1" x14ac:dyDescent="0.25">
      <c r="A50" s="15"/>
      <c r="B50" s="133">
        <v>2096</v>
      </c>
      <c r="C50" s="134" t="s">
        <v>22</v>
      </c>
      <c r="D50" s="135" t="s">
        <v>135</v>
      </c>
      <c r="E50" s="136" t="s">
        <v>9</v>
      </c>
      <c r="F50" s="145">
        <v>25000</v>
      </c>
    </row>
    <row r="51" spans="1:6" s="16" customFormat="1" x14ac:dyDescent="0.25">
      <c r="A51" s="15"/>
      <c r="B51" s="133">
        <v>2087</v>
      </c>
      <c r="C51" s="134" t="s">
        <v>23</v>
      </c>
      <c r="D51" s="135" t="s">
        <v>135</v>
      </c>
      <c r="E51" s="136" t="s">
        <v>9</v>
      </c>
      <c r="F51" s="145">
        <v>25000</v>
      </c>
    </row>
    <row r="52" spans="1:6" s="16" customFormat="1" x14ac:dyDescent="0.25">
      <c r="A52" s="15"/>
      <c r="B52" s="133">
        <v>1948</v>
      </c>
      <c r="C52" s="134" t="s">
        <v>34</v>
      </c>
      <c r="D52" s="135" t="s">
        <v>135</v>
      </c>
      <c r="E52" s="136" t="s">
        <v>11</v>
      </c>
      <c r="F52" s="145">
        <v>20000</v>
      </c>
    </row>
    <row r="53" spans="1:6" s="16" customFormat="1" x14ac:dyDescent="0.25">
      <c r="A53" s="15"/>
      <c r="B53" s="133">
        <v>2144</v>
      </c>
      <c r="C53" s="134" t="s">
        <v>24</v>
      </c>
      <c r="D53" s="135" t="s">
        <v>135</v>
      </c>
      <c r="E53" s="136" t="s">
        <v>9</v>
      </c>
      <c r="F53" s="145">
        <v>25000</v>
      </c>
    </row>
    <row r="54" spans="1:6" s="16" customFormat="1" x14ac:dyDescent="0.25">
      <c r="A54" s="15"/>
      <c r="B54" s="133">
        <v>2209</v>
      </c>
      <c r="C54" s="134" t="s">
        <v>25</v>
      </c>
      <c r="D54" s="135" t="s">
        <v>135</v>
      </c>
      <c r="E54" s="136" t="s">
        <v>11</v>
      </c>
      <c r="F54" s="145">
        <v>20000</v>
      </c>
    </row>
    <row r="55" spans="1:6" s="16" customFormat="1" x14ac:dyDescent="0.25">
      <c r="A55" s="15"/>
      <c r="B55" s="133">
        <v>2209</v>
      </c>
      <c r="C55" s="134" t="s">
        <v>25</v>
      </c>
      <c r="D55" s="135" t="s">
        <v>135</v>
      </c>
      <c r="E55" s="136" t="s">
        <v>12</v>
      </c>
      <c r="F55" s="145">
        <v>25000</v>
      </c>
    </row>
    <row r="56" spans="1:6" s="16" customFormat="1" x14ac:dyDescent="0.25">
      <c r="A56" s="15"/>
      <c r="B56" s="133">
        <v>2102</v>
      </c>
      <c r="C56" s="134" t="s">
        <v>35</v>
      </c>
      <c r="D56" s="135" t="s">
        <v>135</v>
      </c>
      <c r="E56" s="136" t="s">
        <v>11</v>
      </c>
      <c r="F56" s="145">
        <v>20000</v>
      </c>
    </row>
    <row r="57" spans="1:6" s="16" customFormat="1" x14ac:dyDescent="0.25">
      <c r="A57" s="15"/>
      <c r="B57" s="133">
        <v>2102</v>
      </c>
      <c r="C57" s="134" t="s">
        <v>35</v>
      </c>
      <c r="D57" s="135" t="s">
        <v>135</v>
      </c>
      <c r="E57" s="136" t="s">
        <v>9</v>
      </c>
      <c r="F57" s="145">
        <v>25000</v>
      </c>
    </row>
    <row r="58" spans="1:6" s="16" customFormat="1" x14ac:dyDescent="0.25">
      <c r="A58" s="15"/>
      <c r="B58" s="133">
        <v>2055</v>
      </c>
      <c r="C58" s="134" t="s">
        <v>36</v>
      </c>
      <c r="D58" s="135" t="s">
        <v>135</v>
      </c>
      <c r="E58" s="136" t="s">
        <v>9</v>
      </c>
      <c r="F58" s="145">
        <v>25000</v>
      </c>
    </row>
    <row r="59" spans="1:6" s="16" customFormat="1" x14ac:dyDescent="0.25">
      <c r="A59" s="15"/>
      <c r="B59" s="133">
        <v>2197</v>
      </c>
      <c r="C59" s="134" t="s">
        <v>37</v>
      </c>
      <c r="D59" s="135" t="s">
        <v>135</v>
      </c>
      <c r="E59" s="136" t="s">
        <v>9</v>
      </c>
      <c r="F59" s="145">
        <v>25000</v>
      </c>
    </row>
    <row r="60" spans="1:6" s="16" customFormat="1" x14ac:dyDescent="0.25">
      <c r="A60" s="15"/>
      <c r="B60" s="133">
        <v>2213</v>
      </c>
      <c r="C60" s="134" t="s">
        <v>26</v>
      </c>
      <c r="D60" s="135" t="s">
        <v>135</v>
      </c>
      <c r="E60" s="136" t="s">
        <v>11</v>
      </c>
      <c r="F60" s="145">
        <v>20000</v>
      </c>
    </row>
    <row r="61" spans="1:6" s="16" customFormat="1" x14ac:dyDescent="0.25">
      <c r="A61" s="15"/>
      <c r="B61" s="133">
        <v>2213</v>
      </c>
      <c r="C61" s="134" t="s">
        <v>26</v>
      </c>
      <c r="D61" s="135" t="s">
        <v>135</v>
      </c>
      <c r="E61" s="136" t="s">
        <v>12</v>
      </c>
      <c r="F61" s="145">
        <v>25000</v>
      </c>
    </row>
    <row r="62" spans="1:6" s="16" customFormat="1" x14ac:dyDescent="0.25">
      <c r="A62" s="15"/>
      <c r="B62" s="133">
        <v>1933</v>
      </c>
      <c r="C62" s="134" t="s">
        <v>8</v>
      </c>
      <c r="D62" s="135" t="s">
        <v>136</v>
      </c>
      <c r="E62" s="136" t="s">
        <v>11</v>
      </c>
      <c r="F62" s="145" t="s">
        <v>141</v>
      </c>
    </row>
    <row r="63" spans="1:6" s="16" customFormat="1" x14ac:dyDescent="0.25">
      <c r="A63" s="15"/>
      <c r="B63" s="133">
        <v>1933</v>
      </c>
      <c r="C63" s="134" t="s">
        <v>8</v>
      </c>
      <c r="D63" s="135" t="s">
        <v>136</v>
      </c>
      <c r="E63" s="136" t="s">
        <v>12</v>
      </c>
      <c r="F63" s="145" t="s">
        <v>141</v>
      </c>
    </row>
    <row r="64" spans="1:6" s="16" customFormat="1" x14ac:dyDescent="0.25">
      <c r="A64" s="15"/>
      <c r="B64" s="133">
        <v>2208</v>
      </c>
      <c r="C64" s="134" t="s">
        <v>27</v>
      </c>
      <c r="D64" s="135" t="s">
        <v>136</v>
      </c>
      <c r="E64" s="136" t="s">
        <v>11</v>
      </c>
      <c r="F64" s="145" t="s">
        <v>141</v>
      </c>
    </row>
    <row r="65" spans="1:6" s="16" customFormat="1" x14ac:dyDescent="0.25">
      <c r="A65" s="15"/>
      <c r="B65" s="133">
        <v>1894</v>
      </c>
      <c r="C65" s="134" t="s">
        <v>10</v>
      </c>
      <c r="D65" s="135" t="s">
        <v>136</v>
      </c>
      <c r="E65" s="136" t="s">
        <v>9</v>
      </c>
      <c r="F65" s="145" t="s">
        <v>141</v>
      </c>
    </row>
    <row r="66" spans="1:6" s="16" customFormat="1" x14ac:dyDescent="0.25">
      <c r="A66" s="15"/>
      <c r="B66" s="133">
        <v>2240</v>
      </c>
      <c r="C66" s="134" t="s">
        <v>75</v>
      </c>
      <c r="D66" s="135" t="s">
        <v>136</v>
      </c>
      <c r="E66" s="136" t="s">
        <v>11</v>
      </c>
      <c r="F66" s="145" t="s">
        <v>141</v>
      </c>
    </row>
    <row r="67" spans="1:6" s="16" customFormat="1" x14ac:dyDescent="0.25">
      <c r="A67" s="15"/>
      <c r="B67" s="133">
        <v>2240</v>
      </c>
      <c r="C67" s="134" t="s">
        <v>75</v>
      </c>
      <c r="D67" s="135" t="s">
        <v>136</v>
      </c>
      <c r="E67" s="136" t="s">
        <v>12</v>
      </c>
      <c r="F67" s="145" t="s">
        <v>141</v>
      </c>
    </row>
    <row r="68" spans="1:6" s="16" customFormat="1" x14ac:dyDescent="0.25">
      <c r="A68" s="15"/>
      <c r="B68" s="133">
        <v>1976</v>
      </c>
      <c r="C68" s="134" t="s">
        <v>72</v>
      </c>
      <c r="D68" s="135" t="s">
        <v>136</v>
      </c>
      <c r="E68" s="136" t="s">
        <v>12</v>
      </c>
      <c r="F68" s="145" t="s">
        <v>141</v>
      </c>
    </row>
    <row r="69" spans="1:6" s="16" customFormat="1" x14ac:dyDescent="0.25">
      <c r="A69" s="15"/>
      <c r="B69" s="133">
        <v>1976</v>
      </c>
      <c r="C69" s="134" t="s">
        <v>72</v>
      </c>
      <c r="D69" s="135" t="s">
        <v>136</v>
      </c>
      <c r="E69" s="136" t="s">
        <v>9</v>
      </c>
      <c r="F69" s="145" t="s">
        <v>141</v>
      </c>
    </row>
    <row r="70" spans="1:6" s="16" customFormat="1" x14ac:dyDescent="0.25">
      <c r="A70" s="15"/>
      <c r="B70" s="133">
        <v>1929</v>
      </c>
      <c r="C70" s="134" t="s">
        <v>71</v>
      </c>
      <c r="D70" s="135" t="s">
        <v>136</v>
      </c>
      <c r="E70" s="136" t="s">
        <v>11</v>
      </c>
      <c r="F70" s="145" t="s">
        <v>141</v>
      </c>
    </row>
    <row r="71" spans="1:6" s="16" customFormat="1" x14ac:dyDescent="0.25">
      <c r="A71" s="15"/>
      <c r="B71" s="133">
        <v>1929</v>
      </c>
      <c r="C71" s="134" t="s">
        <v>71</v>
      </c>
      <c r="D71" s="135" t="s">
        <v>136</v>
      </c>
      <c r="E71" s="136" t="s">
        <v>12</v>
      </c>
      <c r="F71" s="145" t="s">
        <v>141</v>
      </c>
    </row>
    <row r="72" spans="1:6" s="16" customFormat="1" x14ac:dyDescent="0.25">
      <c r="A72" s="15"/>
      <c r="B72" s="133">
        <v>1901</v>
      </c>
      <c r="C72" s="134" t="s">
        <v>103</v>
      </c>
      <c r="D72" s="135" t="s">
        <v>136</v>
      </c>
      <c r="E72" s="136" t="s">
        <v>11</v>
      </c>
      <c r="F72" s="145" t="s">
        <v>141</v>
      </c>
    </row>
    <row r="73" spans="1:6" s="16" customFormat="1" x14ac:dyDescent="0.25">
      <c r="A73" s="15"/>
      <c r="B73" s="133">
        <v>1901</v>
      </c>
      <c r="C73" s="134" t="s">
        <v>103</v>
      </c>
      <c r="D73" s="135" t="s">
        <v>136</v>
      </c>
      <c r="E73" s="136" t="s">
        <v>12</v>
      </c>
      <c r="F73" s="145" t="s">
        <v>141</v>
      </c>
    </row>
    <row r="74" spans="1:6" s="16" customFormat="1" x14ac:dyDescent="0.25">
      <c r="A74" s="15"/>
      <c r="B74" s="133">
        <v>1901</v>
      </c>
      <c r="C74" s="134" t="s">
        <v>103</v>
      </c>
      <c r="D74" s="135" t="s">
        <v>136</v>
      </c>
      <c r="E74" s="136" t="s">
        <v>9</v>
      </c>
      <c r="F74" s="145" t="s">
        <v>141</v>
      </c>
    </row>
    <row r="75" spans="1:6" s="16" customFormat="1" x14ac:dyDescent="0.25">
      <c r="A75" s="15"/>
      <c r="B75" s="133">
        <v>1970</v>
      </c>
      <c r="C75" s="134" t="s">
        <v>138</v>
      </c>
      <c r="D75" s="135" t="s">
        <v>136</v>
      </c>
      <c r="E75" s="136" t="s">
        <v>11</v>
      </c>
      <c r="F75" s="145" t="s">
        <v>141</v>
      </c>
    </row>
    <row r="76" spans="1:6" s="16" customFormat="1" x14ac:dyDescent="0.25">
      <c r="A76" s="15"/>
      <c r="B76" s="133">
        <v>1970</v>
      </c>
      <c r="C76" s="134" t="s">
        <v>138</v>
      </c>
      <c r="D76" s="135" t="s">
        <v>136</v>
      </c>
      <c r="E76" s="136" t="s">
        <v>12</v>
      </c>
      <c r="F76" s="145" t="s">
        <v>141</v>
      </c>
    </row>
    <row r="77" spans="1:6" s="16" customFormat="1" x14ac:dyDescent="0.25">
      <c r="A77" s="15"/>
      <c r="B77" s="133">
        <v>1970</v>
      </c>
      <c r="C77" s="134" t="s">
        <v>138</v>
      </c>
      <c r="D77" s="135" t="s">
        <v>136</v>
      </c>
      <c r="E77" s="136" t="s">
        <v>9</v>
      </c>
      <c r="F77" s="145" t="s">
        <v>141</v>
      </c>
    </row>
    <row r="78" spans="1:6" s="16" customFormat="1" x14ac:dyDescent="0.25">
      <c r="A78" s="15"/>
      <c r="B78" s="133">
        <v>1993</v>
      </c>
      <c r="C78" s="134" t="s">
        <v>14</v>
      </c>
      <c r="D78" s="135" t="s">
        <v>136</v>
      </c>
      <c r="E78" s="136" t="s">
        <v>11</v>
      </c>
      <c r="F78" s="145" t="s">
        <v>141</v>
      </c>
    </row>
    <row r="79" spans="1:6" s="16" customFormat="1" x14ac:dyDescent="0.25">
      <c r="A79" s="15"/>
      <c r="B79" s="133">
        <v>1993</v>
      </c>
      <c r="C79" s="134" t="s">
        <v>14</v>
      </c>
      <c r="D79" s="135" t="s">
        <v>136</v>
      </c>
      <c r="E79" s="136" t="s">
        <v>12</v>
      </c>
      <c r="F79" s="145" t="s">
        <v>141</v>
      </c>
    </row>
    <row r="80" spans="1:6" s="16" customFormat="1" x14ac:dyDescent="0.25">
      <c r="A80" s="15"/>
      <c r="B80" s="133">
        <v>1991</v>
      </c>
      <c r="C80" s="134" t="s">
        <v>43</v>
      </c>
      <c r="D80" s="135" t="s">
        <v>136</v>
      </c>
      <c r="E80" s="136" t="s">
        <v>11</v>
      </c>
      <c r="F80" s="145" t="s">
        <v>141</v>
      </c>
    </row>
    <row r="81" spans="1:6" s="16" customFormat="1" x14ac:dyDescent="0.25">
      <c r="A81" s="15"/>
      <c r="B81" s="133">
        <v>1991</v>
      </c>
      <c r="C81" s="134" t="s">
        <v>43</v>
      </c>
      <c r="D81" s="135" t="s">
        <v>136</v>
      </c>
      <c r="E81" s="136" t="s">
        <v>12</v>
      </c>
      <c r="F81" s="145" t="s">
        <v>141</v>
      </c>
    </row>
    <row r="82" spans="1:6" s="16" customFormat="1" x14ac:dyDescent="0.25">
      <c r="A82" s="15"/>
      <c r="B82" s="133">
        <v>1991</v>
      </c>
      <c r="C82" s="134" t="s">
        <v>43</v>
      </c>
      <c r="D82" s="135" t="s">
        <v>136</v>
      </c>
      <c r="E82" s="136" t="s">
        <v>9</v>
      </c>
      <c r="F82" s="145" t="s">
        <v>141</v>
      </c>
    </row>
    <row r="83" spans="1:6" s="16" customFormat="1" x14ac:dyDescent="0.25">
      <c r="A83" s="15"/>
      <c r="B83" s="133">
        <v>1992</v>
      </c>
      <c r="C83" s="134" t="s">
        <v>30</v>
      </c>
      <c r="D83" s="135" t="s">
        <v>136</v>
      </c>
      <c r="E83" s="136" t="s">
        <v>11</v>
      </c>
      <c r="F83" s="145" t="s">
        <v>141</v>
      </c>
    </row>
    <row r="84" spans="1:6" s="16" customFormat="1" x14ac:dyDescent="0.25">
      <c r="A84" s="15"/>
      <c r="B84" s="133">
        <v>1992</v>
      </c>
      <c r="C84" s="134" t="s">
        <v>30</v>
      </c>
      <c r="D84" s="135" t="s">
        <v>136</v>
      </c>
      <c r="E84" s="136" t="s">
        <v>12</v>
      </c>
      <c r="F84" s="145" t="s">
        <v>141</v>
      </c>
    </row>
    <row r="85" spans="1:6" s="16" customFormat="1" x14ac:dyDescent="0.25">
      <c r="A85" s="15"/>
      <c r="B85" s="133">
        <v>2014</v>
      </c>
      <c r="C85" s="134" t="s">
        <v>92</v>
      </c>
      <c r="D85" s="135" t="s">
        <v>136</v>
      </c>
      <c r="E85" s="136" t="s">
        <v>11</v>
      </c>
      <c r="F85" s="145" t="s">
        <v>141</v>
      </c>
    </row>
    <row r="86" spans="1:6" s="16" customFormat="1" x14ac:dyDescent="0.25">
      <c r="A86" s="15"/>
      <c r="B86" s="133">
        <v>2014</v>
      </c>
      <c r="C86" s="134" t="s">
        <v>92</v>
      </c>
      <c r="D86" s="135" t="s">
        <v>136</v>
      </c>
      <c r="E86" s="136" t="s">
        <v>12</v>
      </c>
      <c r="F86" s="145" t="s">
        <v>141</v>
      </c>
    </row>
    <row r="87" spans="1:6" s="16" customFormat="1" x14ac:dyDescent="0.25">
      <c r="A87" s="15"/>
      <c r="B87" s="133">
        <v>2099</v>
      </c>
      <c r="C87" s="134" t="s">
        <v>46</v>
      </c>
      <c r="D87" s="135" t="s">
        <v>136</v>
      </c>
      <c r="E87" s="136" t="s">
        <v>11</v>
      </c>
      <c r="F87" s="145" t="s">
        <v>141</v>
      </c>
    </row>
    <row r="88" spans="1:6" s="16" customFormat="1" x14ac:dyDescent="0.25">
      <c r="A88" s="15"/>
      <c r="B88" s="133">
        <v>2099</v>
      </c>
      <c r="C88" s="134" t="s">
        <v>46</v>
      </c>
      <c r="D88" s="135" t="s">
        <v>136</v>
      </c>
      <c r="E88" s="136" t="s">
        <v>12</v>
      </c>
      <c r="F88" s="145" t="s">
        <v>141</v>
      </c>
    </row>
    <row r="89" spans="1:6" s="16" customFormat="1" x14ac:dyDescent="0.25">
      <c r="A89" s="15"/>
      <c r="B89" s="133">
        <v>2099</v>
      </c>
      <c r="C89" s="134" t="s">
        <v>46</v>
      </c>
      <c r="D89" s="135" t="s">
        <v>136</v>
      </c>
      <c r="E89" s="136" t="s">
        <v>9</v>
      </c>
      <c r="F89" s="145" t="s">
        <v>141</v>
      </c>
    </row>
    <row r="90" spans="1:6" s="16" customFormat="1" x14ac:dyDescent="0.25">
      <c r="A90" s="15"/>
      <c r="B90" s="133">
        <v>2215</v>
      </c>
      <c r="C90" s="134" t="s">
        <v>116</v>
      </c>
      <c r="D90" s="135" t="s">
        <v>136</v>
      </c>
      <c r="E90" s="136" t="s">
        <v>9</v>
      </c>
      <c r="F90" s="145" t="s">
        <v>141</v>
      </c>
    </row>
    <row r="91" spans="1:6" s="16" customFormat="1" x14ac:dyDescent="0.25">
      <c r="A91" s="15"/>
      <c r="B91" s="133">
        <v>2091</v>
      </c>
      <c r="C91" s="134" t="s">
        <v>143</v>
      </c>
      <c r="D91" s="135" t="s">
        <v>136</v>
      </c>
      <c r="E91" s="136" t="s">
        <v>12</v>
      </c>
      <c r="F91" s="145" t="s">
        <v>141</v>
      </c>
    </row>
    <row r="92" spans="1:6" s="16" customFormat="1" x14ac:dyDescent="0.25">
      <c r="A92" s="15"/>
      <c r="B92" s="133">
        <v>2262</v>
      </c>
      <c r="C92" s="134" t="s">
        <v>48</v>
      </c>
      <c r="D92" s="135" t="s">
        <v>136</v>
      </c>
      <c r="E92" s="136" t="s">
        <v>11</v>
      </c>
      <c r="F92" s="145" t="s">
        <v>141</v>
      </c>
    </row>
    <row r="93" spans="1:6" s="16" customFormat="1" x14ac:dyDescent="0.25">
      <c r="A93" s="15"/>
      <c r="B93" s="133">
        <v>2262</v>
      </c>
      <c r="C93" s="134" t="s">
        <v>48</v>
      </c>
      <c r="D93" s="135" t="s">
        <v>136</v>
      </c>
      <c r="E93" s="136" t="s">
        <v>12</v>
      </c>
      <c r="F93" s="145" t="s">
        <v>141</v>
      </c>
    </row>
    <row r="94" spans="1:6" s="16" customFormat="1" x14ac:dyDescent="0.25">
      <c r="A94" s="15"/>
      <c r="B94" s="133">
        <v>2212</v>
      </c>
      <c r="C94" s="134" t="s">
        <v>119</v>
      </c>
      <c r="D94" s="135" t="s">
        <v>136</v>
      </c>
      <c r="E94" s="136" t="s">
        <v>12</v>
      </c>
      <c r="F94" s="145" t="s">
        <v>141</v>
      </c>
    </row>
    <row r="95" spans="1:6" s="16" customFormat="1" x14ac:dyDescent="0.25">
      <c r="A95" s="15"/>
      <c r="B95" s="133">
        <v>1923</v>
      </c>
      <c r="C95" s="134" t="s">
        <v>144</v>
      </c>
      <c r="D95" s="135" t="s">
        <v>136</v>
      </c>
      <c r="E95" s="136" t="s">
        <v>11</v>
      </c>
      <c r="F95" s="145" t="s">
        <v>141</v>
      </c>
    </row>
    <row r="96" spans="1:6" s="16" customFormat="1" x14ac:dyDescent="0.25">
      <c r="A96" s="15"/>
      <c r="B96" s="133">
        <v>1923</v>
      </c>
      <c r="C96" s="134" t="s">
        <v>144</v>
      </c>
      <c r="D96" s="135" t="s">
        <v>136</v>
      </c>
      <c r="E96" s="136" t="s">
        <v>12</v>
      </c>
      <c r="F96" s="145" t="s">
        <v>141</v>
      </c>
    </row>
    <row r="97" spans="1:6" s="16" customFormat="1" x14ac:dyDescent="0.25">
      <c r="A97" s="15"/>
      <c r="B97" s="133">
        <v>2092</v>
      </c>
      <c r="C97" s="134" t="s">
        <v>49</v>
      </c>
      <c r="D97" s="135" t="s">
        <v>136</v>
      </c>
      <c r="E97" s="136" t="s">
        <v>11</v>
      </c>
      <c r="F97" s="145" t="s">
        <v>141</v>
      </c>
    </row>
    <row r="98" spans="1:6" s="16" customFormat="1" x14ac:dyDescent="0.25">
      <c r="A98" s="15"/>
      <c r="B98" s="133">
        <v>2092</v>
      </c>
      <c r="C98" s="134" t="s">
        <v>49</v>
      </c>
      <c r="D98" s="135" t="s">
        <v>136</v>
      </c>
      <c r="E98" s="136" t="s">
        <v>12</v>
      </c>
      <c r="F98" s="145" t="s">
        <v>141</v>
      </c>
    </row>
    <row r="99" spans="1:6" s="16" customFormat="1" x14ac:dyDescent="0.25">
      <c r="A99" s="15"/>
      <c r="B99" s="133">
        <v>2092</v>
      </c>
      <c r="C99" s="134" t="s">
        <v>49</v>
      </c>
      <c r="D99" s="135" t="s">
        <v>136</v>
      </c>
      <c r="E99" s="136" t="s">
        <v>9</v>
      </c>
      <c r="F99" s="145" t="s">
        <v>141</v>
      </c>
    </row>
    <row r="100" spans="1:6" s="16" customFormat="1" x14ac:dyDescent="0.25">
      <c r="A100" s="15"/>
      <c r="B100" s="133">
        <v>2048</v>
      </c>
      <c r="C100" s="134" t="s">
        <v>123</v>
      </c>
      <c r="D100" s="135" t="s">
        <v>136</v>
      </c>
      <c r="E100" s="136" t="s">
        <v>9</v>
      </c>
      <c r="F100" s="145" t="s">
        <v>141</v>
      </c>
    </row>
    <row r="101" spans="1:6" s="16" customFormat="1" x14ac:dyDescent="0.25">
      <c r="A101" s="15"/>
      <c r="B101" s="133">
        <v>2199</v>
      </c>
      <c r="C101" s="134" t="s">
        <v>82</v>
      </c>
      <c r="D101" s="135" t="s">
        <v>136</v>
      </c>
      <c r="E101" s="136" t="s">
        <v>11</v>
      </c>
      <c r="F101" s="145" t="s">
        <v>141</v>
      </c>
    </row>
    <row r="102" spans="1:6" s="16" customFormat="1" x14ac:dyDescent="0.25">
      <c r="A102" s="15"/>
      <c r="B102" s="133">
        <v>2199</v>
      </c>
      <c r="C102" s="134" t="s">
        <v>82</v>
      </c>
      <c r="D102" s="135" t="s">
        <v>136</v>
      </c>
      <c r="E102" s="136" t="s">
        <v>12</v>
      </c>
      <c r="F102" s="145" t="s">
        <v>141</v>
      </c>
    </row>
    <row r="103" spans="1:6" s="16" customFormat="1" x14ac:dyDescent="0.25">
      <c r="A103" s="15"/>
      <c r="B103" s="133">
        <v>2254</v>
      </c>
      <c r="C103" s="134" t="s">
        <v>18</v>
      </c>
      <c r="D103" s="135" t="s">
        <v>136</v>
      </c>
      <c r="E103" s="136" t="s">
        <v>11</v>
      </c>
      <c r="F103" s="145" t="s">
        <v>141</v>
      </c>
    </row>
    <row r="104" spans="1:6" s="16" customFormat="1" x14ac:dyDescent="0.25">
      <c r="A104" s="15"/>
      <c r="B104" s="133">
        <v>2061</v>
      </c>
      <c r="C104" s="134" t="s">
        <v>145</v>
      </c>
      <c r="D104" s="135" t="s">
        <v>136</v>
      </c>
      <c r="E104" s="136" t="s">
        <v>12</v>
      </c>
      <c r="F104" s="145" t="s">
        <v>141</v>
      </c>
    </row>
    <row r="105" spans="1:6" s="16" customFormat="1" x14ac:dyDescent="0.25">
      <c r="A105" s="15"/>
      <c r="B105" s="133">
        <v>2061</v>
      </c>
      <c r="C105" s="134" t="s">
        <v>145</v>
      </c>
      <c r="D105" s="135" t="s">
        <v>136</v>
      </c>
      <c r="E105" s="136" t="s">
        <v>9</v>
      </c>
      <c r="F105" s="145" t="s">
        <v>141</v>
      </c>
    </row>
    <row r="106" spans="1:6" s="16" customFormat="1" x14ac:dyDescent="0.25">
      <c r="A106" s="15"/>
      <c r="B106" s="133">
        <v>2141</v>
      </c>
      <c r="C106" s="134" t="s">
        <v>50</v>
      </c>
      <c r="D106" s="135" t="s">
        <v>136</v>
      </c>
      <c r="E106" s="136" t="s">
        <v>11</v>
      </c>
      <c r="F106" s="145" t="s">
        <v>141</v>
      </c>
    </row>
    <row r="107" spans="1:6" s="16" customFormat="1" x14ac:dyDescent="0.25">
      <c r="A107" s="15"/>
      <c r="B107" s="133">
        <v>2141</v>
      </c>
      <c r="C107" s="134" t="s">
        <v>50</v>
      </c>
      <c r="D107" s="135" t="s">
        <v>136</v>
      </c>
      <c r="E107" s="136" t="s">
        <v>12</v>
      </c>
      <c r="F107" s="145" t="s">
        <v>141</v>
      </c>
    </row>
    <row r="108" spans="1:6" s="16" customFormat="1" x14ac:dyDescent="0.25">
      <c r="A108" s="15"/>
      <c r="B108" s="133">
        <v>2214</v>
      </c>
      <c r="C108" s="134" t="s">
        <v>19</v>
      </c>
      <c r="D108" s="135" t="s">
        <v>136</v>
      </c>
      <c r="E108" s="136" t="s">
        <v>9</v>
      </c>
      <c r="F108" s="145" t="s">
        <v>141</v>
      </c>
    </row>
    <row r="109" spans="1:6" s="16" customFormat="1" x14ac:dyDescent="0.25">
      <c r="A109" s="15"/>
      <c r="B109" s="133">
        <v>2143</v>
      </c>
      <c r="C109" s="134" t="s">
        <v>51</v>
      </c>
      <c r="D109" s="135" t="s">
        <v>136</v>
      </c>
      <c r="E109" s="136" t="s">
        <v>11</v>
      </c>
      <c r="F109" s="145" t="s">
        <v>141</v>
      </c>
    </row>
    <row r="110" spans="1:6" s="16" customFormat="1" x14ac:dyDescent="0.25">
      <c r="A110" s="15"/>
      <c r="B110" s="133">
        <v>4131</v>
      </c>
      <c r="C110" s="134" t="s">
        <v>91</v>
      </c>
      <c r="D110" s="135" t="s">
        <v>136</v>
      </c>
      <c r="E110" s="136" t="s">
        <v>11</v>
      </c>
      <c r="F110" s="145" t="s">
        <v>141</v>
      </c>
    </row>
    <row r="111" spans="1:6" s="16" customFormat="1" x14ac:dyDescent="0.25">
      <c r="A111" s="15"/>
      <c r="B111" s="133">
        <v>4131</v>
      </c>
      <c r="C111" s="134" t="s">
        <v>91</v>
      </c>
      <c r="D111" s="135" t="s">
        <v>136</v>
      </c>
      <c r="E111" s="136" t="s">
        <v>12</v>
      </c>
      <c r="F111" s="145" t="s">
        <v>141</v>
      </c>
    </row>
    <row r="112" spans="1:6" s="16" customFormat="1" x14ac:dyDescent="0.25">
      <c r="A112" s="15"/>
      <c r="B112" s="133">
        <v>2108</v>
      </c>
      <c r="C112" s="134" t="s">
        <v>146</v>
      </c>
      <c r="D112" s="135" t="s">
        <v>136</v>
      </c>
      <c r="E112" s="136" t="s">
        <v>11</v>
      </c>
      <c r="F112" s="145" t="s">
        <v>141</v>
      </c>
    </row>
    <row r="113" spans="1:6" s="16" customFormat="1" x14ac:dyDescent="0.25">
      <c r="A113" s="15"/>
      <c r="B113" s="133">
        <v>1928</v>
      </c>
      <c r="C113" s="134" t="s">
        <v>52</v>
      </c>
      <c r="D113" s="135" t="s">
        <v>136</v>
      </c>
      <c r="E113" s="136" t="s">
        <v>11</v>
      </c>
      <c r="F113" s="145" t="s">
        <v>141</v>
      </c>
    </row>
    <row r="114" spans="1:6" s="16" customFormat="1" x14ac:dyDescent="0.25">
      <c r="A114" s="15"/>
      <c r="B114" s="133">
        <v>1928</v>
      </c>
      <c r="C114" s="134" t="s">
        <v>52</v>
      </c>
      <c r="D114" s="135" t="s">
        <v>136</v>
      </c>
      <c r="E114" s="136" t="s">
        <v>12</v>
      </c>
      <c r="F114" s="145" t="s">
        <v>141</v>
      </c>
    </row>
    <row r="115" spans="1:6" s="16" customFormat="1" x14ac:dyDescent="0.25">
      <c r="A115" s="15"/>
      <c r="B115" s="133">
        <v>2202</v>
      </c>
      <c r="C115" s="134" t="s">
        <v>33</v>
      </c>
      <c r="D115" s="135" t="s">
        <v>136</v>
      </c>
      <c r="E115" s="136" t="s">
        <v>11</v>
      </c>
      <c r="F115" s="145" t="s">
        <v>141</v>
      </c>
    </row>
    <row r="116" spans="1:6" s="16" customFormat="1" x14ac:dyDescent="0.25">
      <c r="A116" s="15"/>
      <c r="B116" s="133">
        <v>2202</v>
      </c>
      <c r="C116" s="134" t="s">
        <v>33</v>
      </c>
      <c r="D116" s="135" t="s">
        <v>136</v>
      </c>
      <c r="E116" s="136" t="s">
        <v>12</v>
      </c>
      <c r="F116" s="145" t="s">
        <v>141</v>
      </c>
    </row>
    <row r="117" spans="1:6" s="16" customFormat="1" x14ac:dyDescent="0.25">
      <c r="A117" s="15"/>
      <c r="B117" s="133">
        <v>2045</v>
      </c>
      <c r="C117" s="134" t="s">
        <v>21</v>
      </c>
      <c r="D117" s="135" t="s">
        <v>136</v>
      </c>
      <c r="E117" s="136" t="s">
        <v>9</v>
      </c>
      <c r="F117" s="145" t="s">
        <v>141</v>
      </c>
    </row>
    <row r="118" spans="1:6" s="16" customFormat="1" x14ac:dyDescent="0.25">
      <c r="A118" s="15"/>
      <c r="B118" s="133">
        <v>1946</v>
      </c>
      <c r="C118" s="134" t="s">
        <v>53</v>
      </c>
      <c r="D118" s="135" t="s">
        <v>136</v>
      </c>
      <c r="E118" s="136" t="s">
        <v>9</v>
      </c>
      <c r="F118" s="145" t="s">
        <v>141</v>
      </c>
    </row>
    <row r="119" spans="1:6" s="16" customFormat="1" x14ac:dyDescent="0.25">
      <c r="A119" s="15"/>
      <c r="B119" s="133">
        <v>1977</v>
      </c>
      <c r="C119" s="134" t="s">
        <v>79</v>
      </c>
      <c r="D119" s="135" t="s">
        <v>136</v>
      </c>
      <c r="E119" s="136" t="s">
        <v>11</v>
      </c>
      <c r="F119" s="145" t="s">
        <v>141</v>
      </c>
    </row>
    <row r="120" spans="1:6" s="16" customFormat="1" x14ac:dyDescent="0.25">
      <c r="A120" s="15"/>
      <c r="B120" s="133">
        <v>1977</v>
      </c>
      <c r="C120" s="134" t="s">
        <v>79</v>
      </c>
      <c r="D120" s="135" t="s">
        <v>136</v>
      </c>
      <c r="E120" s="136" t="s">
        <v>12</v>
      </c>
      <c r="F120" s="145" t="s">
        <v>141</v>
      </c>
    </row>
    <row r="121" spans="1:6" s="16" customFormat="1" x14ac:dyDescent="0.25">
      <c r="A121" s="15"/>
      <c r="B121" s="133">
        <v>1944</v>
      </c>
      <c r="C121" s="134" t="s">
        <v>54</v>
      </c>
      <c r="D121" s="135" t="s">
        <v>136</v>
      </c>
      <c r="E121" s="136" t="s">
        <v>11</v>
      </c>
      <c r="F121" s="145" t="s">
        <v>141</v>
      </c>
    </row>
    <row r="122" spans="1:6" s="16" customFormat="1" x14ac:dyDescent="0.25">
      <c r="A122" s="15"/>
      <c r="B122" s="133">
        <v>1944</v>
      </c>
      <c r="C122" s="134" t="s">
        <v>54</v>
      </c>
      <c r="D122" s="135" t="s">
        <v>136</v>
      </c>
      <c r="E122" s="136" t="s">
        <v>12</v>
      </c>
      <c r="F122" s="145" t="s">
        <v>141</v>
      </c>
    </row>
    <row r="123" spans="1:6" s="16" customFormat="1" x14ac:dyDescent="0.25">
      <c r="A123" s="15"/>
      <c r="B123" s="133">
        <v>2244</v>
      </c>
      <c r="C123" s="134" t="s">
        <v>55</v>
      </c>
      <c r="D123" s="135" t="s">
        <v>136</v>
      </c>
      <c r="E123" s="136" t="s">
        <v>11</v>
      </c>
      <c r="F123" s="145" t="s">
        <v>141</v>
      </c>
    </row>
    <row r="124" spans="1:6" s="16" customFormat="1" x14ac:dyDescent="0.25">
      <c r="A124" s="15"/>
      <c r="B124" s="133">
        <v>2244</v>
      </c>
      <c r="C124" s="134" t="s">
        <v>55</v>
      </c>
      <c r="D124" s="135" t="s">
        <v>136</v>
      </c>
      <c r="E124" s="136" t="s">
        <v>12</v>
      </c>
      <c r="F124" s="145" t="s">
        <v>141</v>
      </c>
    </row>
    <row r="125" spans="1:6" s="16" customFormat="1" x14ac:dyDescent="0.25">
      <c r="A125" s="15"/>
      <c r="B125" s="133">
        <v>2244</v>
      </c>
      <c r="C125" s="134" t="s">
        <v>55</v>
      </c>
      <c r="D125" s="135" t="s">
        <v>136</v>
      </c>
      <c r="E125" s="136" t="s">
        <v>9</v>
      </c>
      <c r="F125" s="145" t="s">
        <v>141</v>
      </c>
    </row>
    <row r="126" spans="1:6" s="16" customFormat="1" x14ac:dyDescent="0.25">
      <c r="A126" s="15"/>
      <c r="B126" s="133">
        <v>1948</v>
      </c>
      <c r="C126" s="134" t="s">
        <v>34</v>
      </c>
      <c r="D126" s="135" t="s">
        <v>136</v>
      </c>
      <c r="E126" s="136" t="s">
        <v>12</v>
      </c>
      <c r="F126" s="145" t="s">
        <v>141</v>
      </c>
    </row>
    <row r="127" spans="1:6" s="16" customFormat="1" x14ac:dyDescent="0.25">
      <c r="A127" s="15"/>
      <c r="B127" s="133">
        <v>2003</v>
      </c>
      <c r="C127" s="134" t="s">
        <v>57</v>
      </c>
      <c r="D127" s="135" t="s">
        <v>136</v>
      </c>
      <c r="E127" s="136" t="s">
        <v>11</v>
      </c>
      <c r="F127" s="145" t="s">
        <v>141</v>
      </c>
    </row>
    <row r="128" spans="1:6" s="16" customFormat="1" x14ac:dyDescent="0.25">
      <c r="A128" s="15"/>
      <c r="B128" s="133">
        <v>2003</v>
      </c>
      <c r="C128" s="134" t="s">
        <v>57</v>
      </c>
      <c r="D128" s="135" t="s">
        <v>136</v>
      </c>
      <c r="E128" s="136" t="s">
        <v>12</v>
      </c>
      <c r="F128" s="145" t="s">
        <v>141</v>
      </c>
    </row>
    <row r="129" spans="1:6" s="16" customFormat="1" x14ac:dyDescent="0.25">
      <c r="A129" s="15"/>
      <c r="B129" s="133">
        <v>2102</v>
      </c>
      <c r="C129" s="134" t="s">
        <v>35</v>
      </c>
      <c r="D129" s="135" t="s">
        <v>136</v>
      </c>
      <c r="E129" s="136" t="s">
        <v>12</v>
      </c>
      <c r="F129" s="145" t="s">
        <v>141</v>
      </c>
    </row>
    <row r="130" spans="1:6" s="16" customFormat="1" x14ac:dyDescent="0.25">
      <c r="A130" s="15"/>
      <c r="B130" s="133">
        <v>2055</v>
      </c>
      <c r="C130" s="134" t="s">
        <v>36</v>
      </c>
      <c r="D130" s="135" t="s">
        <v>136</v>
      </c>
      <c r="E130" s="136" t="s">
        <v>11</v>
      </c>
      <c r="F130" s="145" t="s">
        <v>141</v>
      </c>
    </row>
    <row r="131" spans="1:6" s="16" customFormat="1" x14ac:dyDescent="0.25">
      <c r="A131" s="15"/>
      <c r="B131" s="133">
        <v>2197</v>
      </c>
      <c r="C131" s="134" t="s">
        <v>37</v>
      </c>
      <c r="D131" s="135" t="s">
        <v>136</v>
      </c>
      <c r="E131" s="136" t="s">
        <v>11</v>
      </c>
      <c r="F131" s="145" t="s">
        <v>141</v>
      </c>
    </row>
    <row r="132" spans="1:6" s="16" customFormat="1" x14ac:dyDescent="0.25">
      <c r="A132" s="15"/>
      <c r="B132" s="133">
        <v>2197</v>
      </c>
      <c r="C132" s="134" t="s">
        <v>37</v>
      </c>
      <c r="D132" s="135" t="s">
        <v>136</v>
      </c>
      <c r="E132" s="136" t="s">
        <v>12</v>
      </c>
      <c r="F132" s="145" t="s">
        <v>141</v>
      </c>
    </row>
    <row r="133" spans="1:6" s="16" customFormat="1" x14ac:dyDescent="0.25">
      <c r="A133" s="15"/>
      <c r="B133" s="133">
        <v>2204</v>
      </c>
      <c r="C133" s="134" t="s">
        <v>132</v>
      </c>
      <c r="D133" s="135" t="s">
        <v>136</v>
      </c>
      <c r="E133" s="136" t="s">
        <v>11</v>
      </c>
      <c r="F133" s="145" t="s">
        <v>141</v>
      </c>
    </row>
    <row r="134" spans="1:6" s="16" customFormat="1" x14ac:dyDescent="0.25">
      <c r="A134" s="15"/>
      <c r="B134" s="133">
        <v>2204</v>
      </c>
      <c r="C134" s="134" t="s">
        <v>132</v>
      </c>
      <c r="D134" s="135" t="s">
        <v>136</v>
      </c>
      <c r="E134" s="136" t="s">
        <v>12</v>
      </c>
      <c r="F134" s="145" t="s">
        <v>141</v>
      </c>
    </row>
    <row r="135" spans="1:6" s="16" customFormat="1" x14ac:dyDescent="0.25">
      <c r="A135" s="15"/>
      <c r="B135" s="133">
        <v>2204</v>
      </c>
      <c r="C135" s="134" t="s">
        <v>132</v>
      </c>
      <c r="D135" s="135" t="s">
        <v>136</v>
      </c>
      <c r="E135" s="136" t="s">
        <v>9</v>
      </c>
      <c r="F135" s="145" t="s">
        <v>141</v>
      </c>
    </row>
    <row r="136" spans="1:6" s="16" customFormat="1" x14ac:dyDescent="0.25">
      <c r="A136" s="15"/>
      <c r="B136" s="133">
        <v>2213</v>
      </c>
      <c r="C136" s="134" t="s">
        <v>26</v>
      </c>
      <c r="D136" s="135" t="s">
        <v>136</v>
      </c>
      <c r="E136" s="136" t="s">
        <v>9</v>
      </c>
      <c r="F136" s="145" t="s">
        <v>141</v>
      </c>
    </row>
    <row r="137" spans="1:6" s="16" customFormat="1" x14ac:dyDescent="0.25">
      <c r="A137" s="15"/>
      <c r="B137" s="133">
        <v>1995</v>
      </c>
      <c r="C137" s="134" t="s">
        <v>13</v>
      </c>
      <c r="D137" s="135" t="s">
        <v>137</v>
      </c>
      <c r="E137" s="136" t="s">
        <v>12</v>
      </c>
      <c r="F137" s="145" t="s">
        <v>141</v>
      </c>
    </row>
    <row r="138" spans="1:6" s="16" customFormat="1" x14ac:dyDescent="0.25">
      <c r="A138" s="15"/>
      <c r="B138" s="133">
        <v>2205</v>
      </c>
      <c r="C138" s="134" t="s">
        <v>32</v>
      </c>
      <c r="D138" s="135" t="s">
        <v>137</v>
      </c>
      <c r="E138" s="136" t="s">
        <v>12</v>
      </c>
      <c r="F138" s="145" t="s">
        <v>141</v>
      </c>
    </row>
    <row r="139" spans="1:6" s="16" customFormat="1" x14ac:dyDescent="0.25">
      <c r="A139" s="15"/>
      <c r="B139" s="133">
        <v>2061</v>
      </c>
      <c r="C139" s="134" t="s">
        <v>145</v>
      </c>
      <c r="D139" s="135" t="s">
        <v>137</v>
      </c>
      <c r="E139" s="136" t="s">
        <v>11</v>
      </c>
      <c r="F139" s="145" t="s">
        <v>141</v>
      </c>
    </row>
    <row r="140" spans="1:6" x14ac:dyDescent="0.25">
      <c r="A140" s="15"/>
    </row>
    <row r="141" spans="1:6" x14ac:dyDescent="0.25">
      <c r="A141" s="15"/>
    </row>
    <row r="142" spans="1:6" x14ac:dyDescent="0.25">
      <c r="A142" s="15"/>
    </row>
    <row r="143" spans="1:6" x14ac:dyDescent="0.25">
      <c r="A143" s="15"/>
    </row>
    <row r="144" spans="1:6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</sheetData>
  <sheetProtection sheet="1" objects="1" scenarios="1"/>
  <conditionalFormatting sqref="B23:F139">
    <cfRule type="expression" dxfId="5" priority="1">
      <formula>$D23="No"</formula>
    </cfRule>
    <cfRule type="expression" dxfId="4" priority="2">
      <formula>$D23="Withdrawn"</formula>
    </cfRule>
  </conditionalFormatting>
  <pageMargins left="0.7" right="0.7" top="0.75" bottom="0.75" header="0.3" footer="0.3"/>
  <pageSetup scale="76" fitToHeight="0" orientation="portrait" r:id="rId1"/>
  <headerFooter scaleWithDoc="0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E4944-31F6-41B1-BB60-6D618EB751B5}">
  <sheetPr>
    <pageSetUpPr autoPageBreaks="0" fitToPage="1"/>
  </sheetPr>
  <dimension ref="A1:F154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42.5703125" style="7" bestFit="1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24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4" t="s">
        <v>202</v>
      </c>
      <c r="C2" s="9" t="s">
        <v>203</v>
      </c>
      <c r="D2" s="9"/>
      <c r="E2" s="9"/>
      <c r="F2" s="9"/>
    </row>
    <row r="3" spans="1:6" ht="18.75" customHeight="1" x14ac:dyDescent="0.3">
      <c r="A3" s="24" t="s">
        <v>202</v>
      </c>
      <c r="B3" s="3"/>
      <c r="C3"/>
      <c r="D3" s="10"/>
      <c r="E3" s="10"/>
      <c r="F3"/>
    </row>
    <row r="4" spans="1:6" ht="23.25" customHeight="1" x14ac:dyDescent="0.25">
      <c r="A4" s="24" t="s">
        <v>202</v>
      </c>
      <c r="B4" s="4"/>
      <c r="C4" s="14" t="s">
        <v>266</v>
      </c>
      <c r="D4" s="11"/>
      <c r="E4" s="11"/>
      <c r="F4" s="164"/>
    </row>
    <row r="5" spans="1:6" s="39" customFormat="1" x14ac:dyDescent="0.25">
      <c r="A5" s="24" t="s">
        <v>202</v>
      </c>
      <c r="B5" s="27"/>
      <c r="C5" s="27"/>
      <c r="D5" s="27"/>
      <c r="E5" s="27"/>
      <c r="F5" s="165"/>
    </row>
    <row r="6" spans="1:6" s="39" customFormat="1" x14ac:dyDescent="0.25">
      <c r="A6" s="24" t="s">
        <v>202</v>
      </c>
      <c r="B6" s="23" t="s">
        <v>240</v>
      </c>
      <c r="C6" s="81"/>
      <c r="D6" s="80" t="s">
        <v>239</v>
      </c>
      <c r="E6" s="27"/>
      <c r="F6" s="166" t="s">
        <v>268</v>
      </c>
    </row>
    <row r="7" spans="1:6" s="39" customFormat="1" x14ac:dyDescent="0.25">
      <c r="A7" s="24" t="s">
        <v>202</v>
      </c>
      <c r="B7" s="66" t="s">
        <v>12</v>
      </c>
      <c r="C7" s="128"/>
      <c r="D7" s="68">
        <f>SUMIF(ESDRecipients202X[Grant Type],B7,ESDRecipients202X[Grant Amount])+SUMIF(SDRecipients202X[Grant Type],B7,SDRecipients202X[Grant Amount])</f>
        <v>0</v>
      </c>
      <c r="E7" s="42"/>
      <c r="F7" s="167" t="s">
        <v>272</v>
      </c>
    </row>
    <row r="8" spans="1:6" s="39" customFormat="1" x14ac:dyDescent="0.25">
      <c r="A8" s="24" t="s">
        <v>202</v>
      </c>
      <c r="B8" s="66" t="s">
        <v>9</v>
      </c>
      <c r="C8" s="128"/>
      <c r="D8" s="68">
        <f>SUMIF(ESDRecipients202X[Grant Type],B8,ESDRecipients202X[Grant Amount])+SUMIF(SDRecipients202X[Grant Type],B8,SDRecipients202X[Grant Amount])</f>
        <v>0</v>
      </c>
      <c r="E8" s="42"/>
      <c r="F8" s="168" t="s">
        <v>273</v>
      </c>
    </row>
    <row r="9" spans="1:6" s="39" customFormat="1" x14ac:dyDescent="0.25">
      <c r="A9" s="24" t="s">
        <v>202</v>
      </c>
      <c r="B9" s="66" t="s">
        <v>195</v>
      </c>
      <c r="C9" s="128"/>
      <c r="D9" s="68">
        <f>SUMIF(ESDRecipients202X[Grant Type],B9,ESDRecipients202X[Grant Amount])+SUMIF(SDRecipients202X[Grant Type],B9,SDRecipients202X[Grant Amount])</f>
        <v>0</v>
      </c>
      <c r="E9" s="42"/>
      <c r="F9" s="168" t="s">
        <v>274</v>
      </c>
    </row>
    <row r="10" spans="1:6" s="39" customFormat="1" x14ac:dyDescent="0.25">
      <c r="A10" s="24" t="s">
        <v>202</v>
      </c>
      <c r="B10" s="69" t="s">
        <v>251</v>
      </c>
      <c r="C10" s="129"/>
      <c r="D10" s="71">
        <f>SUMIF(ESDRecipients202X[Grant Type],B10,ESDRecipients202X[Grant Amount])+SUMIF(SDRecipients202X[Grant Type],B10,SDRecipients202X[Grant Amount])</f>
        <v>0</v>
      </c>
      <c r="E10" s="42"/>
      <c r="F10" s="168" t="s">
        <v>276</v>
      </c>
    </row>
    <row r="11" spans="1:6" s="39" customFormat="1" x14ac:dyDescent="0.25">
      <c r="A11" s="24" t="s">
        <v>202</v>
      </c>
      <c r="B11" s="124" t="s">
        <v>238</v>
      </c>
      <c r="C11" s="125"/>
      <c r="D11" s="83">
        <f>SUM(D7:D10)</f>
        <v>0</v>
      </c>
      <c r="E11" s="27"/>
      <c r="F11" s="169" t="s">
        <v>275</v>
      </c>
    </row>
    <row r="12" spans="1:6" s="39" customFormat="1" x14ac:dyDescent="0.25">
      <c r="A12" s="24" t="s">
        <v>202</v>
      </c>
      <c r="B12" s="40"/>
      <c r="C12" s="40"/>
      <c r="D12" s="40"/>
      <c r="F12" s="168" t="s">
        <v>269</v>
      </c>
    </row>
    <row r="13" spans="1:6" s="39" customFormat="1" x14ac:dyDescent="0.25">
      <c r="A13" s="24" t="s">
        <v>202</v>
      </c>
      <c r="B13" s="23" t="s">
        <v>240</v>
      </c>
      <c r="C13" s="81"/>
      <c r="D13" s="80" t="s">
        <v>239</v>
      </c>
      <c r="E13" s="27"/>
      <c r="F13" s="168" t="s">
        <v>270</v>
      </c>
    </row>
    <row r="14" spans="1:6" s="39" customFormat="1" x14ac:dyDescent="0.25">
      <c r="A14" s="24" t="s">
        <v>202</v>
      </c>
      <c r="B14" s="66" t="s">
        <v>12</v>
      </c>
      <c r="C14" s="131"/>
      <c r="D14" s="73">
        <f>COUNTIFS(SDRecipients202X[Grant Type],B14,SDRecipients202X[Grant Awarded],"Yes")+COUNTIFS(ESDRecipients202X[Grant Type],B14,ESDRecipients202X[Grant Awarded],"Yes")</f>
        <v>0</v>
      </c>
      <c r="E14" s="27"/>
      <c r="F14" s="168" t="s">
        <v>277</v>
      </c>
    </row>
    <row r="15" spans="1:6" s="39" customFormat="1" x14ac:dyDescent="0.25">
      <c r="A15" s="24" t="s">
        <v>202</v>
      </c>
      <c r="B15" s="66" t="s">
        <v>9</v>
      </c>
      <c r="C15" s="131"/>
      <c r="D15" s="73">
        <f>COUNTIFS(SDRecipients202X[Grant Type],B15,SDRecipients202X[Grant Awarded],"Yes")+COUNTIFS(ESDRecipients202X[Grant Type],B15,ESDRecipients202X[Grant Awarded],"Yes")</f>
        <v>0</v>
      </c>
      <c r="E15" s="27"/>
      <c r="F15" s="168" t="s">
        <v>271</v>
      </c>
    </row>
    <row r="16" spans="1:6" s="39" customFormat="1" x14ac:dyDescent="0.25">
      <c r="A16" s="24" t="s">
        <v>202</v>
      </c>
      <c r="B16" s="66" t="s">
        <v>195</v>
      </c>
      <c r="C16" s="131"/>
      <c r="D16" s="73">
        <f>COUNTIFS(SDRecipients202X[Grant Type],B16,SDRecipients202X[Grant Awarded],"Yes")+COUNTIFS(ESDRecipients202X[Grant Type],B16,ESDRecipients202X[Grant Awarded],"Yes")</f>
        <v>0</v>
      </c>
      <c r="E16" s="27"/>
      <c r="F16" s="168"/>
    </row>
    <row r="17" spans="1:6" s="39" customFormat="1" x14ac:dyDescent="0.25">
      <c r="A17" s="24" t="s">
        <v>202</v>
      </c>
      <c r="B17" s="69" t="s">
        <v>251</v>
      </c>
      <c r="C17" s="132"/>
      <c r="D17" s="74">
        <f>COUNTIFS(SDRecipients202X[Grant Type],B17,SDRecipients202X[Grant Awarded],"Yes")+COUNTIFS(ESDRecipients202X[Grant Type],B17,ESDRecipients202X[Grant Awarded],"Yes")</f>
        <v>0</v>
      </c>
      <c r="E17" s="27"/>
      <c r="F17" s="168"/>
    </row>
    <row r="18" spans="1:6" s="39" customFormat="1" x14ac:dyDescent="0.25">
      <c r="A18" s="24" t="s">
        <v>202</v>
      </c>
      <c r="B18" s="124" t="s">
        <v>6</v>
      </c>
      <c r="C18" s="126"/>
      <c r="D18" s="82">
        <f>SUM(D14:D17)</f>
        <v>0</v>
      </c>
      <c r="E18" s="27"/>
      <c r="F18" s="168"/>
    </row>
    <row r="19" spans="1:6" s="39" customFormat="1" x14ac:dyDescent="0.25">
      <c r="A19" s="24" t="s">
        <v>202</v>
      </c>
      <c r="B19" s="40"/>
      <c r="C19" s="40"/>
      <c r="D19" s="40"/>
      <c r="E19" s="27"/>
      <c r="F19" s="168"/>
    </row>
    <row r="20" spans="1:6" s="39" customFormat="1" x14ac:dyDescent="0.25">
      <c r="A20" s="24" t="s">
        <v>202</v>
      </c>
      <c r="B20" s="114" t="s">
        <v>244</v>
      </c>
      <c r="C20" s="119"/>
      <c r="D20" s="77" cm="1">
        <f t="array" ref="D20">SUM(--(LEN(_xlfn.UNIQUE(_xlfn._xlws.FILTER(SDRecipients202X[District Name],SDRecipients202X[Grant Awarded]="Yes","")))&gt;0))</f>
        <v>0</v>
      </c>
      <c r="E20" s="27"/>
      <c r="F20" s="168"/>
    </row>
    <row r="21" spans="1:6" s="39" customFormat="1" x14ac:dyDescent="0.25">
      <c r="A21" s="24" t="s">
        <v>202</v>
      </c>
      <c r="B21" s="120" t="s">
        <v>245</v>
      </c>
      <c r="C21" s="121"/>
      <c r="D21" s="123" cm="1">
        <f t="array" ref="D21">SUM(--(LEN(_xlfn.UNIQUE(_xlfn._xlws.FILTER(ESDRecipients202X[ESD Name],ESDRecipients202X[Grant Awarded]="Yes","")))&gt;0))</f>
        <v>0</v>
      </c>
      <c r="E21" s="27"/>
      <c r="F21" s="168"/>
    </row>
    <row r="22" spans="1:6" s="39" customFormat="1" x14ac:dyDescent="0.25">
      <c r="A22" s="24" t="s">
        <v>202</v>
      </c>
      <c r="B22" s="116" t="s">
        <v>246</v>
      </c>
      <c r="C22" s="122"/>
      <c r="D22" s="118" cm="1">
        <f t="array" ref="D22">SUM(--(LEN(_xlfn.UNIQUE(_xlfn._xlws.FILTER(ESDRecipients202X[ESD Name],ESDRecipients202X[Grant Awarded]="No","")))&gt;0))+SUM(--(LEN(_xlfn.UNIQUE(_xlfn._xlws.FILTER(SDRecipients202X[District Name],SDRecipients202X[Grant Awarded]="No","")))&gt;0))</f>
        <v>0</v>
      </c>
      <c r="E22" s="27"/>
      <c r="F22" s="168"/>
    </row>
    <row r="23" spans="1:6" s="39" customFormat="1" x14ac:dyDescent="0.25">
      <c r="A23" s="24" t="s">
        <v>202</v>
      </c>
      <c r="B23" s="6"/>
      <c r="C23" s="1"/>
      <c r="D23" s="41"/>
      <c r="E23" s="27"/>
      <c r="F23" s="48"/>
    </row>
    <row r="24" spans="1:6" ht="22.5" customHeight="1" x14ac:dyDescent="0.25">
      <c r="A24" s="24" t="s">
        <v>202</v>
      </c>
      <c r="B24" s="13" t="s">
        <v>267</v>
      </c>
      <c r="C24" s="12"/>
      <c r="D24" s="12"/>
      <c r="E24" s="12"/>
      <c r="F24" s="12"/>
    </row>
    <row r="25" spans="1:6" ht="15.75" x14ac:dyDescent="0.25">
      <c r="A25" s="24" t="s">
        <v>202</v>
      </c>
      <c r="B25" s="50" t="s">
        <v>265</v>
      </c>
      <c r="C25" s="51"/>
      <c r="D25" s="51"/>
      <c r="E25" s="51"/>
      <c r="F25" s="52"/>
    </row>
    <row r="26" spans="1:6" x14ac:dyDescent="0.25">
      <c r="A26" s="24" t="s">
        <v>202</v>
      </c>
      <c r="B26" s="53" t="s">
        <v>237</v>
      </c>
      <c r="C26" s="54" t="s">
        <v>236</v>
      </c>
      <c r="D26" s="55" t="s">
        <v>7</v>
      </c>
      <c r="E26" s="54" t="s">
        <v>4</v>
      </c>
      <c r="F26" s="53" t="s">
        <v>3</v>
      </c>
    </row>
    <row r="27" spans="1:6" x14ac:dyDescent="0.25">
      <c r="A27" s="24" t="s">
        <v>202</v>
      </c>
      <c r="B27" s="137"/>
      <c r="C27" s="134"/>
      <c r="D27" s="135"/>
      <c r="E27" s="136"/>
      <c r="F27" s="135"/>
    </row>
    <row r="28" spans="1:6" x14ac:dyDescent="0.25">
      <c r="A28" s="24" t="s">
        <v>202</v>
      </c>
      <c r="B28" s="137"/>
      <c r="C28" s="134"/>
      <c r="D28" s="135"/>
      <c r="E28" s="136"/>
      <c r="F28" s="135"/>
    </row>
    <row r="29" spans="1:6" x14ac:dyDescent="0.25">
      <c r="A29" s="24" t="s">
        <v>202</v>
      </c>
      <c r="B29" s="137"/>
      <c r="C29" s="134"/>
      <c r="D29" s="135"/>
      <c r="E29" s="136"/>
      <c r="F29" s="135"/>
    </row>
    <row r="30" spans="1:6" x14ac:dyDescent="0.25">
      <c r="A30" s="24" t="s">
        <v>202</v>
      </c>
      <c r="B30" s="137"/>
      <c r="C30" s="134"/>
      <c r="D30" s="135"/>
      <c r="E30" s="136"/>
      <c r="F30" s="135"/>
    </row>
    <row r="31" spans="1:6" x14ac:dyDescent="0.25">
      <c r="A31" s="24" t="s">
        <v>202</v>
      </c>
      <c r="B31" s="137"/>
      <c r="C31" s="134"/>
      <c r="D31" s="135"/>
      <c r="E31" s="136"/>
      <c r="F31" s="135"/>
    </row>
    <row r="32" spans="1:6" x14ac:dyDescent="0.25">
      <c r="A32" s="24" t="s">
        <v>202</v>
      </c>
      <c r="B32" s="137"/>
      <c r="C32" s="134"/>
      <c r="D32" s="135"/>
      <c r="E32" s="136"/>
      <c r="F32" s="135"/>
    </row>
    <row r="33" spans="1:6" x14ac:dyDescent="0.25">
      <c r="A33" s="24" t="s">
        <v>202</v>
      </c>
      <c r="B33" s="137"/>
      <c r="C33" s="134"/>
      <c r="D33" s="135"/>
      <c r="E33" s="136"/>
      <c r="F33" s="135"/>
    </row>
    <row r="34" spans="1:6" x14ac:dyDescent="0.25">
      <c r="A34" s="24" t="s">
        <v>202</v>
      </c>
      <c r="B34" s="137"/>
      <c r="C34" s="134"/>
      <c r="D34" s="135"/>
      <c r="E34" s="136"/>
      <c r="F34" s="135"/>
    </row>
    <row r="35" spans="1:6" x14ac:dyDescent="0.25">
      <c r="A35" s="24" t="s">
        <v>202</v>
      </c>
      <c r="B35" s="137"/>
      <c r="C35" s="134"/>
      <c r="D35" s="135"/>
      <c r="E35" s="136"/>
      <c r="F35" s="135"/>
    </row>
    <row r="36" spans="1:6" x14ac:dyDescent="0.25">
      <c r="A36" s="24" t="s">
        <v>202</v>
      </c>
      <c r="B36" s="137"/>
      <c r="C36" s="134"/>
      <c r="D36" s="135"/>
      <c r="E36" s="136"/>
      <c r="F36" s="135"/>
    </row>
    <row r="37" spans="1:6" x14ac:dyDescent="0.25">
      <c r="A37" s="24" t="s">
        <v>202</v>
      </c>
      <c r="B37" s="137"/>
      <c r="C37" s="134"/>
      <c r="D37" s="135"/>
      <c r="E37" s="136"/>
      <c r="F37" s="135"/>
    </row>
    <row r="38" spans="1:6" x14ac:dyDescent="0.25">
      <c r="A38" s="24" t="s">
        <v>202</v>
      </c>
      <c r="B38" s="137"/>
      <c r="C38" s="134"/>
      <c r="D38" s="135"/>
      <c r="E38" s="136"/>
      <c r="F38" s="135"/>
    </row>
    <row r="39" spans="1:6" x14ac:dyDescent="0.25">
      <c r="A39" s="24" t="s">
        <v>202</v>
      </c>
      <c r="B39" s="137"/>
      <c r="C39" s="134"/>
      <c r="D39" s="135"/>
      <c r="E39" s="136"/>
      <c r="F39" s="135"/>
    </row>
    <row r="40" spans="1:6" x14ac:dyDescent="0.25">
      <c r="A40" s="24" t="s">
        <v>202</v>
      </c>
      <c r="B40" s="137"/>
      <c r="C40" s="134"/>
      <c r="D40" s="135"/>
      <c r="E40" s="136"/>
      <c r="F40" s="135"/>
    </row>
    <row r="41" spans="1:6" x14ac:dyDescent="0.25">
      <c r="A41" s="24" t="s">
        <v>202</v>
      </c>
      <c r="B41" s="137"/>
      <c r="C41" s="134"/>
      <c r="D41" s="135"/>
      <c r="E41" s="136"/>
      <c r="F41" s="135"/>
    </row>
    <row r="42" spans="1:6" x14ac:dyDescent="0.25">
      <c r="A42" s="24" t="s">
        <v>202</v>
      </c>
      <c r="B42" s="137"/>
      <c r="C42" s="134"/>
      <c r="D42" s="135"/>
      <c r="E42" s="136"/>
      <c r="F42" s="135"/>
    </row>
    <row r="43" spans="1:6" x14ac:dyDescent="0.25">
      <c r="A43" s="24" t="s">
        <v>202</v>
      </c>
      <c r="B43" s="137"/>
      <c r="C43" s="134"/>
      <c r="D43" s="135"/>
      <c r="E43" s="136"/>
      <c r="F43" s="135"/>
    </row>
    <row r="44" spans="1:6" x14ac:dyDescent="0.25">
      <c r="A44" s="24" t="s">
        <v>202</v>
      </c>
      <c r="B44" s="137"/>
      <c r="C44" s="134"/>
      <c r="D44" s="135"/>
      <c r="E44" s="136"/>
      <c r="F44" s="135"/>
    </row>
    <row r="45" spans="1:6" x14ac:dyDescent="0.25">
      <c r="A45" s="24" t="s">
        <v>202</v>
      </c>
      <c r="B45" s="137"/>
      <c r="C45" s="134"/>
      <c r="D45" s="135"/>
      <c r="E45" s="136"/>
      <c r="F45" s="135"/>
    </row>
    <row r="46" spans="1:6" x14ac:dyDescent="0.25">
      <c r="A46" s="24" t="s">
        <v>202</v>
      </c>
      <c r="B46" s="137"/>
      <c r="C46" s="134"/>
      <c r="D46" s="135"/>
      <c r="E46" s="136"/>
      <c r="F46" s="135"/>
    </row>
    <row r="47" spans="1:6" x14ac:dyDescent="0.25">
      <c r="A47" s="24" t="s">
        <v>202</v>
      </c>
      <c r="B47" s="138"/>
      <c r="C47" s="85"/>
      <c r="D47" s="86"/>
      <c r="E47" s="87"/>
      <c r="F47" s="86"/>
    </row>
    <row r="48" spans="1:6" x14ac:dyDescent="0.25">
      <c r="A48" s="24" t="s">
        <v>202</v>
      </c>
      <c r="B48" s="139"/>
      <c r="C48" s="85"/>
      <c r="D48" s="86"/>
      <c r="E48" s="87"/>
      <c r="F48" s="86"/>
    </row>
    <row r="49" spans="1:6" x14ac:dyDescent="0.25">
      <c r="A49" s="24" t="s">
        <v>202</v>
      </c>
      <c r="B49" s="139"/>
      <c r="C49" s="85"/>
      <c r="D49" s="86"/>
      <c r="E49" s="87"/>
      <c r="F49" s="86"/>
    </row>
    <row r="50" spans="1:6" x14ac:dyDescent="0.25">
      <c r="A50" s="24" t="s">
        <v>202</v>
      </c>
      <c r="B50" s="139"/>
      <c r="C50" s="85"/>
      <c r="D50" s="86"/>
      <c r="E50" s="87"/>
      <c r="F50" s="86"/>
    </row>
    <row r="51" spans="1:6" x14ac:dyDescent="0.25">
      <c r="A51" s="24" t="s">
        <v>202</v>
      </c>
      <c r="B51" s="139"/>
      <c r="C51" s="85"/>
      <c r="D51" s="86"/>
      <c r="E51" s="87"/>
      <c r="F51" s="86"/>
    </row>
    <row r="52" spans="1:6" x14ac:dyDescent="0.25">
      <c r="A52" s="24" t="s">
        <v>202</v>
      </c>
      <c r="B52" s="25"/>
      <c r="C52" s="26"/>
      <c r="D52" s="26"/>
      <c r="E52" s="26"/>
      <c r="F52" s="26"/>
    </row>
    <row r="53" spans="1:6" ht="15.75" x14ac:dyDescent="0.25">
      <c r="A53" s="24" t="s">
        <v>202</v>
      </c>
      <c r="B53" s="50" t="s">
        <v>242</v>
      </c>
      <c r="C53" s="51"/>
      <c r="D53" s="51"/>
      <c r="E53" s="51"/>
      <c r="F53" s="52"/>
    </row>
    <row r="54" spans="1:6" x14ac:dyDescent="0.25">
      <c r="A54" s="24" t="s">
        <v>202</v>
      </c>
      <c r="B54" s="57" t="s">
        <v>1</v>
      </c>
      <c r="C54" s="58" t="s">
        <v>2</v>
      </c>
      <c r="D54" s="57" t="s">
        <v>7</v>
      </c>
      <c r="E54" s="58" t="s">
        <v>4</v>
      </c>
      <c r="F54" s="57" t="s">
        <v>3</v>
      </c>
    </row>
    <row r="55" spans="1:6" x14ac:dyDescent="0.25">
      <c r="A55" s="24"/>
      <c r="B55" s="88"/>
      <c r="C55" s="85"/>
      <c r="D55" s="86"/>
      <c r="E55" s="87"/>
      <c r="F55" s="86"/>
    </row>
    <row r="56" spans="1:6" x14ac:dyDescent="0.25">
      <c r="A56" s="24"/>
      <c r="B56" s="89"/>
      <c r="C56" s="85"/>
      <c r="D56" s="86"/>
      <c r="E56" s="87"/>
      <c r="F56" s="86"/>
    </row>
    <row r="57" spans="1:6" x14ac:dyDescent="0.25">
      <c r="A57" s="24"/>
      <c r="B57" s="84"/>
      <c r="C57" s="85"/>
      <c r="D57" s="86"/>
      <c r="E57" s="87"/>
      <c r="F57" s="86"/>
    </row>
    <row r="58" spans="1:6" x14ac:dyDescent="0.25">
      <c r="A58" s="24"/>
      <c r="B58" s="84"/>
      <c r="C58" s="85"/>
      <c r="D58" s="86"/>
      <c r="E58" s="87"/>
      <c r="F58" s="86"/>
    </row>
    <row r="59" spans="1:6" x14ac:dyDescent="0.25">
      <c r="A59" s="24"/>
      <c r="B59" s="84"/>
      <c r="C59" s="85"/>
      <c r="D59" s="86"/>
      <c r="E59" s="87"/>
      <c r="F59" s="86"/>
    </row>
    <row r="60" spans="1:6" x14ac:dyDescent="0.25">
      <c r="A60" s="24"/>
      <c r="B60" s="140"/>
      <c r="C60" s="141"/>
      <c r="D60" s="142"/>
      <c r="E60" s="143"/>
      <c r="F60" s="144"/>
    </row>
    <row r="61" spans="1:6" x14ac:dyDescent="0.25">
      <c r="A61" s="24"/>
      <c r="B61" s="133"/>
      <c r="C61" s="134"/>
      <c r="D61" s="135"/>
      <c r="E61" s="136"/>
      <c r="F61" s="135"/>
    </row>
    <row r="62" spans="1:6" x14ac:dyDescent="0.25">
      <c r="A62" s="24"/>
      <c r="B62" s="84"/>
      <c r="C62" s="85"/>
      <c r="D62" s="86"/>
      <c r="E62" s="87"/>
      <c r="F62" s="86"/>
    </row>
    <row r="63" spans="1:6" x14ac:dyDescent="0.25">
      <c r="A63" s="24"/>
      <c r="B63" s="140"/>
      <c r="C63" s="141"/>
      <c r="D63" s="142"/>
      <c r="E63" s="143"/>
      <c r="F63" s="144"/>
    </row>
    <row r="64" spans="1:6" x14ac:dyDescent="0.25">
      <c r="A64" s="24"/>
      <c r="B64" s="84"/>
      <c r="C64" s="85"/>
      <c r="D64" s="86"/>
      <c r="E64" s="87"/>
      <c r="F64" s="86"/>
    </row>
    <row r="65" spans="1:6" x14ac:dyDescent="0.25">
      <c r="A65" s="24"/>
      <c r="B65" s="140"/>
      <c r="C65" s="141"/>
      <c r="D65" s="142"/>
      <c r="E65" s="143"/>
      <c r="F65" s="144"/>
    </row>
    <row r="66" spans="1:6" x14ac:dyDescent="0.25">
      <c r="A66" s="24"/>
      <c r="B66" s="84"/>
      <c r="C66" s="85"/>
      <c r="D66" s="86"/>
      <c r="E66" s="87"/>
      <c r="F66" s="86"/>
    </row>
    <row r="67" spans="1:6" x14ac:dyDescent="0.25">
      <c r="A67" s="24"/>
      <c r="B67" s="84"/>
      <c r="C67" s="85"/>
      <c r="D67" s="86"/>
      <c r="E67" s="87"/>
      <c r="F67" s="86"/>
    </row>
    <row r="68" spans="1:6" x14ac:dyDescent="0.25">
      <c r="A68" s="24"/>
      <c r="B68" s="84"/>
      <c r="C68" s="85"/>
      <c r="D68" s="86"/>
      <c r="E68" s="87"/>
      <c r="F68" s="86"/>
    </row>
    <row r="69" spans="1:6" x14ac:dyDescent="0.25">
      <c r="A69" s="24"/>
      <c r="B69" s="88"/>
      <c r="C69" s="85"/>
      <c r="D69" s="86"/>
      <c r="E69" s="87"/>
      <c r="F69" s="86"/>
    </row>
    <row r="70" spans="1:6" x14ac:dyDescent="0.25">
      <c r="A70" s="24"/>
      <c r="B70" s="84"/>
      <c r="C70" s="85"/>
      <c r="D70" s="86"/>
      <c r="E70" s="87"/>
      <c r="F70" s="86"/>
    </row>
    <row r="71" spans="1:6" x14ac:dyDescent="0.25">
      <c r="A71" s="24"/>
      <c r="B71" s="140"/>
      <c r="C71" s="141"/>
      <c r="D71" s="142"/>
      <c r="E71" s="143"/>
      <c r="F71" s="144"/>
    </row>
    <row r="72" spans="1:6" x14ac:dyDescent="0.25">
      <c r="A72" s="24"/>
      <c r="B72" s="88"/>
      <c r="C72" s="85"/>
      <c r="D72" s="86"/>
      <c r="E72" s="87"/>
      <c r="F72" s="86"/>
    </row>
    <row r="73" spans="1:6" x14ac:dyDescent="0.25">
      <c r="A73" s="24"/>
      <c r="B73" s="140"/>
      <c r="C73" s="141"/>
      <c r="D73" s="142"/>
      <c r="E73" s="143"/>
      <c r="F73" s="144"/>
    </row>
    <row r="74" spans="1:6" x14ac:dyDescent="0.25">
      <c r="A74" s="24"/>
      <c r="B74" s="88"/>
      <c r="C74" s="85"/>
      <c r="D74" s="86"/>
      <c r="E74" s="87"/>
      <c r="F74" s="86"/>
    </row>
    <row r="75" spans="1:6" x14ac:dyDescent="0.25">
      <c r="A75" s="24"/>
      <c r="B75" s="140"/>
      <c r="C75" s="141"/>
      <c r="D75" s="142"/>
      <c r="E75" s="143"/>
      <c r="F75" s="144"/>
    </row>
    <row r="76" spans="1:6" x14ac:dyDescent="0.25">
      <c r="A76" s="24"/>
      <c r="B76" s="84"/>
      <c r="C76" s="85"/>
      <c r="D76" s="86"/>
      <c r="E76" s="87"/>
      <c r="F76" s="86"/>
    </row>
    <row r="77" spans="1:6" x14ac:dyDescent="0.25">
      <c r="A77" s="24"/>
      <c r="B77" s="84"/>
      <c r="C77" s="85"/>
      <c r="D77" s="86"/>
      <c r="E77" s="87"/>
      <c r="F77" s="86"/>
    </row>
    <row r="78" spans="1:6" x14ac:dyDescent="0.25">
      <c r="A78" s="24"/>
      <c r="B78" s="88"/>
      <c r="C78" s="85"/>
      <c r="D78" s="86"/>
      <c r="E78" s="87"/>
      <c r="F78" s="86"/>
    </row>
    <row r="79" spans="1:6" x14ac:dyDescent="0.25">
      <c r="A79" s="24"/>
      <c r="B79" s="140"/>
      <c r="C79" s="141"/>
      <c r="D79" s="142"/>
      <c r="E79" s="143"/>
      <c r="F79" s="144"/>
    </row>
    <row r="80" spans="1:6" x14ac:dyDescent="0.25">
      <c r="A80" s="24"/>
      <c r="B80" s="88"/>
      <c r="C80" s="85"/>
      <c r="D80" s="86"/>
      <c r="E80" s="87"/>
      <c r="F80" s="86"/>
    </row>
    <row r="81" spans="1:6" x14ac:dyDescent="0.25">
      <c r="A81" s="24"/>
      <c r="B81" s="84"/>
      <c r="C81" s="85"/>
      <c r="D81" s="86"/>
      <c r="E81" s="87"/>
      <c r="F81" s="86"/>
    </row>
    <row r="82" spans="1:6" x14ac:dyDescent="0.25">
      <c r="A82" s="24"/>
      <c r="B82" s="140"/>
      <c r="C82" s="141"/>
      <c r="D82" s="142"/>
      <c r="E82" s="143"/>
      <c r="F82" s="144"/>
    </row>
    <row r="83" spans="1:6" x14ac:dyDescent="0.25">
      <c r="A83" s="24"/>
      <c r="B83" s="84"/>
      <c r="C83" s="85"/>
      <c r="D83" s="86"/>
      <c r="E83" s="87"/>
      <c r="F83" s="86"/>
    </row>
    <row r="84" spans="1:6" x14ac:dyDescent="0.25">
      <c r="A84" s="24"/>
      <c r="B84" s="84"/>
      <c r="C84" s="85"/>
      <c r="D84" s="86"/>
      <c r="E84" s="87"/>
      <c r="F84" s="86"/>
    </row>
    <row r="85" spans="1:6" x14ac:dyDescent="0.25">
      <c r="A85" s="24"/>
      <c r="B85" s="88"/>
      <c r="C85" s="85"/>
      <c r="D85" s="86"/>
      <c r="E85" s="87"/>
      <c r="F85" s="86"/>
    </row>
    <row r="86" spans="1:6" x14ac:dyDescent="0.25">
      <c r="A86" s="24"/>
      <c r="B86" s="88"/>
      <c r="C86" s="85"/>
      <c r="D86" s="86"/>
      <c r="E86" s="87"/>
      <c r="F86" s="86"/>
    </row>
    <row r="87" spans="1:6" x14ac:dyDescent="0.25">
      <c r="A87" s="24"/>
      <c r="B87" s="140"/>
      <c r="C87" s="141"/>
      <c r="D87" s="142"/>
      <c r="E87" s="143"/>
      <c r="F87" s="144"/>
    </row>
    <row r="88" spans="1:6" x14ac:dyDescent="0.25">
      <c r="A88" s="24"/>
      <c r="B88" s="84"/>
      <c r="C88" s="85"/>
      <c r="D88" s="86"/>
      <c r="E88" s="87"/>
      <c r="F88" s="86"/>
    </row>
    <row r="89" spans="1:6" x14ac:dyDescent="0.25">
      <c r="A89" s="24"/>
      <c r="B89" s="88"/>
      <c r="C89" s="85"/>
      <c r="D89" s="86"/>
      <c r="E89" s="87"/>
      <c r="F89" s="86"/>
    </row>
    <row r="90" spans="1:6" x14ac:dyDescent="0.25">
      <c r="A90" s="24"/>
      <c r="B90" s="84"/>
      <c r="C90" s="85"/>
      <c r="D90" s="86"/>
      <c r="E90" s="87"/>
      <c r="F90" s="86"/>
    </row>
    <row r="91" spans="1:6" x14ac:dyDescent="0.25">
      <c r="A91" s="24"/>
      <c r="B91" s="140"/>
      <c r="C91" s="141"/>
      <c r="D91" s="142"/>
      <c r="E91" s="143"/>
      <c r="F91" s="144"/>
    </row>
    <row r="92" spans="1:6" x14ac:dyDescent="0.25">
      <c r="A92" s="24"/>
      <c r="B92" s="88"/>
      <c r="C92" s="85"/>
      <c r="D92" s="86"/>
      <c r="E92" s="87"/>
      <c r="F92" s="86"/>
    </row>
    <row r="93" spans="1:6" x14ac:dyDescent="0.25">
      <c r="A93" s="24"/>
      <c r="B93" s="88"/>
      <c r="C93" s="85"/>
      <c r="D93" s="86"/>
      <c r="E93" s="87"/>
      <c r="F93" s="86"/>
    </row>
    <row r="94" spans="1:6" x14ac:dyDescent="0.25">
      <c r="A94" s="24"/>
      <c r="B94" s="88"/>
      <c r="C94" s="85"/>
      <c r="D94" s="86"/>
      <c r="E94" s="87"/>
      <c r="F94" s="86"/>
    </row>
    <row r="95" spans="1:6" x14ac:dyDescent="0.25">
      <c r="A95" s="24"/>
      <c r="B95" s="88"/>
      <c r="C95" s="85"/>
      <c r="D95" s="86"/>
      <c r="E95" s="87"/>
      <c r="F95" s="86"/>
    </row>
    <row r="96" spans="1:6" x14ac:dyDescent="0.25">
      <c r="A96" s="24"/>
      <c r="B96" s="88"/>
      <c r="C96" s="85"/>
      <c r="D96" s="86"/>
      <c r="E96" s="87"/>
      <c r="F96" s="86"/>
    </row>
    <row r="97" spans="1:6" x14ac:dyDescent="0.25">
      <c r="A97" s="24"/>
      <c r="B97" s="88"/>
      <c r="C97" s="85"/>
      <c r="D97" s="86"/>
      <c r="E97" s="87"/>
      <c r="F97" s="86"/>
    </row>
    <row r="98" spans="1:6" x14ac:dyDescent="0.25">
      <c r="A98" s="24"/>
      <c r="B98" s="88"/>
      <c r="C98" s="85"/>
      <c r="D98" s="86"/>
      <c r="E98" s="87"/>
      <c r="F98" s="86"/>
    </row>
    <row r="99" spans="1:6" x14ac:dyDescent="0.25">
      <c r="A99" s="24"/>
      <c r="B99" s="88"/>
      <c r="C99" s="85"/>
      <c r="D99" s="86"/>
      <c r="E99" s="87"/>
      <c r="F99" s="86"/>
    </row>
    <row r="100" spans="1:6" x14ac:dyDescent="0.25">
      <c r="A100" s="24"/>
      <c r="B100" s="84"/>
      <c r="C100" s="85"/>
      <c r="D100" s="86"/>
      <c r="E100" s="87"/>
      <c r="F100" s="86"/>
    </row>
    <row r="101" spans="1:6" x14ac:dyDescent="0.25">
      <c r="A101" s="24"/>
      <c r="B101" s="84"/>
      <c r="C101" s="85"/>
      <c r="D101" s="86"/>
      <c r="E101" s="87"/>
      <c r="F101" s="86"/>
    </row>
    <row r="102" spans="1:6" x14ac:dyDescent="0.25">
      <c r="A102" s="24"/>
      <c r="B102" s="140"/>
      <c r="C102" s="141"/>
      <c r="D102" s="142"/>
      <c r="E102" s="143"/>
      <c r="F102" s="144"/>
    </row>
    <row r="103" spans="1:6" x14ac:dyDescent="0.25">
      <c r="A103" s="24"/>
      <c r="B103" s="84"/>
      <c r="C103" s="85"/>
      <c r="D103" s="86"/>
      <c r="E103" s="87"/>
      <c r="F103" s="86"/>
    </row>
    <row r="104" spans="1:6" x14ac:dyDescent="0.25">
      <c r="A104" s="24"/>
      <c r="B104" s="88"/>
      <c r="C104" s="85"/>
      <c r="D104" s="86"/>
      <c r="E104" s="87"/>
      <c r="F104" s="86"/>
    </row>
    <row r="105" spans="1:6" x14ac:dyDescent="0.25">
      <c r="A105" s="24"/>
      <c r="B105" s="84"/>
      <c r="C105" s="85"/>
      <c r="D105" s="86"/>
      <c r="E105" s="87"/>
      <c r="F105" s="86"/>
    </row>
    <row r="106" spans="1:6" x14ac:dyDescent="0.25">
      <c r="A106" s="24"/>
      <c r="B106" s="140"/>
      <c r="C106" s="141"/>
      <c r="D106" s="142"/>
      <c r="E106" s="143"/>
      <c r="F106" s="144"/>
    </row>
    <row r="107" spans="1:6" x14ac:dyDescent="0.25">
      <c r="A107" s="24"/>
      <c r="B107" s="88"/>
      <c r="C107" s="85"/>
      <c r="D107" s="86"/>
      <c r="E107" s="87"/>
      <c r="F107" s="86"/>
    </row>
    <row r="108" spans="1:6" x14ac:dyDescent="0.25">
      <c r="A108" s="24"/>
      <c r="B108" s="84"/>
      <c r="C108" s="85"/>
      <c r="D108" s="86"/>
      <c r="E108" s="87"/>
      <c r="F108" s="86"/>
    </row>
    <row r="109" spans="1:6" x14ac:dyDescent="0.25">
      <c r="A109" s="24"/>
      <c r="B109" s="88"/>
      <c r="C109" s="85"/>
      <c r="D109" s="86"/>
      <c r="E109" s="87"/>
      <c r="F109" s="86"/>
    </row>
    <row r="110" spans="1:6" x14ac:dyDescent="0.25">
      <c r="A110" s="24"/>
      <c r="B110" s="88"/>
      <c r="C110" s="85"/>
      <c r="D110" s="86"/>
      <c r="E110" s="87"/>
      <c r="F110" s="86"/>
    </row>
    <row r="111" spans="1:6" x14ac:dyDescent="0.25">
      <c r="A111" s="24"/>
      <c r="B111" s="88"/>
      <c r="C111" s="85"/>
      <c r="D111" s="86"/>
      <c r="E111" s="87"/>
      <c r="F111" s="86"/>
    </row>
    <row r="112" spans="1:6" x14ac:dyDescent="0.25">
      <c r="A112" s="24"/>
      <c r="B112" s="88"/>
      <c r="C112" s="85"/>
      <c r="D112" s="86"/>
      <c r="E112" s="87"/>
      <c r="F112" s="86"/>
    </row>
    <row r="113" spans="1:6" x14ac:dyDescent="0.25">
      <c r="A113" s="24"/>
      <c r="B113" s="89"/>
      <c r="C113" s="85"/>
      <c r="D113" s="86"/>
      <c r="E113" s="87"/>
      <c r="F113" s="86"/>
    </row>
    <row r="114" spans="1:6" x14ac:dyDescent="0.25">
      <c r="A114" s="24"/>
      <c r="B114" s="88"/>
      <c r="C114" s="85"/>
      <c r="D114" s="86"/>
      <c r="E114" s="87"/>
      <c r="F114" s="86"/>
    </row>
    <row r="115" spans="1:6" x14ac:dyDescent="0.25">
      <c r="A115" s="24"/>
      <c r="B115" s="140"/>
      <c r="C115" s="141"/>
      <c r="D115" s="142"/>
      <c r="E115" s="143"/>
      <c r="F115" s="144"/>
    </row>
    <row r="116" spans="1:6" x14ac:dyDescent="0.25">
      <c r="A116" s="24"/>
      <c r="B116" s="84"/>
      <c r="C116" s="85"/>
      <c r="D116" s="86"/>
      <c r="E116" s="87"/>
      <c r="F116" s="86"/>
    </row>
    <row r="117" spans="1:6" x14ac:dyDescent="0.25">
      <c r="A117" s="24"/>
      <c r="B117" s="84"/>
      <c r="C117" s="85"/>
      <c r="D117" s="86"/>
      <c r="E117" s="87"/>
      <c r="F117" s="86"/>
    </row>
    <row r="118" spans="1:6" x14ac:dyDescent="0.25">
      <c r="A118" s="24"/>
      <c r="B118" s="84"/>
      <c r="C118" s="85"/>
      <c r="D118" s="86"/>
      <c r="E118" s="87"/>
      <c r="F118" s="86"/>
    </row>
    <row r="119" spans="1:6" x14ac:dyDescent="0.25">
      <c r="A119" s="24"/>
      <c r="B119" s="140"/>
      <c r="C119" s="141"/>
      <c r="D119" s="142"/>
      <c r="E119" s="143"/>
      <c r="F119" s="144"/>
    </row>
    <row r="120" spans="1:6" x14ac:dyDescent="0.25">
      <c r="A120" s="24"/>
      <c r="B120" s="84"/>
      <c r="C120" s="85"/>
      <c r="D120" s="86"/>
      <c r="E120" s="87"/>
      <c r="F120" s="86"/>
    </row>
    <row r="121" spans="1:6" x14ac:dyDescent="0.25">
      <c r="A121" s="24"/>
      <c r="B121" s="88"/>
      <c r="C121" s="85"/>
      <c r="D121" s="86"/>
      <c r="E121" s="87"/>
      <c r="F121" s="86"/>
    </row>
    <row r="122" spans="1:6" x14ac:dyDescent="0.25">
      <c r="A122" s="24"/>
      <c r="B122" s="88"/>
      <c r="C122" s="85"/>
      <c r="D122" s="86"/>
      <c r="E122" s="87"/>
      <c r="F122" s="86"/>
    </row>
    <row r="123" spans="1:6" x14ac:dyDescent="0.25">
      <c r="A123" s="24"/>
      <c r="B123" s="140"/>
      <c r="C123" s="141"/>
      <c r="D123" s="142"/>
      <c r="E123" s="143"/>
      <c r="F123" s="144"/>
    </row>
    <row r="124" spans="1:6" x14ac:dyDescent="0.25">
      <c r="A124" s="24"/>
      <c r="B124" s="84"/>
      <c r="C124" s="85"/>
      <c r="D124" s="86"/>
      <c r="E124" s="87"/>
      <c r="F124" s="86"/>
    </row>
    <row r="125" spans="1:6" x14ac:dyDescent="0.25">
      <c r="A125" s="24"/>
      <c r="B125" s="88"/>
      <c r="C125" s="85"/>
      <c r="D125" s="86"/>
      <c r="E125" s="87"/>
      <c r="F125" s="86"/>
    </row>
    <row r="126" spans="1:6" x14ac:dyDescent="0.25">
      <c r="A126" s="24"/>
      <c r="B126" s="84"/>
      <c r="C126" s="85"/>
      <c r="D126" s="86"/>
      <c r="E126" s="87"/>
      <c r="F126" s="86"/>
    </row>
    <row r="127" spans="1:6" x14ac:dyDescent="0.25">
      <c r="A127" s="24"/>
      <c r="B127" s="88"/>
      <c r="C127" s="85"/>
      <c r="D127" s="86"/>
      <c r="E127" s="87"/>
      <c r="F127" s="86"/>
    </row>
    <row r="128" spans="1:6" x14ac:dyDescent="0.25">
      <c r="A128" s="24"/>
      <c r="B128" s="84"/>
      <c r="C128" s="85"/>
      <c r="D128" s="86"/>
      <c r="E128" s="87"/>
      <c r="F128" s="86"/>
    </row>
    <row r="129" spans="1:6" x14ac:dyDescent="0.25">
      <c r="A129" s="24"/>
      <c r="B129" s="84"/>
      <c r="C129" s="85"/>
      <c r="D129" s="86"/>
      <c r="E129" s="87"/>
      <c r="F129" s="86"/>
    </row>
    <row r="130" spans="1:6" x14ac:dyDescent="0.25">
      <c r="A130" s="24"/>
      <c r="B130" s="88"/>
      <c r="C130" s="85"/>
      <c r="D130" s="86"/>
      <c r="E130" s="87"/>
      <c r="F130" s="86"/>
    </row>
    <row r="131" spans="1:6" x14ac:dyDescent="0.25">
      <c r="A131" s="24"/>
      <c r="B131" s="84"/>
      <c r="C131" s="85"/>
      <c r="D131" s="86"/>
      <c r="E131" s="87"/>
      <c r="F131" s="86"/>
    </row>
    <row r="132" spans="1:6" x14ac:dyDescent="0.25">
      <c r="A132" s="24"/>
      <c r="B132" s="140"/>
      <c r="C132" s="141"/>
      <c r="D132" s="142"/>
      <c r="E132" s="143"/>
      <c r="F132" s="144"/>
    </row>
    <row r="133" spans="1:6" x14ac:dyDescent="0.25">
      <c r="A133" s="24"/>
      <c r="B133" s="88"/>
      <c r="C133" s="85"/>
      <c r="D133" s="86"/>
      <c r="E133" s="87"/>
      <c r="F133" s="86"/>
    </row>
    <row r="134" spans="1:6" x14ac:dyDescent="0.25">
      <c r="A134" s="24"/>
      <c r="B134" s="88"/>
      <c r="C134" s="85"/>
      <c r="D134" s="86"/>
      <c r="E134" s="87"/>
      <c r="F134" s="86"/>
    </row>
    <row r="135" spans="1:6" x14ac:dyDescent="0.25">
      <c r="A135" s="24"/>
      <c r="B135" s="140"/>
      <c r="C135" s="141"/>
      <c r="D135" s="142"/>
      <c r="E135" s="143"/>
      <c r="F135" s="144"/>
    </row>
    <row r="136" spans="1:6" x14ac:dyDescent="0.25">
      <c r="A136" s="24"/>
      <c r="B136" s="88"/>
      <c r="C136" s="85"/>
      <c r="D136" s="86"/>
      <c r="E136" s="87"/>
      <c r="F136" s="86"/>
    </row>
    <row r="137" spans="1:6" x14ac:dyDescent="0.25">
      <c r="A137" s="24"/>
      <c r="B137" s="140"/>
      <c r="C137" s="141"/>
      <c r="D137" s="142"/>
      <c r="E137" s="143"/>
      <c r="F137" s="144"/>
    </row>
    <row r="138" spans="1:6" x14ac:dyDescent="0.25">
      <c r="A138" s="24"/>
      <c r="B138" s="88"/>
      <c r="C138" s="85"/>
      <c r="D138" s="86"/>
      <c r="E138" s="87"/>
      <c r="F138" s="86"/>
    </row>
    <row r="139" spans="1:6" x14ac:dyDescent="0.25">
      <c r="A139" s="24"/>
      <c r="B139" s="140"/>
      <c r="C139" s="141"/>
      <c r="D139" s="142"/>
      <c r="E139" s="143"/>
      <c r="F139" s="144"/>
    </row>
    <row r="140" spans="1:6" x14ac:dyDescent="0.25">
      <c r="A140" s="24"/>
      <c r="B140" s="140"/>
      <c r="C140" s="141"/>
      <c r="D140" s="142"/>
      <c r="E140" s="143"/>
      <c r="F140" s="144"/>
    </row>
    <row r="141" spans="1:6" x14ac:dyDescent="0.25">
      <c r="A141" s="24"/>
      <c r="B141" s="140"/>
      <c r="C141" s="141"/>
      <c r="D141" s="142"/>
      <c r="E141" s="143"/>
      <c r="F141" s="144"/>
    </row>
    <row r="142" spans="1:6" x14ac:dyDescent="0.25">
      <c r="A142" s="24"/>
      <c r="B142" s="140"/>
      <c r="C142" s="141"/>
      <c r="D142" s="142"/>
      <c r="E142" s="143"/>
      <c r="F142" s="144"/>
    </row>
    <row r="143" spans="1:6" x14ac:dyDescent="0.25">
      <c r="A143" s="24"/>
      <c r="B143" s="140"/>
      <c r="C143" s="141"/>
      <c r="D143" s="142"/>
      <c r="E143" s="143"/>
      <c r="F143" s="144"/>
    </row>
    <row r="144" spans="1:6" x14ac:dyDescent="0.25">
      <c r="A144" s="24"/>
      <c r="B144" s="140"/>
      <c r="C144" s="141"/>
      <c r="D144" s="142"/>
      <c r="E144" s="143"/>
      <c r="F144" s="144"/>
    </row>
    <row r="145" spans="1:6" x14ac:dyDescent="0.25">
      <c r="A145" s="24"/>
      <c r="B145" s="140"/>
      <c r="C145" s="141"/>
      <c r="D145" s="142"/>
      <c r="E145" s="143"/>
      <c r="F145" s="144"/>
    </row>
    <row r="146" spans="1:6" x14ac:dyDescent="0.25">
      <c r="A146" s="24"/>
      <c r="B146" s="140"/>
      <c r="C146" s="141"/>
      <c r="D146" s="142"/>
      <c r="E146" s="143"/>
      <c r="F146" s="144"/>
    </row>
    <row r="147" spans="1:6" x14ac:dyDescent="0.25">
      <c r="A147" s="24"/>
      <c r="B147" s="140"/>
      <c r="C147" s="141"/>
      <c r="D147" s="142"/>
      <c r="E147" s="143"/>
      <c r="F147" s="144"/>
    </row>
    <row r="148" spans="1:6" x14ac:dyDescent="0.25">
      <c r="A148" s="24"/>
      <c r="B148" s="140"/>
      <c r="C148" s="141"/>
      <c r="D148" s="142"/>
      <c r="E148" s="143"/>
      <c r="F148" s="144"/>
    </row>
    <row r="149" spans="1:6" x14ac:dyDescent="0.25">
      <c r="A149" s="24"/>
      <c r="B149" s="140"/>
      <c r="C149" s="141"/>
      <c r="D149" s="142"/>
      <c r="E149" s="143"/>
      <c r="F149" s="144"/>
    </row>
    <row r="150" spans="1:6" x14ac:dyDescent="0.25">
      <c r="A150" s="24"/>
      <c r="B150" s="140"/>
      <c r="C150" s="141"/>
      <c r="D150" s="142"/>
      <c r="E150" s="143"/>
      <c r="F150" s="144"/>
    </row>
    <row r="151" spans="1:6" x14ac:dyDescent="0.25">
      <c r="A151" s="24"/>
      <c r="B151" s="140"/>
      <c r="C151" s="141"/>
      <c r="D151" s="142"/>
      <c r="E151" s="143"/>
      <c r="F151" s="144"/>
    </row>
    <row r="152" spans="1:6" x14ac:dyDescent="0.25">
      <c r="A152" s="24"/>
      <c r="B152" s="140"/>
      <c r="C152" s="141"/>
      <c r="D152" s="142"/>
      <c r="E152" s="143"/>
      <c r="F152" s="144"/>
    </row>
    <row r="153" spans="1:6" x14ac:dyDescent="0.25">
      <c r="A153" s="24"/>
      <c r="B153" s="140"/>
      <c r="C153" s="141"/>
      <c r="D153" s="142"/>
      <c r="E153" s="143"/>
      <c r="F153" s="144"/>
    </row>
    <row r="154" spans="1:6" x14ac:dyDescent="0.25">
      <c r="A154" s="24"/>
      <c r="B154" s="140"/>
      <c r="C154" s="141"/>
      <c r="D154" s="142"/>
      <c r="E154" s="143"/>
      <c r="F154" s="144"/>
    </row>
  </sheetData>
  <sheetProtection sheet="1" objects="1" scenarios="1"/>
  <conditionalFormatting sqref="B27:F51 B55:F154">
    <cfRule type="expression" dxfId="3" priority="3">
      <formula>$D27="No"</formula>
    </cfRule>
    <cfRule type="expression" dxfId="2" priority="4">
      <formula>$D27="Withdrawn"</formula>
    </cfRule>
  </conditionalFormatting>
  <conditionalFormatting sqref="C4:E4">
    <cfRule type="expression" dxfId="1" priority="1">
      <formula>COUNTIF($C$4,"*X*")&gt;0</formula>
    </cfRule>
  </conditionalFormatting>
  <conditionalFormatting sqref="B24:D24">
    <cfRule type="expression" dxfId="0" priority="2">
      <formula>COUNTIF($B$24,"*X*")&gt;0</formula>
    </cfRule>
  </conditionalFormatting>
  <pageMargins left="0.7" right="0.7" top="0.75" bottom="0.75" header="0.3" footer="0.3"/>
  <pageSetup scale="85" fitToHeight="0" orientation="portrait" r:id="rId1"/>
  <headerFooter scaleWithDoc="0"/>
  <drawing r:id="rId2"/>
  <tableParts count="2"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293E-A631-4D33-9998-FD13CA3B2E5B}">
  <dimension ref="B1:M19"/>
  <sheetViews>
    <sheetView showGridLines="0" showRowColHeaders="0" zoomScaleNormal="100" workbookViewId="0">
      <selection activeCell="B2" sqref="B2:C2"/>
    </sheetView>
  </sheetViews>
  <sheetFormatPr defaultColWidth="9.140625" defaultRowHeight="15" outlineLevelCol="1" x14ac:dyDescent="0.25"/>
  <cols>
    <col min="1" max="1" width="2.7109375" style="21" customWidth="1"/>
    <col min="2" max="2" width="7.85546875" style="21" customWidth="1"/>
    <col min="3" max="3" width="11.7109375" style="21" customWidth="1"/>
    <col min="4" max="4" width="13.7109375" style="21" bestFit="1" customWidth="1"/>
    <col min="5" max="10" width="13.7109375" style="21" customWidth="1" outlineLevel="1"/>
    <col min="11" max="11" width="9.140625" style="21"/>
    <col min="12" max="12" width="42.7109375" style="21" bestFit="1" customWidth="1"/>
    <col min="13" max="13" width="14.5703125" style="21" bestFit="1" customWidth="1"/>
    <col min="14" max="16384" width="9.140625" style="21"/>
  </cols>
  <sheetData>
    <row r="1" spans="2:13" x14ac:dyDescent="0.25">
      <c r="F1" s="22">
        <v>7</v>
      </c>
      <c r="G1" s="22">
        <v>8</v>
      </c>
      <c r="H1" s="22">
        <v>9</v>
      </c>
      <c r="I1" s="22">
        <v>10</v>
      </c>
    </row>
    <row r="2" spans="2:13" ht="18.75" customHeight="1" x14ac:dyDescent="0.25">
      <c r="B2" s="146" t="s">
        <v>220</v>
      </c>
      <c r="C2" s="147"/>
      <c r="D2"/>
      <c r="E2" s="22">
        <v>7</v>
      </c>
      <c r="F2" s="22">
        <v>8</v>
      </c>
      <c r="G2" s="22">
        <v>9</v>
      </c>
      <c r="H2" s="22">
        <v>10</v>
      </c>
      <c r="I2" s="22"/>
    </row>
    <row r="3" spans="2:13" x14ac:dyDescent="0.25">
      <c r="B3" s="148" t="s">
        <v>221</v>
      </c>
      <c r="C3" s="148" t="s">
        <v>222</v>
      </c>
      <c r="D3" s="148" t="s">
        <v>3</v>
      </c>
      <c r="E3" s="149" t="s">
        <v>260</v>
      </c>
      <c r="F3" s="149" t="s">
        <v>261</v>
      </c>
      <c r="G3" s="149" t="s">
        <v>262</v>
      </c>
      <c r="H3" s="149" t="s">
        <v>263</v>
      </c>
      <c r="I3" s="149" t="s">
        <v>264</v>
      </c>
      <c r="J3" s="149" t="s">
        <v>223</v>
      </c>
      <c r="L3" s="23" t="s">
        <v>240</v>
      </c>
      <c r="M3" s="80" t="s">
        <v>239</v>
      </c>
    </row>
    <row r="4" spans="2:13" x14ac:dyDescent="0.25">
      <c r="B4" s="88">
        <v>2026</v>
      </c>
      <c r="C4" s="160" cm="1">
        <f t="array" aca="1" ref="C4" ca="1">INDIRECT(CONCATENATE("'",TAPGrantsbyYear[[#This Row],[Year]],"'!D18"))</f>
        <v>85</v>
      </c>
      <c r="D4" s="159" cm="1">
        <f t="array" aca="1" ref="D4" ca="1">INDIRECT(CONCATENATE("'",TAPGrantsbyYear[[#This Row],[Year]],"'!D11"))</f>
        <v>2200255</v>
      </c>
      <c r="E4" s="158">
        <v>0</v>
      </c>
      <c r="F4" s="158" cm="1">
        <f t="array" aca="1" ref="F4" ca="1">INDIRECT(CONCATENATE("'",TAPGrantsbyYear[[#This Row],[Year]],"'!D7"))</f>
        <v>653440</v>
      </c>
      <c r="G4" s="158" cm="1">
        <f t="array" aca="1" ref="G4" ca="1">INDIRECT(CONCATENATE("'",TAPGrantsbyYear[[#This Row],[Year]],"'!D8"))</f>
        <v>127625</v>
      </c>
      <c r="H4" s="158" cm="1">
        <f t="array" aca="1" ref="H4" ca="1">INDIRECT(CONCATENATE("'",TAPGrantsbyYear[[#This Row],[Year]],"'!D9"))</f>
        <v>484975</v>
      </c>
      <c r="I4" s="158" cm="1">
        <f t="array" aca="1" ref="I4" ca="1">INDIRECT(CONCATENATE("'",TAPGrantsbyYear[[#This Row],[Year]],"'!D10"))</f>
        <v>934215</v>
      </c>
      <c r="J4" s="150">
        <f ca="1">SUM(TAPGrantsbyYear[[#This Row],[Facilities]:[Wood Roof]])</f>
        <v>2200255</v>
      </c>
      <c r="L4" s="63" t="s">
        <v>11</v>
      </c>
      <c r="M4" s="65">
        <f>'All Awards'!D7</f>
        <v>4300000</v>
      </c>
    </row>
    <row r="5" spans="2:13" x14ac:dyDescent="0.25">
      <c r="B5" s="88">
        <v>2025</v>
      </c>
      <c r="C5" s="160" cm="1">
        <f t="array" aca="1" ref="C5" ca="1">INDIRECT(CONCATENATE("'",TAPGrantsbyYear[[#This Row],[Year]],"'!D18"))</f>
        <v>71</v>
      </c>
      <c r="D5" s="159" cm="1">
        <f t="array" aca="1" ref="D5" ca="1">INDIRECT(CONCATENATE("'",TAPGrantsbyYear[[#This Row],[Year]],"'!D11"))</f>
        <v>2405000</v>
      </c>
      <c r="E5" s="158" cm="1">
        <f t="array" aca="1" ref="E5" ca="1">INDIRECT(CONCATENATE("'",TAPGrantsbyYear[[#This Row],[Year]],"'!D7"))</f>
        <v>760000</v>
      </c>
      <c r="F5" s="158" cm="1">
        <f t="array" aca="1" ref="F5" ca="1">INDIRECT(CONCATENATE("'",TAPGrantsbyYear[[#This Row],[Year]],"'!D8"))</f>
        <v>920000</v>
      </c>
      <c r="G5" s="158" cm="1">
        <f t="array" aca="1" ref="G5" ca="1">INDIRECT(CONCATENATE("'",TAPGrantsbyYear[[#This Row],[Year]],"'!D9"))</f>
        <v>400000</v>
      </c>
      <c r="H5" s="158" cm="1">
        <f t="array" aca="1" ref="H5" ca="1">INDIRECT(CONCATENATE("'",TAPGrantsbyYear[[#This Row],[Year]],"'!D10"))</f>
        <v>325000</v>
      </c>
      <c r="I5" s="158">
        <v>0</v>
      </c>
      <c r="J5" s="150">
        <f ca="1">SUM(TAPGrantsbyYear[[#This Row],[Facilities]:[Wood Roof]])</f>
        <v>2405000</v>
      </c>
      <c r="L5" s="66" t="s">
        <v>12</v>
      </c>
      <c r="M5" s="68">
        <f>'All Awards'!D8</f>
        <v>5748440</v>
      </c>
    </row>
    <row r="6" spans="2:13" x14ac:dyDescent="0.25">
      <c r="B6" s="88">
        <v>2024</v>
      </c>
      <c r="C6" s="160" cm="1">
        <f t="array" aca="1" ref="C6" ca="1">INDIRECT(CONCATENATE("'",TAPGrantsbyYear[[#This Row],[Year]],"'!D18"))</f>
        <v>59</v>
      </c>
      <c r="D6" s="159" cm="1">
        <f t="array" aca="1" ref="D6" ca="1">INDIRECT(CONCATENATE("'",TAPGrantsbyYear[[#This Row],[Year]],"'!D11"))</f>
        <v>1910000</v>
      </c>
      <c r="E6" s="158" cm="1">
        <f t="array" aca="1" ref="E6" ca="1">INDIRECT(CONCATENATE("'",TAPGrantsbyYear[[#This Row],[Year]],"'!D7"))</f>
        <v>560000</v>
      </c>
      <c r="F6" s="158" cm="1">
        <f t="array" aca="1" ref="F6" ca="1">INDIRECT(CONCATENATE("'",TAPGrantsbyYear[[#This Row],[Year]],"'!D8"))</f>
        <v>600000</v>
      </c>
      <c r="G6" s="158" cm="1">
        <f t="array" aca="1" ref="G6" ca="1">INDIRECT(CONCATENATE("'",TAPGrantsbyYear[[#This Row],[Year]],"'!D9"))</f>
        <v>425000</v>
      </c>
      <c r="H6" s="158" cm="1">
        <f t="array" aca="1" ref="H6" ca="1">INDIRECT(CONCATENATE("'",TAPGrantsbyYear[[#This Row],[Year]],"'!D10"))</f>
        <v>325000</v>
      </c>
      <c r="I6" s="158">
        <v>0</v>
      </c>
      <c r="J6" s="150">
        <f ca="1">SUM(TAPGrantsbyYear[[#This Row],[Facilities]:[Wood Roof]])</f>
        <v>1910000</v>
      </c>
      <c r="L6" s="66" t="s">
        <v>9</v>
      </c>
      <c r="M6" s="68">
        <f>'All Awards'!D9</f>
        <v>4702625</v>
      </c>
    </row>
    <row r="7" spans="2:13" x14ac:dyDescent="0.25">
      <c r="B7" s="88">
        <v>2023</v>
      </c>
      <c r="C7" s="160" cm="1">
        <f t="array" aca="1" ref="C7" ca="1">INDIRECT(CONCATENATE("'",TAPGrantsbyYear[[#This Row],[Year]],"'!D18"))</f>
        <v>88</v>
      </c>
      <c r="D7" s="159" cm="1">
        <f t="array" aca="1" ref="D7" ca="1">INDIRECT(CONCATENATE("'",TAPGrantsbyYear[[#This Row],[Year]],"'!D11"))</f>
        <v>2100000</v>
      </c>
      <c r="E7" s="158" cm="1">
        <f t="array" aca="1" ref="E7" ca="1">INDIRECT(CONCATENATE("'",TAPGrantsbyYear[[#This Row],[Year]],"'!D7"))</f>
        <v>400000</v>
      </c>
      <c r="F7" s="158" cm="1">
        <f t="array" aca="1" ref="F7" ca="1">INDIRECT(CONCATENATE("'",TAPGrantsbyYear[[#This Row],[Year]],"'!D8"))</f>
        <v>325000</v>
      </c>
      <c r="G7" s="158" cm="1">
        <f t="array" aca="1" ref="G7" ca="1">INDIRECT(CONCATENATE("'",TAPGrantsbyYear[[#This Row],[Year]],"'!D9"))</f>
        <v>550000</v>
      </c>
      <c r="H7" s="158" cm="1">
        <f t="array" aca="1" ref="H7" ca="1">INDIRECT(CONCATENATE("'",TAPGrantsbyYear[[#This Row],[Year]],"'!D10"))</f>
        <v>825000</v>
      </c>
      <c r="I7" s="158">
        <v>0</v>
      </c>
      <c r="J7" s="150">
        <f ca="1">SUM(TAPGrantsbyYear[[#This Row],[Facilities]:[Wood Roof]])</f>
        <v>2100000</v>
      </c>
      <c r="L7" s="66" t="s">
        <v>201</v>
      </c>
      <c r="M7" s="68">
        <f>'All Awards'!D10</f>
        <v>2400000</v>
      </c>
    </row>
    <row r="8" spans="2:13" x14ac:dyDescent="0.25">
      <c r="B8" s="88">
        <v>2022</v>
      </c>
      <c r="C8" s="160" cm="1">
        <f t="array" aca="1" ref="C8" ca="1">INDIRECT(CONCATENATE("'",TAPGrantsbyYear[[#This Row],[Year]],"'!D18"))</f>
        <v>113</v>
      </c>
      <c r="D8" s="159" cm="1">
        <f t="array" aca="1" ref="D8" ca="1">INDIRECT(CONCATENATE("'",TAPGrantsbyYear[[#This Row],[Year]],"'!D11"))</f>
        <v>2775000</v>
      </c>
      <c r="E8" s="158" cm="1">
        <f t="array" aca="1" ref="E8" ca="1">INDIRECT(CONCATENATE("'",TAPGrantsbyYear[[#This Row],[Year]],"'!D7"))</f>
        <v>200000</v>
      </c>
      <c r="F8" s="158" cm="1">
        <f t="array" aca="1" ref="F8" ca="1">INDIRECT(CONCATENATE("'",TAPGrantsbyYear[[#This Row],[Year]],"'!D8"))</f>
        <v>275000</v>
      </c>
      <c r="G8" s="158" cm="1">
        <f t="array" aca="1" ref="G8" ca="1">INDIRECT(CONCATENATE("'",TAPGrantsbyYear[[#This Row],[Year]],"'!D9"))</f>
        <v>550000</v>
      </c>
      <c r="H8" s="158" cm="1">
        <f t="array" aca="1" ref="H8" ca="1">INDIRECT(CONCATENATE("'",TAPGrantsbyYear[[#This Row],[Year]],"'!D10"))</f>
        <v>1750000</v>
      </c>
      <c r="I8" s="158">
        <v>0</v>
      </c>
      <c r="J8" s="150">
        <f ca="1">SUM(TAPGrantsbyYear[[#This Row],[Facilities]:[Wood Roof]])</f>
        <v>2775000</v>
      </c>
      <c r="L8" s="66" t="s">
        <v>195</v>
      </c>
      <c r="M8" s="68">
        <f>'All Awards'!D11</f>
        <v>3709975</v>
      </c>
    </row>
    <row r="9" spans="2:13" x14ac:dyDescent="0.25">
      <c r="B9" s="88">
        <v>2021</v>
      </c>
      <c r="C9" s="160" cm="1">
        <f t="array" aca="1" ref="C9" ca="1">INDIRECT(CONCATENATE("'",TAPGrantsbyYear[[#This Row],[Year]],"'!D18"))</f>
        <v>52</v>
      </c>
      <c r="D9" s="159" cm="1">
        <f t="array" aca="1" ref="D9" ca="1">INDIRECT(CONCATENATE("'",TAPGrantsbyYear[[#This Row],[Year]],"'!D11"))</f>
        <v>1260000</v>
      </c>
      <c r="E9" s="158" cm="1">
        <f t="array" aca="1" ref="E9" ca="1">INDIRECT(CONCATENATE("'",TAPGrantsbyYear[[#This Row],[Year]],"'!D7"))</f>
        <v>160000</v>
      </c>
      <c r="F9" s="158" cm="1">
        <f t="array" aca="1" ref="F9" ca="1">INDIRECT(CONCATENATE("'",TAPGrantsbyYear[[#This Row],[Year]],"'!D8"))</f>
        <v>300000</v>
      </c>
      <c r="G9" s="158" cm="1">
        <f t="array" aca="1" ref="G9" ca="1">INDIRECT(CONCATENATE("'",TAPGrantsbyYear[[#This Row],[Year]],"'!D9"))</f>
        <v>425000</v>
      </c>
      <c r="H9" s="158" cm="1">
        <f t="array" aca="1" ref="H9" ca="1">INDIRECT(CONCATENATE("'",TAPGrantsbyYear[[#This Row],[Year]],"'!D10"))</f>
        <v>375000</v>
      </c>
      <c r="I9" s="158">
        <v>0</v>
      </c>
      <c r="J9" s="150">
        <f ca="1">SUM(TAPGrantsbyYear[[#This Row],[Facilities]:[Wood Roof]])</f>
        <v>1260000</v>
      </c>
      <c r="L9" s="69" t="s">
        <v>251</v>
      </c>
      <c r="M9" s="71">
        <f>'All Awards'!D12</f>
        <v>934215</v>
      </c>
    </row>
    <row r="10" spans="2:13" x14ac:dyDescent="0.25">
      <c r="B10" s="88">
        <v>2020</v>
      </c>
      <c r="C10" s="160" cm="1">
        <f t="array" aca="1" ref="C10" ca="1">INDIRECT(CONCATENATE("'",TAPGrantsbyYear[[#This Row],[Year]],"'!D18"))</f>
        <v>103</v>
      </c>
      <c r="D10" s="159" cm="1">
        <f t="array" aca="1" ref="D10" ca="1">INDIRECT(CONCATENATE("'",TAPGrantsbyYear[[#This Row],[Year]],"'!D11"))</f>
        <v>2470000</v>
      </c>
      <c r="E10" s="158" cm="1">
        <f t="array" aca="1" ref="E10" ca="1">INDIRECT(CONCATENATE("'",TAPGrantsbyYear[[#This Row],[Year]],"'!D7"))</f>
        <v>420000</v>
      </c>
      <c r="F10" s="158" cm="1">
        <f t="array" aca="1" ref="F10" ca="1">INDIRECT(CONCATENATE("'",TAPGrantsbyYear[[#This Row],[Year]],"'!D8"))</f>
        <v>550000</v>
      </c>
      <c r="G10" s="158" cm="1">
        <f t="array" aca="1" ref="G10" ca="1">INDIRECT(CONCATENATE("'",TAPGrantsbyYear[[#This Row],[Year]],"'!D9"))</f>
        <v>525000</v>
      </c>
      <c r="H10" s="158" cm="1">
        <f t="array" aca="1" ref="H10" ca="1">INDIRECT(CONCATENATE("'",TAPGrantsbyYear[[#This Row],[Year]],"'!D10"))</f>
        <v>975000</v>
      </c>
      <c r="I10" s="158">
        <v>0</v>
      </c>
      <c r="J10" s="150">
        <f ca="1">SUM(TAPGrantsbyYear[[#This Row],[Facilities]:[Wood Roof]])</f>
        <v>2470000</v>
      </c>
      <c r="L10" s="23" t="s">
        <v>238</v>
      </c>
      <c r="M10" s="83">
        <f>SUM(M4:M9)</f>
        <v>21795255</v>
      </c>
    </row>
    <row r="11" spans="2:13" x14ac:dyDescent="0.25">
      <c r="B11" s="88">
        <v>2019</v>
      </c>
      <c r="C11" s="160" cm="1">
        <f t="array" aca="1" ref="C11" ca="1">INDIRECT(CONCATENATE("'",TAPGrantsbyYear[[#This Row],[Year]],"'!D18"))</f>
        <v>114</v>
      </c>
      <c r="D11" s="159" cm="1">
        <f t="array" aca="1" ref="D11" ca="1">INDIRECT(CONCATENATE("'",TAPGrantsbyYear[[#This Row],[Year]],"'!D11"))</f>
        <v>2730000</v>
      </c>
      <c r="E11" s="158" cm="1">
        <f t="array" aca="1" ref="E11" ca="1">INDIRECT(CONCATENATE("'",TAPGrantsbyYear[[#This Row],[Year]],"'!D7"))</f>
        <v>480000</v>
      </c>
      <c r="F11" s="158" cm="1">
        <f t="array" aca="1" ref="F11" ca="1">INDIRECT(CONCATENATE("'",TAPGrantsbyYear[[#This Row],[Year]],"'!D8"))</f>
        <v>600000</v>
      </c>
      <c r="G11" s="158" cm="1">
        <f t="array" aca="1" ref="G11" ca="1">INDIRECT(CONCATENATE("'",TAPGrantsbyYear[[#This Row],[Year]],"'!D9"))</f>
        <v>600000</v>
      </c>
      <c r="H11" s="158" cm="1">
        <f t="array" aca="1" ref="H11" ca="1">INDIRECT(CONCATENATE("'",TAPGrantsbyYear[[#This Row],[Year]],"'!D10"))</f>
        <v>1050000</v>
      </c>
      <c r="I11" s="158">
        <v>0</v>
      </c>
      <c r="J11" s="150">
        <f ca="1">SUM(TAPGrantsbyYear[[#This Row],[Facilities]:[Wood Roof]])</f>
        <v>2730000</v>
      </c>
      <c r="L11" s="31"/>
      <c r="M11" s="32"/>
    </row>
    <row r="12" spans="2:13" x14ac:dyDescent="0.25">
      <c r="B12" s="88">
        <v>2018</v>
      </c>
      <c r="C12" s="160" cm="1">
        <f t="array" aca="1" ref="C12" ca="1">INDIRECT(CONCATENATE("'",TAPGrantsbyYear[[#This Row],[Year]],"'!D16"))</f>
        <v>88</v>
      </c>
      <c r="D12" s="159" cm="1">
        <f t="array" aca="1" ref="D12" ca="1">INDIRECT(CONCATENATE("'",TAPGrantsbyYear[[#This Row],[Year]],"'!D10"))</f>
        <v>2030000</v>
      </c>
      <c r="E12" s="158" cm="1">
        <f t="array" aca="1" ref="E12" ca="1">INDIRECT(CONCATENATE("'",TAPGrantsbyYear[[#This Row],[Year]],"'!D7"))</f>
        <v>680000</v>
      </c>
      <c r="F12" s="158" cm="1">
        <f t="array" aca="1" ref="F12" ca="1">INDIRECT(CONCATENATE("'",TAPGrantsbyYear[[#This Row],[Year]],"'!D8"))</f>
        <v>875000</v>
      </c>
      <c r="G12" s="158" cm="1">
        <f t="array" aca="1" ref="G12" ca="1">INDIRECT(CONCATENATE("'",TAPGrantsbyYear[[#This Row],[Year]],"'!D9"))</f>
        <v>475000</v>
      </c>
      <c r="H12" s="158">
        <v>0</v>
      </c>
      <c r="I12" s="158">
        <v>0</v>
      </c>
      <c r="J12" s="150">
        <f ca="1">SUM(TAPGrantsbyYear[[#This Row],[Facilities]:[Wood Roof]])</f>
        <v>2030000</v>
      </c>
      <c r="L12" s="23" t="s">
        <v>240</v>
      </c>
      <c r="M12" s="80" t="s">
        <v>239</v>
      </c>
    </row>
    <row r="13" spans="2:13" x14ac:dyDescent="0.25">
      <c r="B13" s="88">
        <v>2017</v>
      </c>
      <c r="C13" s="160" cm="1">
        <f t="array" aca="1" ref="C13" ca="1">INDIRECT(CONCATENATE("'",TAPGrantsbyYear[[#This Row],[Year]],"'!D16"))</f>
        <v>44</v>
      </c>
      <c r="D13" s="159" cm="1">
        <f t="array" aca="1" ref="D13" ca="1">INDIRECT(CONCATENATE("'",TAPGrantsbyYear[[#This Row],[Year]],"'!D10"))</f>
        <v>1005000</v>
      </c>
      <c r="E13" s="158" cm="1">
        <f t="array" aca="1" ref="E13" ca="1">INDIRECT(CONCATENATE("'",TAPGrantsbyYear[[#This Row],[Year]],"'!D7"))</f>
        <v>380000</v>
      </c>
      <c r="F13" s="158" cm="1">
        <f t="array" aca="1" ref="F13" ca="1">INDIRECT(CONCATENATE("'",TAPGrantsbyYear[[#This Row],[Year]],"'!D8"))</f>
        <v>400000</v>
      </c>
      <c r="G13" s="158" cm="1">
        <f t="array" aca="1" ref="G13" ca="1">INDIRECT(CONCATENATE("'",TAPGrantsbyYear[[#This Row],[Year]],"'!D9"))</f>
        <v>225000</v>
      </c>
      <c r="H13" s="158">
        <v>0</v>
      </c>
      <c r="I13" s="158">
        <v>0</v>
      </c>
      <c r="J13" s="150">
        <f ca="1">SUM(TAPGrantsbyYear[[#This Row],[Facilities]:[Wood Roof]])</f>
        <v>1005000</v>
      </c>
      <c r="L13" s="63" t="s">
        <v>11</v>
      </c>
      <c r="M13" s="72">
        <f>'All Awards'!D16</f>
        <v>182</v>
      </c>
    </row>
    <row r="14" spans="2:13" x14ac:dyDescent="0.25">
      <c r="B14" s="88">
        <v>2016</v>
      </c>
      <c r="C14" s="160" cm="1">
        <f t="array" aca="1" ref="C14" ca="1">INDIRECT(CONCATENATE("'",TAPGrantsbyYear[[#This Row],[Year]],"'!D16"))</f>
        <v>39</v>
      </c>
      <c r="D14" s="159" cm="1">
        <f t="array" aca="1" ref="D14" ca="1">INDIRECT(CONCATENATE("'",TAPGrantsbyYear[[#This Row],[Year]],"'!D10"))</f>
        <v>910000</v>
      </c>
      <c r="E14" s="158" cm="1">
        <f t="array" aca="1" ref="E14" ca="1">INDIRECT(CONCATENATE("'",TAPGrantsbyYear[[#This Row],[Year]],"'!D7"))</f>
        <v>260000</v>
      </c>
      <c r="F14" s="158" cm="1">
        <f t="array" aca="1" ref="F14" ca="1">INDIRECT(CONCATENATE("'",TAPGrantsbyYear[[#This Row],[Year]],"'!D8"))</f>
        <v>250000</v>
      </c>
      <c r="G14" s="158" cm="1">
        <f t="array" aca="1" ref="G14" ca="1">INDIRECT(CONCATENATE("'",TAPGrantsbyYear[[#This Row],[Year]],"'!D9"))</f>
        <v>400000</v>
      </c>
      <c r="H14" s="158">
        <v>0</v>
      </c>
      <c r="I14" s="158">
        <v>0</v>
      </c>
      <c r="J14" s="150">
        <f ca="1">SUM(TAPGrantsbyYear[[#This Row],[Facilities]:[Wood Roof]])</f>
        <v>910000</v>
      </c>
      <c r="L14" s="66" t="s">
        <v>12</v>
      </c>
      <c r="M14" s="73">
        <f>'All Awards'!D17</f>
        <v>197</v>
      </c>
    </row>
    <row r="15" spans="2:13" x14ac:dyDescent="0.25">
      <c r="B15" s="151" t="s">
        <v>223</v>
      </c>
      <c r="C15" s="152">
        <f ca="1">SUM(TAPGrantsbyYear['# of Grants])</f>
        <v>856</v>
      </c>
      <c r="D15" s="153">
        <f ca="1">SUM(TAPGrantsbyYear[Grant Amount])</f>
        <v>21795255</v>
      </c>
      <c r="E15" s="154">
        <f ca="1">SUM(TAPGrantsbyYear[Facilities])</f>
        <v>4300000</v>
      </c>
      <c r="F15" s="154">
        <f ca="1">SUM(TAPGrantsbyYear[Long-Range])</f>
        <v>5748440</v>
      </c>
      <c r="G15" s="154">
        <f ca="1">SUM(TAPGrantsbyYear[Seismic])</f>
        <v>4702625</v>
      </c>
      <c r="H15" s="154">
        <f ca="1">SUM(TAPGrantsbyYear[Environ])</f>
        <v>6109975</v>
      </c>
      <c r="I15" s="154">
        <f ca="1">SUM(TAPGrantsbyYear[Wood Roof])</f>
        <v>934215</v>
      </c>
      <c r="J15" s="155">
        <f ca="1">SUM(TAPGrantsbyYear[Total])</f>
        <v>21795255</v>
      </c>
      <c r="L15" s="66" t="s">
        <v>9</v>
      </c>
      <c r="M15" s="73">
        <f>'All Awards'!D18</f>
        <v>188</v>
      </c>
    </row>
    <row r="16" spans="2:13" x14ac:dyDescent="0.25">
      <c r="D16"/>
      <c r="E16"/>
      <c r="F16"/>
      <c r="G16"/>
      <c r="H16"/>
      <c r="I16"/>
      <c r="L16" s="66" t="s">
        <v>201</v>
      </c>
      <c r="M16" s="73">
        <f>'All Awards'!D19</f>
        <v>96</v>
      </c>
    </row>
    <row r="17" spans="3:13" x14ac:dyDescent="0.25">
      <c r="C17" s="156">
        <f>M19</f>
        <v>856</v>
      </c>
      <c r="D17" s="157">
        <f>M10</f>
        <v>21795255</v>
      </c>
      <c r="E17" s="157">
        <f>M4</f>
        <v>4300000</v>
      </c>
      <c r="F17" s="157">
        <f>M5</f>
        <v>5748440</v>
      </c>
      <c r="G17" s="157">
        <f>M6</f>
        <v>4702625</v>
      </c>
      <c r="H17" s="157">
        <f>M7+M8</f>
        <v>6109975</v>
      </c>
      <c r="I17" s="157">
        <f>M9</f>
        <v>934215</v>
      </c>
      <c r="J17" s="163">
        <f>M10</f>
        <v>21795255</v>
      </c>
      <c r="L17" s="66" t="s">
        <v>195</v>
      </c>
      <c r="M17" s="73">
        <f>'All Awards'!D20</f>
        <v>148</v>
      </c>
    </row>
    <row r="18" spans="3:13" x14ac:dyDescent="0.25">
      <c r="C18" s="162">
        <f ca="1">C17-C15</f>
        <v>0</v>
      </c>
      <c r="D18" s="161">
        <f ca="1">D17-D15</f>
        <v>0</v>
      </c>
      <c r="E18" s="161">
        <f t="shared" ref="E18:J18" ca="1" si="0">E17-E15</f>
        <v>0</v>
      </c>
      <c r="F18" s="161">
        <f t="shared" ca="1" si="0"/>
        <v>0</v>
      </c>
      <c r="G18" s="161">
        <f t="shared" ca="1" si="0"/>
        <v>0</v>
      </c>
      <c r="H18" s="161">
        <f t="shared" ca="1" si="0"/>
        <v>0</v>
      </c>
      <c r="I18" s="161">
        <f t="shared" ca="1" si="0"/>
        <v>0</v>
      </c>
      <c r="J18" s="161">
        <f t="shared" ca="1" si="0"/>
        <v>0</v>
      </c>
      <c r="L18" s="69" t="s">
        <v>251</v>
      </c>
      <c r="M18" s="74">
        <f>'All Awards'!D21</f>
        <v>45</v>
      </c>
    </row>
    <row r="19" spans="3:13" x14ac:dyDescent="0.25">
      <c r="L19" s="23" t="s">
        <v>6</v>
      </c>
      <c r="M19" s="82">
        <f>SUM(M13:M18)</f>
        <v>856</v>
      </c>
    </row>
  </sheetData>
  <sheetProtection sheet="1" objects="1" scenarios="1"/>
  <mergeCells count="1">
    <mergeCell ref="B2:C2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F0C8-C8AC-4EEC-AA2E-E744E19F1668}">
  <sheetPr>
    <pageSetUpPr autoPageBreaks="0" fitToPage="1"/>
  </sheetPr>
  <dimension ref="A1:F249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42.5703125" style="7" bestFit="1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24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4" t="s">
        <v>202</v>
      </c>
      <c r="C2" s="9" t="s">
        <v>203</v>
      </c>
      <c r="D2" s="9"/>
      <c r="E2" s="9"/>
      <c r="F2" s="9"/>
    </row>
    <row r="3" spans="1:6" ht="18.75" customHeight="1" x14ac:dyDescent="0.3">
      <c r="A3" s="24" t="s">
        <v>202</v>
      </c>
      <c r="B3" s="3"/>
      <c r="C3"/>
      <c r="D3" s="10"/>
      <c r="E3" s="10"/>
      <c r="F3" s="10"/>
    </row>
    <row r="4" spans="1:6" ht="23.25" customHeight="1" x14ac:dyDescent="0.25">
      <c r="A4" s="24" t="s">
        <v>202</v>
      </c>
      <c r="B4" s="4"/>
      <c r="C4" s="14" t="s">
        <v>253</v>
      </c>
      <c r="D4" s="11"/>
      <c r="E4" s="11"/>
      <c r="F4" s="164"/>
    </row>
    <row r="5" spans="1:6" s="39" customFormat="1" x14ac:dyDescent="0.25">
      <c r="A5" s="24" t="s">
        <v>202</v>
      </c>
      <c r="B5" s="27"/>
      <c r="C5" s="27"/>
      <c r="D5" s="27"/>
      <c r="E5" s="27"/>
      <c r="F5" s="165"/>
    </row>
    <row r="6" spans="1:6" s="39" customFormat="1" x14ac:dyDescent="0.25">
      <c r="A6" s="24" t="s">
        <v>202</v>
      </c>
      <c r="B6" s="23" t="s">
        <v>240</v>
      </c>
      <c r="C6" s="81"/>
      <c r="D6" s="80" t="s">
        <v>239</v>
      </c>
      <c r="E6" s="27"/>
      <c r="F6" s="165"/>
    </row>
    <row r="7" spans="1:6" s="39" customFormat="1" x14ac:dyDescent="0.25">
      <c r="A7" s="24" t="s">
        <v>202</v>
      </c>
      <c r="B7" s="66" t="s">
        <v>12</v>
      </c>
      <c r="C7" s="128"/>
      <c r="D7" s="68">
        <f>SUMIF(ESDRecipients2026[Grant Type],B7,ESDRecipients2026[Grant Amount])+SUMIF(SDRecipients2026[Grant Type],B7,SDRecipients2026[Grant Amount])</f>
        <v>653440</v>
      </c>
      <c r="E7" s="42"/>
      <c r="F7" s="165"/>
    </row>
    <row r="8" spans="1:6" s="39" customFormat="1" x14ac:dyDescent="0.25">
      <c r="A8" s="24" t="s">
        <v>202</v>
      </c>
      <c r="B8" s="66" t="s">
        <v>9</v>
      </c>
      <c r="C8" s="128"/>
      <c r="D8" s="68">
        <f>SUMIF(ESDRecipients2026[Grant Type],B8,ESDRecipients2026[Grant Amount])+SUMIF(SDRecipients2026[Grant Type],B8,SDRecipients2026[Grant Amount])</f>
        <v>127625</v>
      </c>
      <c r="E8" s="42"/>
      <c r="F8" s="27"/>
    </row>
    <row r="9" spans="1:6" s="39" customFormat="1" x14ac:dyDescent="0.25">
      <c r="A9" s="24" t="s">
        <v>202</v>
      </c>
      <c r="B9" s="66" t="s">
        <v>195</v>
      </c>
      <c r="C9" s="128"/>
      <c r="D9" s="68">
        <f>SUMIF(ESDRecipients2026[Grant Type],B9,ESDRecipients2026[Grant Amount])+SUMIF(SDRecipients2026[Grant Type],B9,SDRecipients2026[Grant Amount])</f>
        <v>484975</v>
      </c>
      <c r="E9" s="42"/>
      <c r="F9" s="27"/>
    </row>
    <row r="10" spans="1:6" s="39" customFormat="1" x14ac:dyDescent="0.25">
      <c r="A10" s="24" t="s">
        <v>202</v>
      </c>
      <c r="B10" s="69" t="s">
        <v>251</v>
      </c>
      <c r="C10" s="129"/>
      <c r="D10" s="71">
        <f>SUMIF(ESDRecipients2026[Grant Type],B10,ESDRecipients2026[Grant Amount])+SUMIF(SDRecipients2026[Grant Type],B10,SDRecipients2026[Grant Amount])</f>
        <v>934215</v>
      </c>
      <c r="E10" s="42"/>
      <c r="F10" s="27"/>
    </row>
    <row r="11" spans="1:6" s="39" customFormat="1" x14ac:dyDescent="0.25">
      <c r="A11" s="24" t="s">
        <v>202</v>
      </c>
      <c r="B11" s="124" t="s">
        <v>238</v>
      </c>
      <c r="C11" s="125"/>
      <c r="D11" s="83">
        <f>SUM(D7:D10)</f>
        <v>2200255</v>
      </c>
      <c r="E11" s="27"/>
      <c r="F11" s="42"/>
    </row>
    <row r="12" spans="1:6" s="39" customFormat="1" x14ac:dyDescent="0.25">
      <c r="A12" s="24" t="s">
        <v>202</v>
      </c>
      <c r="B12" s="40"/>
      <c r="C12" s="40"/>
      <c r="D12" s="40"/>
      <c r="E12" s="27"/>
      <c r="F12" s="27"/>
    </row>
    <row r="13" spans="1:6" s="39" customFormat="1" x14ac:dyDescent="0.25">
      <c r="A13" s="24" t="s">
        <v>202</v>
      </c>
      <c r="B13" s="23" t="s">
        <v>240</v>
      </c>
      <c r="C13" s="81"/>
      <c r="D13" s="80" t="s">
        <v>239</v>
      </c>
      <c r="E13" s="27"/>
      <c r="F13" s="27"/>
    </row>
    <row r="14" spans="1:6" s="39" customFormat="1" x14ac:dyDescent="0.25">
      <c r="A14" s="24" t="s">
        <v>202</v>
      </c>
      <c r="B14" s="66" t="s">
        <v>12</v>
      </c>
      <c r="C14" s="131"/>
      <c r="D14" s="73">
        <f>COUNTIFS(SDRecipients2026[Grant Type],B14,SDRecipients2026[Grant Awarded],"Yes")+COUNTIFS(ESDRecipients2026[Grant Type],B14,ESDRecipients2026[Grant Awarded],"Yes")</f>
        <v>16</v>
      </c>
      <c r="E14" s="27"/>
      <c r="F14" s="27"/>
    </row>
    <row r="15" spans="1:6" s="39" customFormat="1" x14ac:dyDescent="0.25">
      <c r="A15" s="24" t="s">
        <v>202</v>
      </c>
      <c r="B15" s="66" t="s">
        <v>9</v>
      </c>
      <c r="C15" s="131"/>
      <c r="D15" s="73">
        <f>COUNTIFS(SDRecipients2026[Grant Type],B15,SDRecipients2026[Grant Awarded],"Yes")+COUNTIFS(ESDRecipients2026[Grant Type],B15,ESDRecipients2026[Grant Awarded],"Yes")</f>
        <v>5</v>
      </c>
      <c r="E15" s="27"/>
      <c r="F15" s="27"/>
    </row>
    <row r="16" spans="1:6" s="39" customFormat="1" x14ac:dyDescent="0.25">
      <c r="A16" s="24" t="s">
        <v>202</v>
      </c>
      <c r="B16" s="66" t="s">
        <v>195</v>
      </c>
      <c r="C16" s="131"/>
      <c r="D16" s="73">
        <f>COUNTIFS(SDRecipients2026[Grant Type],B16,SDRecipients2026[Grant Awarded],"Yes")+COUNTIFS(ESDRecipients2026[Grant Type],B16,ESDRecipients2026[Grant Awarded],"Yes")</f>
        <v>19</v>
      </c>
      <c r="E16" s="27"/>
      <c r="F16" s="27"/>
    </row>
    <row r="17" spans="1:6" s="39" customFormat="1" x14ac:dyDescent="0.25">
      <c r="A17" s="24" t="s">
        <v>202</v>
      </c>
      <c r="B17" s="69" t="s">
        <v>251</v>
      </c>
      <c r="C17" s="132"/>
      <c r="D17" s="74">
        <f>COUNTIFS(SDRecipients2026[Grant Type],B17,SDRecipients2026[Grant Awarded],"Yes")+COUNTIFS(ESDRecipients2026[Grant Type],B17,ESDRecipients2026[Grant Awarded],"Yes")</f>
        <v>45</v>
      </c>
      <c r="E17" s="27"/>
      <c r="F17" s="27"/>
    </row>
    <row r="18" spans="1:6" s="39" customFormat="1" x14ac:dyDescent="0.25">
      <c r="A18" s="24" t="s">
        <v>202</v>
      </c>
      <c r="B18" s="124" t="s">
        <v>6</v>
      </c>
      <c r="C18" s="126"/>
      <c r="D18" s="82">
        <f>SUM(D14:D17)</f>
        <v>85</v>
      </c>
      <c r="E18" s="27"/>
      <c r="F18" s="27"/>
    </row>
    <row r="19" spans="1:6" s="39" customFormat="1" x14ac:dyDescent="0.25">
      <c r="A19" s="24" t="s">
        <v>202</v>
      </c>
      <c r="B19" s="40"/>
      <c r="C19" s="40"/>
      <c r="D19" s="40"/>
      <c r="E19" s="27"/>
      <c r="F19" s="27"/>
    </row>
    <row r="20" spans="1:6" s="39" customFormat="1" x14ac:dyDescent="0.25">
      <c r="A20" s="24" t="s">
        <v>202</v>
      </c>
      <c r="B20" s="114" t="s">
        <v>244</v>
      </c>
      <c r="C20" s="119"/>
      <c r="D20" s="77" cm="1">
        <f t="array" ref="D20">SUM(--(LEN(_xlfn.UNIQUE(_xlfn._xlws.FILTER(SDRecipients2026[District Name],SDRecipients2026[Grant Awarded]="Yes","")))&gt;0))</f>
        <v>56</v>
      </c>
      <c r="E20" s="27"/>
      <c r="F20" s="27"/>
    </row>
    <row r="21" spans="1:6" s="39" customFormat="1" x14ac:dyDescent="0.25">
      <c r="A21" s="24" t="s">
        <v>202</v>
      </c>
      <c r="B21" s="120" t="s">
        <v>245</v>
      </c>
      <c r="C21" s="121"/>
      <c r="D21" s="123" cm="1">
        <f t="array" ref="D21">SUM(--(LEN(_xlfn.UNIQUE(_xlfn._xlws.FILTER(ESDRecipients2026[ESD Name],ESDRecipients2026[Grant Awarded]="Yes","")))&gt;0))</f>
        <v>1</v>
      </c>
      <c r="E21" s="27"/>
      <c r="F21" s="27"/>
    </row>
    <row r="22" spans="1:6" s="39" customFormat="1" x14ac:dyDescent="0.25">
      <c r="A22" s="24" t="s">
        <v>202</v>
      </c>
      <c r="B22" s="116" t="s">
        <v>246</v>
      </c>
      <c r="C22" s="122"/>
      <c r="D22" s="118" cm="1">
        <f t="array" ref="D22">SUM(--(LEN(_xlfn.UNIQUE(_xlfn._xlws.FILTER(ESDRecipients2026[ESD Name],ESDRecipients2026[Grant Awarded]="No","")))&gt;0))+SUM(--(LEN(_xlfn.UNIQUE(_xlfn._xlws.FILTER(SDRecipients2026[District Name],SDRecipients2026[Grant Awarded]="No","")))&gt;0))</f>
        <v>83</v>
      </c>
      <c r="E22" s="27"/>
      <c r="F22" s="27"/>
    </row>
    <row r="23" spans="1:6" s="39" customFormat="1" x14ac:dyDescent="0.25">
      <c r="A23" s="24" t="s">
        <v>202</v>
      </c>
      <c r="B23" s="6"/>
      <c r="C23" s="1"/>
      <c r="D23" s="41"/>
      <c r="E23" s="27"/>
      <c r="F23" s="27"/>
    </row>
    <row r="24" spans="1:6" ht="22.5" customHeight="1" x14ac:dyDescent="0.25">
      <c r="A24" s="24" t="s">
        <v>202</v>
      </c>
      <c r="B24" s="13" t="s">
        <v>254</v>
      </c>
      <c r="C24" s="12"/>
      <c r="D24" s="12"/>
      <c r="E24" s="12"/>
      <c r="F24" s="12"/>
    </row>
    <row r="25" spans="1:6" ht="15.75" x14ac:dyDescent="0.25">
      <c r="A25" s="24" t="s">
        <v>202</v>
      </c>
      <c r="B25" s="50" t="s">
        <v>265</v>
      </c>
      <c r="C25" s="51"/>
      <c r="D25" s="51"/>
      <c r="E25" s="51"/>
      <c r="F25" s="52"/>
    </row>
    <row r="26" spans="1:6" x14ac:dyDescent="0.25">
      <c r="A26" s="24" t="s">
        <v>202</v>
      </c>
      <c r="B26" s="53" t="s">
        <v>237</v>
      </c>
      <c r="C26" s="54" t="s">
        <v>236</v>
      </c>
      <c r="D26" s="55" t="s">
        <v>7</v>
      </c>
      <c r="E26" s="54" t="s">
        <v>4</v>
      </c>
      <c r="F26" s="53" t="s">
        <v>3</v>
      </c>
    </row>
    <row r="27" spans="1:6" x14ac:dyDescent="0.25">
      <c r="A27" s="24" t="s">
        <v>202</v>
      </c>
      <c r="B27" s="137">
        <v>2025</v>
      </c>
      <c r="C27" s="134" t="s">
        <v>250</v>
      </c>
      <c r="D27" s="135" t="s">
        <v>135</v>
      </c>
      <c r="E27" s="136" t="s">
        <v>39</v>
      </c>
      <c r="F27" s="135">
        <v>40840</v>
      </c>
    </row>
    <row r="28" spans="1:6" x14ac:dyDescent="0.25">
      <c r="A28" s="24" t="s">
        <v>202</v>
      </c>
      <c r="B28" s="139">
        <v>1980</v>
      </c>
      <c r="C28" s="85" t="s">
        <v>257</v>
      </c>
      <c r="D28" s="86" t="s">
        <v>136</v>
      </c>
      <c r="E28" s="87" t="s">
        <v>251</v>
      </c>
      <c r="F28" s="86" t="s">
        <v>141</v>
      </c>
    </row>
    <row r="29" spans="1:6" x14ac:dyDescent="0.25">
      <c r="A29" s="24" t="s">
        <v>202</v>
      </c>
      <c r="B29" s="139">
        <v>1975</v>
      </c>
      <c r="C29" s="85" t="s">
        <v>213</v>
      </c>
      <c r="D29" s="86" t="s">
        <v>136</v>
      </c>
      <c r="E29" s="87" t="s">
        <v>9</v>
      </c>
      <c r="F29" s="86" t="s">
        <v>141</v>
      </c>
    </row>
    <row r="30" spans="1:6" x14ac:dyDescent="0.25">
      <c r="A30" s="24" t="s">
        <v>202</v>
      </c>
      <c r="B30" s="138">
        <v>2230</v>
      </c>
      <c r="C30" s="85" t="s">
        <v>255</v>
      </c>
      <c r="D30" s="86" t="s">
        <v>136</v>
      </c>
      <c r="E30" s="87" t="s">
        <v>39</v>
      </c>
      <c r="F30" s="86" t="s">
        <v>141</v>
      </c>
    </row>
    <row r="31" spans="1:6" x14ac:dyDescent="0.25">
      <c r="A31" s="24" t="s">
        <v>202</v>
      </c>
      <c r="B31" s="139">
        <v>2230</v>
      </c>
      <c r="C31" s="85" t="s">
        <v>255</v>
      </c>
      <c r="D31" s="86" t="s">
        <v>136</v>
      </c>
      <c r="E31" s="87" t="s">
        <v>251</v>
      </c>
      <c r="F31" s="86" t="s">
        <v>141</v>
      </c>
    </row>
    <row r="32" spans="1:6" x14ac:dyDescent="0.25">
      <c r="A32" s="24" t="s">
        <v>202</v>
      </c>
      <c r="B32" s="139">
        <v>2117</v>
      </c>
      <c r="C32" s="85" t="s">
        <v>219</v>
      </c>
      <c r="D32" s="86" t="s">
        <v>136</v>
      </c>
      <c r="E32" s="87" t="s">
        <v>39</v>
      </c>
      <c r="F32" s="86" t="s">
        <v>141</v>
      </c>
    </row>
    <row r="33" spans="1:6" x14ac:dyDescent="0.25">
      <c r="A33" s="24" t="s">
        <v>202</v>
      </c>
      <c r="B33" s="139">
        <v>2117</v>
      </c>
      <c r="C33" s="85" t="s">
        <v>219</v>
      </c>
      <c r="D33" s="86" t="s">
        <v>136</v>
      </c>
      <c r="E33" s="87" t="s">
        <v>9</v>
      </c>
      <c r="F33" s="86" t="s">
        <v>141</v>
      </c>
    </row>
    <row r="34" spans="1:6" x14ac:dyDescent="0.25">
      <c r="A34" s="24" t="s">
        <v>202</v>
      </c>
      <c r="B34" s="139">
        <v>2117</v>
      </c>
      <c r="C34" s="85" t="s">
        <v>219</v>
      </c>
      <c r="D34" s="86" t="s">
        <v>136</v>
      </c>
      <c r="E34" s="87" t="s">
        <v>256</v>
      </c>
      <c r="F34" s="86" t="s">
        <v>141</v>
      </c>
    </row>
    <row r="35" spans="1:6" x14ac:dyDescent="0.25">
      <c r="A35" s="24" t="s">
        <v>202</v>
      </c>
      <c r="B35" s="25"/>
      <c r="C35" s="26"/>
      <c r="D35" s="26"/>
      <c r="E35" s="26"/>
      <c r="F35" s="26"/>
    </row>
    <row r="36" spans="1:6" ht="15.75" x14ac:dyDescent="0.25">
      <c r="A36" s="24" t="s">
        <v>202</v>
      </c>
      <c r="B36" s="50" t="s">
        <v>242</v>
      </c>
      <c r="C36" s="51"/>
      <c r="D36" s="51"/>
      <c r="E36" s="51"/>
      <c r="F36" s="52"/>
    </row>
    <row r="37" spans="1:6" x14ac:dyDescent="0.25">
      <c r="A37" s="24" t="s">
        <v>202</v>
      </c>
      <c r="B37" s="57" t="s">
        <v>1</v>
      </c>
      <c r="C37" s="58" t="s">
        <v>2</v>
      </c>
      <c r="D37" s="57" t="s">
        <v>7</v>
      </c>
      <c r="E37" s="58" t="s">
        <v>4</v>
      </c>
      <c r="F37" s="57" t="s">
        <v>3</v>
      </c>
    </row>
    <row r="38" spans="1:6" x14ac:dyDescent="0.25">
      <c r="A38" s="24" t="s">
        <v>202</v>
      </c>
      <c r="B38" s="88">
        <v>2113</v>
      </c>
      <c r="C38" s="85" t="s">
        <v>97</v>
      </c>
      <c r="D38" s="86" t="s">
        <v>135</v>
      </c>
      <c r="E38" s="87" t="s">
        <v>195</v>
      </c>
      <c r="F38" s="86">
        <v>25525</v>
      </c>
    </row>
    <row r="39" spans="1:6" x14ac:dyDescent="0.25">
      <c r="A39" s="24" t="s">
        <v>202</v>
      </c>
      <c r="B39" s="89">
        <v>1899</v>
      </c>
      <c r="C39" s="85" t="s">
        <v>73</v>
      </c>
      <c r="D39" s="86" t="s">
        <v>135</v>
      </c>
      <c r="E39" s="87" t="s">
        <v>251</v>
      </c>
      <c r="F39" s="86">
        <v>25525</v>
      </c>
    </row>
    <row r="40" spans="1:6" x14ac:dyDescent="0.25">
      <c r="A40" s="24" t="s">
        <v>202</v>
      </c>
      <c r="B40" s="84">
        <v>2041</v>
      </c>
      <c r="C40" s="85" t="s">
        <v>38</v>
      </c>
      <c r="D40" s="86" t="s">
        <v>135</v>
      </c>
      <c r="E40" s="87" t="s">
        <v>251</v>
      </c>
      <c r="F40" s="86">
        <v>25525</v>
      </c>
    </row>
    <row r="41" spans="1:6" x14ac:dyDescent="0.25">
      <c r="A41" s="24" t="s">
        <v>202</v>
      </c>
      <c r="B41" s="84">
        <v>2208</v>
      </c>
      <c r="C41" s="85" t="s">
        <v>27</v>
      </c>
      <c r="D41" s="86" t="s">
        <v>135</v>
      </c>
      <c r="E41" s="87" t="s">
        <v>251</v>
      </c>
      <c r="F41" s="86">
        <v>25525</v>
      </c>
    </row>
    <row r="42" spans="1:6" x14ac:dyDescent="0.25">
      <c r="A42" s="24" t="s">
        <v>202</v>
      </c>
      <c r="B42" s="84">
        <v>1894</v>
      </c>
      <c r="C42" s="85" t="s">
        <v>10</v>
      </c>
      <c r="D42" s="86" t="s">
        <v>135</v>
      </c>
      <c r="E42" s="87" t="s">
        <v>251</v>
      </c>
      <c r="F42" s="86">
        <v>25525</v>
      </c>
    </row>
    <row r="43" spans="1:6" x14ac:dyDescent="0.25">
      <c r="A43" s="24" t="s">
        <v>202</v>
      </c>
      <c r="B43" s="140">
        <v>1969</v>
      </c>
      <c r="C43" s="141" t="s">
        <v>96</v>
      </c>
      <c r="D43" s="142" t="s">
        <v>135</v>
      </c>
      <c r="E43" s="143" t="s">
        <v>251</v>
      </c>
      <c r="F43" s="144">
        <v>10210</v>
      </c>
    </row>
    <row r="44" spans="1:6" x14ac:dyDescent="0.25">
      <c r="A44" s="24" t="s">
        <v>202</v>
      </c>
      <c r="B44" s="133">
        <v>1896</v>
      </c>
      <c r="C44" s="134" t="s">
        <v>148</v>
      </c>
      <c r="D44" s="135" t="s">
        <v>135</v>
      </c>
      <c r="E44" s="136" t="s">
        <v>39</v>
      </c>
      <c r="F44" s="135">
        <v>40840</v>
      </c>
    </row>
    <row r="45" spans="1:6" x14ac:dyDescent="0.25">
      <c r="A45" s="24" t="s">
        <v>202</v>
      </c>
      <c r="B45" s="84">
        <v>1896</v>
      </c>
      <c r="C45" s="85" t="s">
        <v>148</v>
      </c>
      <c r="D45" s="86" t="s">
        <v>135</v>
      </c>
      <c r="E45" s="87" t="s">
        <v>195</v>
      </c>
      <c r="F45" s="86">
        <v>25525</v>
      </c>
    </row>
    <row r="46" spans="1:6" x14ac:dyDescent="0.25">
      <c r="A46" s="24" t="s">
        <v>202</v>
      </c>
      <c r="B46" s="140">
        <v>1896</v>
      </c>
      <c r="C46" s="141" t="s">
        <v>148</v>
      </c>
      <c r="D46" s="142" t="s">
        <v>135</v>
      </c>
      <c r="E46" s="143" t="s">
        <v>251</v>
      </c>
      <c r="F46" s="144">
        <v>10210</v>
      </c>
    </row>
    <row r="47" spans="1:6" x14ac:dyDescent="0.25">
      <c r="A47" s="24" t="s">
        <v>202</v>
      </c>
      <c r="B47" s="84">
        <v>2046</v>
      </c>
      <c r="C47" s="85" t="s">
        <v>149</v>
      </c>
      <c r="D47" s="86" t="s">
        <v>135</v>
      </c>
      <c r="E47" s="87" t="s">
        <v>195</v>
      </c>
      <c r="F47" s="86">
        <v>25525</v>
      </c>
    </row>
    <row r="48" spans="1:6" x14ac:dyDescent="0.25">
      <c r="A48" s="24" t="s">
        <v>202</v>
      </c>
      <c r="B48" s="140">
        <v>1995</v>
      </c>
      <c r="C48" s="141" t="s">
        <v>13</v>
      </c>
      <c r="D48" s="142" t="s">
        <v>135</v>
      </c>
      <c r="E48" s="143" t="s">
        <v>251</v>
      </c>
      <c r="F48" s="144">
        <v>10210</v>
      </c>
    </row>
    <row r="49" spans="1:6" x14ac:dyDescent="0.25">
      <c r="A49" s="24" t="s">
        <v>202</v>
      </c>
      <c r="B49" s="84">
        <v>2185</v>
      </c>
      <c r="C49" s="85" t="s">
        <v>101</v>
      </c>
      <c r="D49" s="86" t="s">
        <v>135</v>
      </c>
      <c r="E49" s="87" t="s">
        <v>195</v>
      </c>
      <c r="F49" s="86">
        <v>25525</v>
      </c>
    </row>
    <row r="50" spans="1:6" x14ac:dyDescent="0.25">
      <c r="A50" s="24" t="s">
        <v>202</v>
      </c>
      <c r="B50" s="84">
        <v>2185</v>
      </c>
      <c r="C50" s="85" t="s">
        <v>101</v>
      </c>
      <c r="D50" s="86" t="s">
        <v>135</v>
      </c>
      <c r="E50" s="87" t="s">
        <v>251</v>
      </c>
      <c r="F50" s="86">
        <v>25525</v>
      </c>
    </row>
    <row r="51" spans="1:6" x14ac:dyDescent="0.25">
      <c r="A51" s="24" t="s">
        <v>202</v>
      </c>
      <c r="B51" s="84">
        <v>1945</v>
      </c>
      <c r="C51" s="85" t="s">
        <v>67</v>
      </c>
      <c r="D51" s="86" t="s">
        <v>135</v>
      </c>
      <c r="E51" s="87" t="s">
        <v>195</v>
      </c>
      <c r="F51" s="86">
        <v>25525</v>
      </c>
    </row>
    <row r="52" spans="1:6" x14ac:dyDescent="0.25">
      <c r="A52" s="24" t="s">
        <v>202</v>
      </c>
      <c r="B52" s="88">
        <v>1927</v>
      </c>
      <c r="C52" s="85" t="s">
        <v>151</v>
      </c>
      <c r="D52" s="86" t="s">
        <v>135</v>
      </c>
      <c r="E52" s="87" t="s">
        <v>195</v>
      </c>
      <c r="F52" s="86">
        <v>25525</v>
      </c>
    </row>
    <row r="53" spans="1:6" x14ac:dyDescent="0.25">
      <c r="A53" s="24" t="s">
        <v>202</v>
      </c>
      <c r="B53" s="84">
        <v>2006</v>
      </c>
      <c r="C53" s="85" t="s">
        <v>41</v>
      </c>
      <c r="D53" s="86" t="s">
        <v>135</v>
      </c>
      <c r="E53" s="87" t="s">
        <v>9</v>
      </c>
      <c r="F53" s="86">
        <v>25525</v>
      </c>
    </row>
    <row r="54" spans="1:6" x14ac:dyDescent="0.25">
      <c r="A54" s="24" t="s">
        <v>202</v>
      </c>
      <c r="B54" s="140">
        <v>2006</v>
      </c>
      <c r="C54" s="141" t="s">
        <v>41</v>
      </c>
      <c r="D54" s="142" t="s">
        <v>135</v>
      </c>
      <c r="E54" s="143" t="s">
        <v>251</v>
      </c>
      <c r="F54" s="144">
        <v>10210</v>
      </c>
    </row>
    <row r="55" spans="1:6" x14ac:dyDescent="0.25">
      <c r="A55" s="24" t="s">
        <v>202</v>
      </c>
      <c r="B55" s="88">
        <v>2086</v>
      </c>
      <c r="C55" s="85" t="s">
        <v>88</v>
      </c>
      <c r="D55" s="86" t="s">
        <v>135</v>
      </c>
      <c r="E55" s="87" t="s">
        <v>195</v>
      </c>
      <c r="F55" s="86">
        <v>25525</v>
      </c>
    </row>
    <row r="56" spans="1:6" x14ac:dyDescent="0.25">
      <c r="A56" s="24" t="s">
        <v>202</v>
      </c>
      <c r="B56" s="140">
        <v>2050</v>
      </c>
      <c r="C56" s="141" t="s">
        <v>206</v>
      </c>
      <c r="D56" s="142" t="s">
        <v>135</v>
      </c>
      <c r="E56" s="143" t="s">
        <v>251</v>
      </c>
      <c r="F56" s="144">
        <v>10210</v>
      </c>
    </row>
    <row r="57" spans="1:6" x14ac:dyDescent="0.25">
      <c r="A57" s="24" t="s">
        <v>202</v>
      </c>
      <c r="B57" s="88">
        <v>2187</v>
      </c>
      <c r="C57" s="85" t="s">
        <v>29</v>
      </c>
      <c r="D57" s="86" t="s">
        <v>135</v>
      </c>
      <c r="E57" s="87" t="s">
        <v>251</v>
      </c>
      <c r="F57" s="86">
        <v>25525</v>
      </c>
    </row>
    <row r="58" spans="1:6" x14ac:dyDescent="0.25">
      <c r="A58" s="24" t="s">
        <v>202</v>
      </c>
      <c r="B58" s="140">
        <v>2011</v>
      </c>
      <c r="C58" s="141" t="s">
        <v>87</v>
      </c>
      <c r="D58" s="142" t="s">
        <v>135</v>
      </c>
      <c r="E58" s="143" t="s">
        <v>251</v>
      </c>
      <c r="F58" s="144">
        <v>10210</v>
      </c>
    </row>
    <row r="59" spans="1:6" x14ac:dyDescent="0.25">
      <c r="A59" s="24" t="s">
        <v>202</v>
      </c>
      <c r="B59" s="84">
        <v>1993</v>
      </c>
      <c r="C59" s="85" t="s">
        <v>14</v>
      </c>
      <c r="D59" s="86" t="s">
        <v>135</v>
      </c>
      <c r="E59" s="87" t="s">
        <v>39</v>
      </c>
      <c r="F59" s="86">
        <v>40840</v>
      </c>
    </row>
    <row r="60" spans="1:6" x14ac:dyDescent="0.25">
      <c r="A60" s="24" t="s">
        <v>202</v>
      </c>
      <c r="B60" s="84">
        <v>1993</v>
      </c>
      <c r="C60" s="85" t="s">
        <v>14</v>
      </c>
      <c r="D60" s="86" t="s">
        <v>135</v>
      </c>
      <c r="E60" s="87" t="s">
        <v>9</v>
      </c>
      <c r="F60" s="86">
        <v>25525</v>
      </c>
    </row>
    <row r="61" spans="1:6" x14ac:dyDescent="0.25">
      <c r="A61" s="24" t="s">
        <v>202</v>
      </c>
      <c r="B61" s="88">
        <v>1993</v>
      </c>
      <c r="C61" s="85" t="s">
        <v>14</v>
      </c>
      <c r="D61" s="86" t="s">
        <v>135</v>
      </c>
      <c r="E61" s="87" t="s">
        <v>195</v>
      </c>
      <c r="F61" s="86">
        <v>25525</v>
      </c>
    </row>
    <row r="62" spans="1:6" x14ac:dyDescent="0.25">
      <c r="A62" s="24" t="s">
        <v>202</v>
      </c>
      <c r="B62" s="140">
        <v>1993</v>
      </c>
      <c r="C62" s="141" t="s">
        <v>14</v>
      </c>
      <c r="D62" s="142" t="s">
        <v>135</v>
      </c>
      <c r="E62" s="143" t="s">
        <v>251</v>
      </c>
      <c r="F62" s="144">
        <v>10210</v>
      </c>
    </row>
    <row r="63" spans="1:6" x14ac:dyDescent="0.25">
      <c r="A63" s="24" t="s">
        <v>202</v>
      </c>
      <c r="B63" s="88">
        <v>2043</v>
      </c>
      <c r="C63" s="85" t="s">
        <v>105</v>
      </c>
      <c r="D63" s="86" t="s">
        <v>135</v>
      </c>
      <c r="E63" s="87" t="s">
        <v>251</v>
      </c>
      <c r="F63" s="86">
        <v>25525</v>
      </c>
    </row>
    <row r="64" spans="1:6" x14ac:dyDescent="0.25">
      <c r="A64" s="24" t="s">
        <v>202</v>
      </c>
      <c r="B64" s="84">
        <v>2217</v>
      </c>
      <c r="C64" s="85" t="s">
        <v>107</v>
      </c>
      <c r="D64" s="86" t="s">
        <v>135</v>
      </c>
      <c r="E64" s="87" t="s">
        <v>195</v>
      </c>
      <c r="F64" s="86">
        <v>25525</v>
      </c>
    </row>
    <row r="65" spans="1:6" x14ac:dyDescent="0.25">
      <c r="A65" s="24" t="s">
        <v>202</v>
      </c>
      <c r="B65" s="140">
        <v>2217</v>
      </c>
      <c r="C65" s="141" t="s">
        <v>107</v>
      </c>
      <c r="D65" s="142" t="s">
        <v>135</v>
      </c>
      <c r="E65" s="143" t="s">
        <v>251</v>
      </c>
      <c r="F65" s="144">
        <v>10210</v>
      </c>
    </row>
    <row r="66" spans="1:6" x14ac:dyDescent="0.25">
      <c r="A66" s="24" t="s">
        <v>202</v>
      </c>
      <c r="B66" s="84">
        <v>1998</v>
      </c>
      <c r="C66" s="85" t="s">
        <v>44</v>
      </c>
      <c r="D66" s="86" t="s">
        <v>135</v>
      </c>
      <c r="E66" s="87" t="s">
        <v>39</v>
      </c>
      <c r="F66" s="86">
        <v>40840</v>
      </c>
    </row>
    <row r="67" spans="1:6" x14ac:dyDescent="0.25">
      <c r="A67" s="24" t="s">
        <v>202</v>
      </c>
      <c r="B67" s="84">
        <v>1998</v>
      </c>
      <c r="C67" s="85" t="s">
        <v>44</v>
      </c>
      <c r="D67" s="86" t="s">
        <v>135</v>
      </c>
      <c r="E67" s="87" t="s">
        <v>195</v>
      </c>
      <c r="F67" s="86">
        <v>25525</v>
      </c>
    </row>
    <row r="68" spans="1:6" x14ac:dyDescent="0.25">
      <c r="A68" s="24" t="s">
        <v>202</v>
      </c>
      <c r="B68" s="88">
        <v>1998</v>
      </c>
      <c r="C68" s="85" t="s">
        <v>44</v>
      </c>
      <c r="D68" s="86" t="s">
        <v>135</v>
      </c>
      <c r="E68" s="87" t="s">
        <v>251</v>
      </c>
      <c r="F68" s="86">
        <v>25525</v>
      </c>
    </row>
    <row r="69" spans="1:6" x14ac:dyDescent="0.25">
      <c r="A69" s="24" t="s">
        <v>202</v>
      </c>
      <c r="B69" s="88">
        <v>1931</v>
      </c>
      <c r="C69" s="85" t="s">
        <v>186</v>
      </c>
      <c r="D69" s="86" t="s">
        <v>135</v>
      </c>
      <c r="E69" s="87" t="s">
        <v>251</v>
      </c>
      <c r="F69" s="86">
        <v>25525</v>
      </c>
    </row>
    <row r="70" spans="1:6" x14ac:dyDescent="0.25">
      <c r="A70" s="24" t="s">
        <v>202</v>
      </c>
      <c r="B70" s="140">
        <v>2000</v>
      </c>
      <c r="C70" s="141" t="s">
        <v>112</v>
      </c>
      <c r="D70" s="142" t="s">
        <v>135</v>
      </c>
      <c r="E70" s="143" t="s">
        <v>251</v>
      </c>
      <c r="F70" s="144">
        <v>10210</v>
      </c>
    </row>
    <row r="71" spans="1:6" x14ac:dyDescent="0.25">
      <c r="A71" s="24" t="s">
        <v>202</v>
      </c>
      <c r="B71" s="84">
        <v>2014</v>
      </c>
      <c r="C71" s="85" t="s">
        <v>92</v>
      </c>
      <c r="D71" s="86" t="s">
        <v>135</v>
      </c>
      <c r="E71" s="87" t="s">
        <v>39</v>
      </c>
      <c r="F71" s="86">
        <v>40840</v>
      </c>
    </row>
    <row r="72" spans="1:6" x14ac:dyDescent="0.25">
      <c r="A72" s="24" t="s">
        <v>202</v>
      </c>
      <c r="B72" s="88">
        <v>2014</v>
      </c>
      <c r="C72" s="85" t="s">
        <v>92</v>
      </c>
      <c r="D72" s="86" t="s">
        <v>135</v>
      </c>
      <c r="E72" s="87" t="s">
        <v>251</v>
      </c>
      <c r="F72" s="86">
        <v>25525</v>
      </c>
    </row>
    <row r="73" spans="1:6" x14ac:dyDescent="0.25">
      <c r="A73" s="24" t="s">
        <v>202</v>
      </c>
      <c r="B73" s="84">
        <v>1895</v>
      </c>
      <c r="C73" s="85" t="s">
        <v>225</v>
      </c>
      <c r="D73" s="86" t="s">
        <v>135</v>
      </c>
      <c r="E73" s="87" t="s">
        <v>39</v>
      </c>
      <c r="F73" s="86">
        <v>40840</v>
      </c>
    </row>
    <row r="74" spans="1:6" x14ac:dyDescent="0.25">
      <c r="A74" s="24" t="s">
        <v>202</v>
      </c>
      <c r="B74" s="140">
        <v>1895</v>
      </c>
      <c r="C74" s="141" t="s">
        <v>225</v>
      </c>
      <c r="D74" s="142" t="s">
        <v>135</v>
      </c>
      <c r="E74" s="143" t="s">
        <v>251</v>
      </c>
      <c r="F74" s="144">
        <v>10210</v>
      </c>
    </row>
    <row r="75" spans="1:6" x14ac:dyDescent="0.25">
      <c r="A75" s="24" t="s">
        <v>202</v>
      </c>
      <c r="B75" s="88">
        <v>2053</v>
      </c>
      <c r="C75" s="85" t="s">
        <v>93</v>
      </c>
      <c r="D75" s="86" t="s">
        <v>135</v>
      </c>
      <c r="E75" s="87" t="s">
        <v>251</v>
      </c>
      <c r="F75" s="86">
        <v>25525</v>
      </c>
    </row>
    <row r="76" spans="1:6" x14ac:dyDescent="0.25">
      <c r="A76" s="24" t="s">
        <v>202</v>
      </c>
      <c r="B76" s="88">
        <v>2008</v>
      </c>
      <c r="C76" s="85" t="s">
        <v>118</v>
      </c>
      <c r="D76" s="86" t="s">
        <v>135</v>
      </c>
      <c r="E76" s="87" t="s">
        <v>251</v>
      </c>
      <c r="F76" s="86">
        <v>25525</v>
      </c>
    </row>
    <row r="77" spans="1:6" x14ac:dyDescent="0.25">
      <c r="A77" s="24" t="s">
        <v>202</v>
      </c>
      <c r="B77" s="88">
        <v>2107</v>
      </c>
      <c r="C77" s="85" t="s">
        <v>214</v>
      </c>
      <c r="D77" s="86" t="s">
        <v>135</v>
      </c>
      <c r="E77" s="87" t="s">
        <v>251</v>
      </c>
      <c r="F77" s="86">
        <v>25525</v>
      </c>
    </row>
    <row r="78" spans="1:6" x14ac:dyDescent="0.25">
      <c r="A78" s="24" t="s">
        <v>202</v>
      </c>
      <c r="B78" s="88">
        <v>2057</v>
      </c>
      <c r="C78" s="85" t="s">
        <v>47</v>
      </c>
      <c r="D78" s="86" t="s">
        <v>135</v>
      </c>
      <c r="E78" s="87" t="s">
        <v>251</v>
      </c>
      <c r="F78" s="86">
        <v>25525</v>
      </c>
    </row>
    <row r="79" spans="1:6" x14ac:dyDescent="0.25">
      <c r="A79" s="24" t="s">
        <v>202</v>
      </c>
      <c r="B79" s="88">
        <v>2212</v>
      </c>
      <c r="C79" s="85" t="s">
        <v>119</v>
      </c>
      <c r="D79" s="86" t="s">
        <v>135</v>
      </c>
      <c r="E79" s="87" t="s">
        <v>251</v>
      </c>
      <c r="F79" s="86">
        <v>25525</v>
      </c>
    </row>
    <row r="80" spans="1:6" x14ac:dyDescent="0.25">
      <c r="A80" s="24" t="s">
        <v>202</v>
      </c>
      <c r="B80" s="88">
        <v>2101</v>
      </c>
      <c r="C80" s="85" t="s">
        <v>84</v>
      </c>
      <c r="D80" s="86" t="s">
        <v>135</v>
      </c>
      <c r="E80" s="87" t="s">
        <v>195</v>
      </c>
      <c r="F80" s="86">
        <v>25525</v>
      </c>
    </row>
    <row r="81" spans="1:6" x14ac:dyDescent="0.25">
      <c r="A81" s="24" t="s">
        <v>202</v>
      </c>
      <c r="B81" s="88">
        <v>2097</v>
      </c>
      <c r="C81" s="85" t="s">
        <v>120</v>
      </c>
      <c r="D81" s="86" t="s">
        <v>135</v>
      </c>
      <c r="E81" s="87" t="s">
        <v>195</v>
      </c>
      <c r="F81" s="86">
        <v>25525</v>
      </c>
    </row>
    <row r="82" spans="1:6" x14ac:dyDescent="0.25">
      <c r="A82" s="24" t="s">
        <v>202</v>
      </c>
      <c r="B82" s="88">
        <v>2097</v>
      </c>
      <c r="C82" s="85" t="s">
        <v>120</v>
      </c>
      <c r="D82" s="86" t="s">
        <v>135</v>
      </c>
      <c r="E82" s="87" t="s">
        <v>251</v>
      </c>
      <c r="F82" s="86">
        <v>25525</v>
      </c>
    </row>
    <row r="83" spans="1:6" x14ac:dyDescent="0.25">
      <c r="A83" s="24" t="s">
        <v>202</v>
      </c>
      <c r="B83" s="84">
        <v>2048</v>
      </c>
      <c r="C83" s="85" t="s">
        <v>123</v>
      </c>
      <c r="D83" s="86" t="s">
        <v>135</v>
      </c>
      <c r="E83" s="87" t="s">
        <v>251</v>
      </c>
      <c r="F83" s="86">
        <v>25525</v>
      </c>
    </row>
    <row r="84" spans="1:6" x14ac:dyDescent="0.25">
      <c r="A84" s="24" t="s">
        <v>202</v>
      </c>
      <c r="B84" s="84">
        <v>2205</v>
      </c>
      <c r="C84" s="85" t="s">
        <v>32</v>
      </c>
      <c r="D84" s="86" t="s">
        <v>135</v>
      </c>
      <c r="E84" s="87" t="s">
        <v>251</v>
      </c>
      <c r="F84" s="86">
        <v>25525</v>
      </c>
    </row>
    <row r="85" spans="1:6" x14ac:dyDescent="0.25">
      <c r="A85" s="24" t="s">
        <v>202</v>
      </c>
      <c r="B85" s="140">
        <v>2249</v>
      </c>
      <c r="C85" s="141" t="s">
        <v>197</v>
      </c>
      <c r="D85" s="142" t="s">
        <v>135</v>
      </c>
      <c r="E85" s="143" t="s">
        <v>251</v>
      </c>
      <c r="F85" s="144">
        <v>10210</v>
      </c>
    </row>
    <row r="86" spans="1:6" x14ac:dyDescent="0.25">
      <c r="A86" s="24" t="s">
        <v>202</v>
      </c>
      <c r="B86" s="84">
        <v>1925</v>
      </c>
      <c r="C86" s="85" t="s">
        <v>64</v>
      </c>
      <c r="D86" s="86" t="s">
        <v>135</v>
      </c>
      <c r="E86" s="87" t="s">
        <v>251</v>
      </c>
      <c r="F86" s="86">
        <v>25525</v>
      </c>
    </row>
    <row r="87" spans="1:6" x14ac:dyDescent="0.25">
      <c r="A87" s="24" t="s">
        <v>202</v>
      </c>
      <c r="B87" s="88">
        <v>2010</v>
      </c>
      <c r="C87" s="85" t="s">
        <v>124</v>
      </c>
      <c r="D87" s="86" t="s">
        <v>135</v>
      </c>
      <c r="E87" s="87" t="s">
        <v>39</v>
      </c>
      <c r="F87" s="86">
        <v>40840</v>
      </c>
    </row>
    <row r="88" spans="1:6" x14ac:dyDescent="0.25">
      <c r="A88" s="24" t="s">
        <v>202</v>
      </c>
      <c r="B88" s="84">
        <v>2010</v>
      </c>
      <c r="C88" s="85" t="s">
        <v>124</v>
      </c>
      <c r="D88" s="86" t="s">
        <v>135</v>
      </c>
      <c r="E88" s="87" t="s">
        <v>251</v>
      </c>
      <c r="F88" s="86">
        <v>25525</v>
      </c>
    </row>
    <row r="89" spans="1:6" x14ac:dyDescent="0.25">
      <c r="A89" s="24" t="s">
        <v>202</v>
      </c>
      <c r="B89" s="140">
        <v>2198</v>
      </c>
      <c r="C89" s="141" t="s">
        <v>183</v>
      </c>
      <c r="D89" s="142" t="s">
        <v>135</v>
      </c>
      <c r="E89" s="143" t="s">
        <v>251</v>
      </c>
      <c r="F89" s="144">
        <v>10210</v>
      </c>
    </row>
    <row r="90" spans="1:6" x14ac:dyDescent="0.25">
      <c r="A90" s="24" t="s">
        <v>202</v>
      </c>
      <c r="B90" s="88">
        <v>1996</v>
      </c>
      <c r="C90" s="85" t="s">
        <v>164</v>
      </c>
      <c r="D90" s="86" t="s">
        <v>135</v>
      </c>
      <c r="E90" s="87" t="s">
        <v>195</v>
      </c>
      <c r="F90" s="86">
        <v>25525</v>
      </c>
    </row>
    <row r="91" spans="1:6" x14ac:dyDescent="0.25">
      <c r="A91" s="24" t="s">
        <v>202</v>
      </c>
      <c r="B91" s="84">
        <v>1996</v>
      </c>
      <c r="C91" s="85" t="s">
        <v>164</v>
      </c>
      <c r="D91" s="86" t="s">
        <v>135</v>
      </c>
      <c r="E91" s="87" t="s">
        <v>251</v>
      </c>
      <c r="F91" s="86">
        <v>25525</v>
      </c>
    </row>
    <row r="92" spans="1:6" x14ac:dyDescent="0.25">
      <c r="A92" s="24" t="s">
        <v>202</v>
      </c>
      <c r="B92" s="88">
        <v>2110</v>
      </c>
      <c r="C92" s="85" t="s">
        <v>208</v>
      </c>
      <c r="D92" s="86" t="s">
        <v>135</v>
      </c>
      <c r="E92" s="87" t="s">
        <v>39</v>
      </c>
      <c r="F92" s="86">
        <v>40840</v>
      </c>
    </row>
    <row r="93" spans="1:6" x14ac:dyDescent="0.25">
      <c r="A93" s="24" t="s">
        <v>202</v>
      </c>
      <c r="B93" s="88">
        <v>2110</v>
      </c>
      <c r="C93" s="85" t="s">
        <v>208</v>
      </c>
      <c r="D93" s="86" t="s">
        <v>135</v>
      </c>
      <c r="E93" s="87" t="s">
        <v>251</v>
      </c>
      <c r="F93" s="86">
        <v>25525</v>
      </c>
    </row>
    <row r="94" spans="1:6" x14ac:dyDescent="0.25">
      <c r="A94" s="24" t="s">
        <v>202</v>
      </c>
      <c r="B94" s="88">
        <v>1990</v>
      </c>
      <c r="C94" s="85" t="s">
        <v>77</v>
      </c>
      <c r="D94" s="86" t="s">
        <v>135</v>
      </c>
      <c r="E94" s="87" t="s">
        <v>251</v>
      </c>
      <c r="F94" s="86">
        <v>25525</v>
      </c>
    </row>
    <row r="95" spans="1:6" x14ac:dyDescent="0.25">
      <c r="A95" s="24" t="s">
        <v>202</v>
      </c>
      <c r="B95" s="88">
        <v>2108</v>
      </c>
      <c r="C95" s="85" t="s">
        <v>146</v>
      </c>
      <c r="D95" s="86" t="s">
        <v>135</v>
      </c>
      <c r="E95" s="87" t="s">
        <v>39</v>
      </c>
      <c r="F95" s="86">
        <v>40840</v>
      </c>
    </row>
    <row r="96" spans="1:6" x14ac:dyDescent="0.25">
      <c r="A96" s="24" t="s">
        <v>202</v>
      </c>
      <c r="B96" s="89">
        <v>2108</v>
      </c>
      <c r="C96" s="85" t="s">
        <v>146</v>
      </c>
      <c r="D96" s="86" t="s">
        <v>135</v>
      </c>
      <c r="E96" s="87" t="s">
        <v>251</v>
      </c>
      <c r="F96" s="86">
        <v>25525</v>
      </c>
    </row>
    <row r="97" spans="1:6" x14ac:dyDescent="0.25">
      <c r="A97" s="24" t="s">
        <v>202</v>
      </c>
      <c r="B97" s="88">
        <v>2202</v>
      </c>
      <c r="C97" s="85" t="s">
        <v>33</v>
      </c>
      <c r="D97" s="86" t="s">
        <v>135</v>
      </c>
      <c r="E97" s="87" t="s">
        <v>195</v>
      </c>
      <c r="F97" s="86">
        <v>25525</v>
      </c>
    </row>
    <row r="98" spans="1:6" x14ac:dyDescent="0.25">
      <c r="A98" s="24" t="s">
        <v>202</v>
      </c>
      <c r="B98" s="140">
        <v>2081</v>
      </c>
      <c r="C98" s="141" t="s">
        <v>128</v>
      </c>
      <c r="D98" s="142" t="s">
        <v>135</v>
      </c>
      <c r="E98" s="143" t="s">
        <v>251</v>
      </c>
      <c r="F98" s="144">
        <v>25525</v>
      </c>
    </row>
    <row r="99" spans="1:6" x14ac:dyDescent="0.25">
      <c r="A99" s="24" t="s">
        <v>202</v>
      </c>
      <c r="B99" s="84">
        <v>2045</v>
      </c>
      <c r="C99" s="85" t="s">
        <v>21</v>
      </c>
      <c r="D99" s="86" t="s">
        <v>135</v>
      </c>
      <c r="E99" s="87" t="s">
        <v>39</v>
      </c>
      <c r="F99" s="86">
        <v>40840</v>
      </c>
    </row>
    <row r="100" spans="1:6" x14ac:dyDescent="0.25">
      <c r="A100" s="24" t="s">
        <v>202</v>
      </c>
      <c r="B100" s="84">
        <v>2045</v>
      </c>
      <c r="C100" s="85" t="s">
        <v>21</v>
      </c>
      <c r="D100" s="86" t="s">
        <v>135</v>
      </c>
      <c r="E100" s="87" t="s">
        <v>9</v>
      </c>
      <c r="F100" s="86">
        <v>25525</v>
      </c>
    </row>
    <row r="101" spans="1:6" x14ac:dyDescent="0.25">
      <c r="A101" s="24" t="s">
        <v>202</v>
      </c>
      <c r="B101" s="84">
        <v>2045</v>
      </c>
      <c r="C101" s="85" t="s">
        <v>21</v>
      </c>
      <c r="D101" s="86" t="s">
        <v>135</v>
      </c>
      <c r="E101" s="87" t="s">
        <v>195</v>
      </c>
      <c r="F101" s="86">
        <v>25525</v>
      </c>
    </row>
    <row r="102" spans="1:6" x14ac:dyDescent="0.25">
      <c r="A102" s="24" t="s">
        <v>202</v>
      </c>
      <c r="B102" s="140">
        <v>2045</v>
      </c>
      <c r="C102" s="141" t="s">
        <v>21</v>
      </c>
      <c r="D102" s="142" t="s">
        <v>135</v>
      </c>
      <c r="E102" s="143" t="s">
        <v>251</v>
      </c>
      <c r="F102" s="144">
        <v>10210</v>
      </c>
    </row>
    <row r="103" spans="1:6" x14ac:dyDescent="0.25">
      <c r="A103" s="24" t="s">
        <v>202</v>
      </c>
      <c r="B103" s="84">
        <v>1946</v>
      </c>
      <c r="C103" s="85" t="s">
        <v>53</v>
      </c>
      <c r="D103" s="86" t="s">
        <v>135</v>
      </c>
      <c r="E103" s="87" t="s">
        <v>39</v>
      </c>
      <c r="F103" s="86">
        <v>40840</v>
      </c>
    </row>
    <row r="104" spans="1:6" x14ac:dyDescent="0.25">
      <c r="A104" s="24" t="s">
        <v>202</v>
      </c>
      <c r="B104" s="88">
        <v>1946</v>
      </c>
      <c r="C104" s="85" t="s">
        <v>53</v>
      </c>
      <c r="D104" s="86" t="s">
        <v>135</v>
      </c>
      <c r="E104" s="87" t="s">
        <v>39</v>
      </c>
      <c r="F104" s="86">
        <v>40840</v>
      </c>
    </row>
    <row r="105" spans="1:6" x14ac:dyDescent="0.25">
      <c r="A105" s="24" t="s">
        <v>202</v>
      </c>
      <c r="B105" s="88">
        <v>1946</v>
      </c>
      <c r="C105" s="85" t="s">
        <v>53</v>
      </c>
      <c r="D105" s="86" t="s">
        <v>135</v>
      </c>
      <c r="E105" s="87" t="s">
        <v>195</v>
      </c>
      <c r="F105" s="86">
        <v>25525</v>
      </c>
    </row>
    <row r="106" spans="1:6" x14ac:dyDescent="0.25">
      <c r="A106" s="24" t="s">
        <v>202</v>
      </c>
      <c r="B106" s="140">
        <v>1946</v>
      </c>
      <c r="C106" s="141" t="s">
        <v>53</v>
      </c>
      <c r="D106" s="142" t="s">
        <v>135</v>
      </c>
      <c r="E106" s="143" t="s">
        <v>251</v>
      </c>
      <c r="F106" s="144">
        <v>25525</v>
      </c>
    </row>
    <row r="107" spans="1:6" x14ac:dyDescent="0.25">
      <c r="A107" s="24" t="s">
        <v>202</v>
      </c>
      <c r="B107" s="84">
        <v>2257</v>
      </c>
      <c r="C107" s="85" t="s">
        <v>130</v>
      </c>
      <c r="D107" s="86" t="s">
        <v>135</v>
      </c>
      <c r="E107" s="87" t="s">
        <v>195</v>
      </c>
      <c r="F107" s="86">
        <v>25525</v>
      </c>
    </row>
    <row r="108" spans="1:6" x14ac:dyDescent="0.25">
      <c r="A108" s="24" t="s">
        <v>202</v>
      </c>
      <c r="B108" s="88">
        <v>1994</v>
      </c>
      <c r="C108" s="85" t="s">
        <v>131</v>
      </c>
      <c r="D108" s="86" t="s">
        <v>135</v>
      </c>
      <c r="E108" s="87" t="s">
        <v>39</v>
      </c>
      <c r="F108" s="86">
        <v>40840</v>
      </c>
    </row>
    <row r="109" spans="1:6" x14ac:dyDescent="0.25">
      <c r="A109" s="24" t="s">
        <v>202</v>
      </c>
      <c r="B109" s="84">
        <v>2225</v>
      </c>
      <c r="C109" s="85" t="s">
        <v>63</v>
      </c>
      <c r="D109" s="86" t="s">
        <v>135</v>
      </c>
      <c r="E109" s="87" t="s">
        <v>9</v>
      </c>
      <c r="F109" s="86">
        <v>25525</v>
      </c>
    </row>
    <row r="110" spans="1:6" x14ac:dyDescent="0.25">
      <c r="A110" s="24" t="s">
        <v>202</v>
      </c>
      <c r="B110" s="88">
        <v>2225</v>
      </c>
      <c r="C110" s="85" t="s">
        <v>63</v>
      </c>
      <c r="D110" s="86" t="s">
        <v>135</v>
      </c>
      <c r="E110" s="87" t="s">
        <v>195</v>
      </c>
      <c r="F110" s="86">
        <v>25525</v>
      </c>
    </row>
    <row r="111" spans="1:6" x14ac:dyDescent="0.25">
      <c r="A111" s="24" t="s">
        <v>202</v>
      </c>
      <c r="B111" s="84">
        <v>2225</v>
      </c>
      <c r="C111" s="85" t="s">
        <v>63</v>
      </c>
      <c r="D111" s="86" t="s">
        <v>135</v>
      </c>
      <c r="E111" s="87" t="s">
        <v>251</v>
      </c>
      <c r="F111" s="86">
        <v>25525</v>
      </c>
    </row>
    <row r="112" spans="1:6" x14ac:dyDescent="0.25">
      <c r="A112" s="24" t="s">
        <v>202</v>
      </c>
      <c r="B112" s="84">
        <v>2003</v>
      </c>
      <c r="C112" s="85" t="s">
        <v>57</v>
      </c>
      <c r="D112" s="86" t="s">
        <v>135</v>
      </c>
      <c r="E112" s="87" t="s">
        <v>39</v>
      </c>
      <c r="F112" s="86">
        <v>40840</v>
      </c>
    </row>
    <row r="113" spans="1:6" x14ac:dyDescent="0.25">
      <c r="A113" s="24" t="s">
        <v>202</v>
      </c>
      <c r="B113" s="88">
        <v>2003</v>
      </c>
      <c r="C113" s="85" t="s">
        <v>57</v>
      </c>
      <c r="D113" s="86" t="s">
        <v>135</v>
      </c>
      <c r="E113" s="87" t="s">
        <v>9</v>
      </c>
      <c r="F113" s="86">
        <v>25525</v>
      </c>
    </row>
    <row r="114" spans="1:6" x14ac:dyDescent="0.25">
      <c r="A114" s="24" t="s">
        <v>202</v>
      </c>
      <c r="B114" s="84">
        <v>2003</v>
      </c>
      <c r="C114" s="85" t="s">
        <v>57</v>
      </c>
      <c r="D114" s="86" t="s">
        <v>135</v>
      </c>
      <c r="E114" s="87" t="s">
        <v>251</v>
      </c>
      <c r="F114" s="86">
        <v>25525</v>
      </c>
    </row>
    <row r="115" spans="1:6" x14ac:dyDescent="0.25">
      <c r="A115" s="24" t="s">
        <v>202</v>
      </c>
      <c r="B115" s="140">
        <v>2102</v>
      </c>
      <c r="C115" s="141" t="s">
        <v>35</v>
      </c>
      <c r="D115" s="142" t="s">
        <v>135</v>
      </c>
      <c r="E115" s="143" t="s">
        <v>251</v>
      </c>
      <c r="F115" s="144">
        <v>25525</v>
      </c>
    </row>
    <row r="116" spans="1:6" x14ac:dyDescent="0.25">
      <c r="A116" s="24" t="s">
        <v>202</v>
      </c>
      <c r="B116" s="88">
        <v>2055</v>
      </c>
      <c r="C116" s="85" t="s">
        <v>36</v>
      </c>
      <c r="D116" s="86" t="s">
        <v>135</v>
      </c>
      <c r="E116" s="87" t="s">
        <v>251</v>
      </c>
      <c r="F116" s="86">
        <v>25525</v>
      </c>
    </row>
    <row r="117" spans="1:6" x14ac:dyDescent="0.25">
      <c r="A117" s="24" t="s">
        <v>202</v>
      </c>
      <c r="B117" s="88">
        <v>2210</v>
      </c>
      <c r="C117" s="85" t="s">
        <v>140</v>
      </c>
      <c r="D117" s="86" t="s">
        <v>135</v>
      </c>
      <c r="E117" s="87" t="s">
        <v>195</v>
      </c>
      <c r="F117" s="86">
        <v>25525</v>
      </c>
    </row>
    <row r="118" spans="1:6" x14ac:dyDescent="0.25">
      <c r="A118" s="24" t="s">
        <v>202</v>
      </c>
      <c r="B118" s="140">
        <v>2210</v>
      </c>
      <c r="C118" s="141" t="s">
        <v>140</v>
      </c>
      <c r="D118" s="142" t="s">
        <v>135</v>
      </c>
      <c r="E118" s="143" t="s">
        <v>251</v>
      </c>
      <c r="F118" s="144">
        <v>10210</v>
      </c>
    </row>
    <row r="119" spans="1:6" x14ac:dyDescent="0.25">
      <c r="A119" s="24" t="s">
        <v>202</v>
      </c>
      <c r="B119" s="88">
        <v>2220</v>
      </c>
      <c r="C119" s="85" t="s">
        <v>133</v>
      </c>
      <c r="D119" s="86" t="s">
        <v>135</v>
      </c>
      <c r="E119" s="87" t="s">
        <v>39</v>
      </c>
      <c r="F119" s="86">
        <v>40840</v>
      </c>
    </row>
    <row r="120" spans="1:6" x14ac:dyDescent="0.25">
      <c r="A120" s="24" t="s">
        <v>202</v>
      </c>
      <c r="B120" s="140">
        <v>2002</v>
      </c>
      <c r="C120" s="141" t="s">
        <v>68</v>
      </c>
      <c r="D120" s="142" t="s">
        <v>135</v>
      </c>
      <c r="E120" s="143" t="s">
        <v>251</v>
      </c>
      <c r="F120" s="144">
        <v>25525</v>
      </c>
    </row>
    <row r="121" spans="1:6" x14ac:dyDescent="0.25">
      <c r="A121" s="24" t="s">
        <v>202</v>
      </c>
      <c r="B121" s="88">
        <v>1997</v>
      </c>
      <c r="C121" s="85" t="s">
        <v>252</v>
      </c>
      <c r="D121" s="86" t="s">
        <v>135</v>
      </c>
      <c r="E121" s="87" t="s">
        <v>39</v>
      </c>
      <c r="F121" s="86">
        <v>40840</v>
      </c>
    </row>
    <row r="122" spans="1:6" x14ac:dyDescent="0.25">
      <c r="A122" s="24" t="s">
        <v>202</v>
      </c>
      <c r="B122" s="140">
        <v>2005</v>
      </c>
      <c r="C122" s="141" t="s">
        <v>259</v>
      </c>
      <c r="D122" s="142" t="s">
        <v>136</v>
      </c>
      <c r="E122" s="143" t="s">
        <v>195</v>
      </c>
      <c r="F122" s="144" t="s">
        <v>141</v>
      </c>
    </row>
    <row r="123" spans="1:6" x14ac:dyDescent="0.25">
      <c r="A123" s="24" t="s">
        <v>202</v>
      </c>
      <c r="B123" s="140">
        <v>2041</v>
      </c>
      <c r="C123" s="141" t="s">
        <v>38</v>
      </c>
      <c r="D123" s="142" t="s">
        <v>136</v>
      </c>
      <c r="E123" s="143" t="s">
        <v>39</v>
      </c>
      <c r="F123" s="144" t="s">
        <v>141</v>
      </c>
    </row>
    <row r="124" spans="1:6" x14ac:dyDescent="0.25">
      <c r="A124" s="24" t="s">
        <v>202</v>
      </c>
      <c r="B124" s="140">
        <v>2041</v>
      </c>
      <c r="C124" s="141" t="s">
        <v>38</v>
      </c>
      <c r="D124" s="142" t="s">
        <v>136</v>
      </c>
      <c r="E124" s="143" t="s">
        <v>9</v>
      </c>
      <c r="F124" s="144" t="s">
        <v>141</v>
      </c>
    </row>
    <row r="125" spans="1:6" x14ac:dyDescent="0.25">
      <c r="A125" s="24" t="s">
        <v>202</v>
      </c>
      <c r="B125" s="140">
        <v>1894</v>
      </c>
      <c r="C125" s="141" t="s">
        <v>10</v>
      </c>
      <c r="D125" s="142" t="s">
        <v>136</v>
      </c>
      <c r="E125" s="143" t="s">
        <v>9</v>
      </c>
      <c r="F125" s="144" t="s">
        <v>141</v>
      </c>
    </row>
    <row r="126" spans="1:6" x14ac:dyDescent="0.25">
      <c r="A126" s="24" t="s">
        <v>202</v>
      </c>
      <c r="B126" s="140">
        <v>1976</v>
      </c>
      <c r="C126" s="141" t="s">
        <v>72</v>
      </c>
      <c r="D126" s="142" t="s">
        <v>136</v>
      </c>
      <c r="E126" s="143" t="s">
        <v>39</v>
      </c>
      <c r="F126" s="144" t="s">
        <v>141</v>
      </c>
    </row>
    <row r="127" spans="1:6" x14ac:dyDescent="0.25">
      <c r="A127" s="24" t="s">
        <v>202</v>
      </c>
      <c r="B127" s="140">
        <v>1896</v>
      </c>
      <c r="C127" s="141" t="s">
        <v>148</v>
      </c>
      <c r="D127" s="142" t="s">
        <v>136</v>
      </c>
      <c r="E127" s="143" t="s">
        <v>9</v>
      </c>
      <c r="F127" s="144" t="s">
        <v>141</v>
      </c>
    </row>
    <row r="128" spans="1:6" x14ac:dyDescent="0.25">
      <c r="A128" s="24" t="s">
        <v>202</v>
      </c>
      <c r="B128" s="140">
        <v>1929</v>
      </c>
      <c r="C128" s="141" t="s">
        <v>71</v>
      </c>
      <c r="D128" s="142" t="s">
        <v>136</v>
      </c>
      <c r="E128" s="143" t="s">
        <v>251</v>
      </c>
      <c r="F128" s="144" t="s">
        <v>141</v>
      </c>
    </row>
    <row r="129" spans="1:6" x14ac:dyDescent="0.25">
      <c r="A129" s="24" t="s">
        <v>202</v>
      </c>
      <c r="B129" s="140">
        <v>2139</v>
      </c>
      <c r="C129" s="141" t="s">
        <v>76</v>
      </c>
      <c r="D129" s="142" t="s">
        <v>136</v>
      </c>
      <c r="E129" s="143" t="s">
        <v>9</v>
      </c>
      <c r="F129" s="144" t="s">
        <v>141</v>
      </c>
    </row>
    <row r="130" spans="1:6" x14ac:dyDescent="0.25">
      <c r="A130" s="24" t="s">
        <v>202</v>
      </c>
      <c r="B130" s="140">
        <v>2139</v>
      </c>
      <c r="C130" s="141" t="s">
        <v>76</v>
      </c>
      <c r="D130" s="142" t="s">
        <v>136</v>
      </c>
      <c r="E130" s="143" t="s">
        <v>251</v>
      </c>
      <c r="F130" s="144" t="s">
        <v>141</v>
      </c>
    </row>
    <row r="131" spans="1:6" x14ac:dyDescent="0.25">
      <c r="A131" s="24" t="s">
        <v>202</v>
      </c>
      <c r="B131" s="140">
        <v>2042</v>
      </c>
      <c r="C131" s="141" t="s">
        <v>86</v>
      </c>
      <c r="D131" s="142" t="s">
        <v>136</v>
      </c>
      <c r="E131" s="143" t="s">
        <v>39</v>
      </c>
      <c r="F131" s="144" t="s">
        <v>141</v>
      </c>
    </row>
    <row r="132" spans="1:6" x14ac:dyDescent="0.25">
      <c r="A132" s="24" t="s">
        <v>202</v>
      </c>
      <c r="B132" s="140">
        <v>2042</v>
      </c>
      <c r="C132" s="141" t="s">
        <v>86</v>
      </c>
      <c r="D132" s="142" t="s">
        <v>136</v>
      </c>
      <c r="E132" s="143" t="s">
        <v>195</v>
      </c>
      <c r="F132" s="144" t="s">
        <v>141</v>
      </c>
    </row>
    <row r="133" spans="1:6" x14ac:dyDescent="0.25">
      <c r="A133" s="24" t="s">
        <v>202</v>
      </c>
      <c r="B133" s="140">
        <v>2042</v>
      </c>
      <c r="C133" s="141" t="s">
        <v>86</v>
      </c>
      <c r="D133" s="142" t="s">
        <v>136</v>
      </c>
      <c r="E133" s="143" t="s">
        <v>251</v>
      </c>
      <c r="F133" s="144" t="s">
        <v>141</v>
      </c>
    </row>
    <row r="134" spans="1:6" x14ac:dyDescent="0.25">
      <c r="A134" s="24" t="s">
        <v>202</v>
      </c>
      <c r="B134" s="140">
        <v>1945</v>
      </c>
      <c r="C134" s="141" t="s">
        <v>67</v>
      </c>
      <c r="D134" s="142" t="s">
        <v>136</v>
      </c>
      <c r="E134" s="143" t="s">
        <v>39</v>
      </c>
      <c r="F134" s="144" t="s">
        <v>141</v>
      </c>
    </row>
    <row r="135" spans="1:6" x14ac:dyDescent="0.25">
      <c r="A135" s="24" t="s">
        <v>202</v>
      </c>
      <c r="B135" s="140">
        <v>1945</v>
      </c>
      <c r="C135" s="141" t="s">
        <v>67</v>
      </c>
      <c r="D135" s="142" t="s">
        <v>136</v>
      </c>
      <c r="E135" s="143" t="s">
        <v>251</v>
      </c>
      <c r="F135" s="144" t="s">
        <v>141</v>
      </c>
    </row>
    <row r="136" spans="1:6" x14ac:dyDescent="0.25">
      <c r="A136" s="24" t="s">
        <v>202</v>
      </c>
      <c r="B136" s="140">
        <v>1927</v>
      </c>
      <c r="C136" s="141" t="s">
        <v>151</v>
      </c>
      <c r="D136" s="142" t="s">
        <v>136</v>
      </c>
      <c r="E136" s="143" t="s">
        <v>39</v>
      </c>
      <c r="F136" s="144" t="s">
        <v>141</v>
      </c>
    </row>
    <row r="137" spans="1:6" x14ac:dyDescent="0.25">
      <c r="A137" s="24" t="s">
        <v>202</v>
      </c>
      <c r="B137" s="140">
        <v>1927</v>
      </c>
      <c r="C137" s="141" t="s">
        <v>151</v>
      </c>
      <c r="D137" s="142" t="s">
        <v>136</v>
      </c>
      <c r="E137" s="143" t="s">
        <v>9</v>
      </c>
      <c r="F137" s="144" t="s">
        <v>141</v>
      </c>
    </row>
    <row r="138" spans="1:6" x14ac:dyDescent="0.25">
      <c r="A138" s="24" t="s">
        <v>202</v>
      </c>
      <c r="B138" s="140">
        <v>1927</v>
      </c>
      <c r="C138" s="141" t="s">
        <v>151</v>
      </c>
      <c r="D138" s="142" t="s">
        <v>136</v>
      </c>
      <c r="E138" s="143" t="s">
        <v>251</v>
      </c>
      <c r="F138" s="144" t="s">
        <v>141</v>
      </c>
    </row>
    <row r="139" spans="1:6" x14ac:dyDescent="0.25">
      <c r="A139" s="24" t="s">
        <v>202</v>
      </c>
      <c r="B139" s="140">
        <v>1965</v>
      </c>
      <c r="C139" s="141" t="s">
        <v>70</v>
      </c>
      <c r="D139" s="142" t="s">
        <v>136</v>
      </c>
      <c r="E139" s="143" t="s">
        <v>9</v>
      </c>
      <c r="F139" s="144" t="s">
        <v>141</v>
      </c>
    </row>
    <row r="140" spans="1:6" x14ac:dyDescent="0.25">
      <c r="A140" s="24" t="s">
        <v>202</v>
      </c>
      <c r="B140" s="140">
        <v>1965</v>
      </c>
      <c r="C140" s="141" t="s">
        <v>70</v>
      </c>
      <c r="D140" s="142" t="s">
        <v>136</v>
      </c>
      <c r="E140" s="143" t="s">
        <v>251</v>
      </c>
      <c r="F140" s="144" t="s">
        <v>141</v>
      </c>
    </row>
    <row r="141" spans="1:6" x14ac:dyDescent="0.25">
      <c r="A141" s="24" t="s">
        <v>202</v>
      </c>
      <c r="B141" s="140">
        <v>2186</v>
      </c>
      <c r="C141" s="141" t="s">
        <v>65</v>
      </c>
      <c r="D141" s="142" t="s">
        <v>136</v>
      </c>
      <c r="E141" s="143" t="s">
        <v>39</v>
      </c>
      <c r="F141" s="144" t="s">
        <v>141</v>
      </c>
    </row>
    <row r="142" spans="1:6" x14ac:dyDescent="0.25">
      <c r="A142" s="24" t="s">
        <v>202</v>
      </c>
      <c r="B142" s="140">
        <v>1901</v>
      </c>
      <c r="C142" s="141" t="s">
        <v>103</v>
      </c>
      <c r="D142" s="142" t="s">
        <v>136</v>
      </c>
      <c r="E142" s="143" t="s">
        <v>251</v>
      </c>
      <c r="F142" s="144" t="s">
        <v>141</v>
      </c>
    </row>
    <row r="143" spans="1:6" x14ac:dyDescent="0.25">
      <c r="A143" s="24" t="s">
        <v>202</v>
      </c>
      <c r="B143" s="140">
        <v>2086</v>
      </c>
      <c r="C143" s="141" t="s">
        <v>88</v>
      </c>
      <c r="D143" s="142" t="s">
        <v>136</v>
      </c>
      <c r="E143" s="143" t="s">
        <v>251</v>
      </c>
      <c r="F143" s="144" t="s">
        <v>141</v>
      </c>
    </row>
    <row r="144" spans="1:6" x14ac:dyDescent="0.25">
      <c r="A144" s="24" t="s">
        <v>202</v>
      </c>
      <c r="B144" s="140">
        <v>1970</v>
      </c>
      <c r="C144" s="141" t="s">
        <v>138</v>
      </c>
      <c r="D144" s="142" t="s">
        <v>136</v>
      </c>
      <c r="E144" s="143" t="s">
        <v>195</v>
      </c>
      <c r="F144" s="144" t="s">
        <v>141</v>
      </c>
    </row>
    <row r="145" spans="1:6" x14ac:dyDescent="0.25">
      <c r="A145" s="24" t="s">
        <v>202</v>
      </c>
      <c r="B145" s="140">
        <v>1970</v>
      </c>
      <c r="C145" s="141" t="s">
        <v>138</v>
      </c>
      <c r="D145" s="142" t="s">
        <v>136</v>
      </c>
      <c r="E145" s="143" t="s">
        <v>251</v>
      </c>
      <c r="F145" s="144" t="s">
        <v>141</v>
      </c>
    </row>
    <row r="146" spans="1:6" x14ac:dyDescent="0.25">
      <c r="A146" s="24" t="s">
        <v>202</v>
      </c>
      <c r="B146" s="140">
        <v>2050</v>
      </c>
      <c r="C146" s="141" t="s">
        <v>206</v>
      </c>
      <c r="D146" s="142" t="s">
        <v>136</v>
      </c>
      <c r="E146" s="143" t="s">
        <v>39</v>
      </c>
      <c r="F146" s="144" t="s">
        <v>141</v>
      </c>
    </row>
    <row r="147" spans="1:6" x14ac:dyDescent="0.25">
      <c r="A147" s="24" t="s">
        <v>202</v>
      </c>
      <c r="B147" s="140">
        <v>2190</v>
      </c>
      <c r="C147" s="141" t="s">
        <v>42</v>
      </c>
      <c r="D147" s="142" t="s">
        <v>136</v>
      </c>
      <c r="E147" s="143" t="s">
        <v>9</v>
      </c>
      <c r="F147" s="144" t="s">
        <v>141</v>
      </c>
    </row>
    <row r="148" spans="1:6" x14ac:dyDescent="0.25">
      <c r="A148" s="24" t="s">
        <v>202</v>
      </c>
      <c r="B148" s="140">
        <v>2190</v>
      </c>
      <c r="C148" s="141" t="s">
        <v>42</v>
      </c>
      <c r="D148" s="142" t="s">
        <v>136</v>
      </c>
      <c r="E148" s="143" t="s">
        <v>195</v>
      </c>
      <c r="F148" s="144" t="s">
        <v>141</v>
      </c>
    </row>
    <row r="149" spans="1:6" x14ac:dyDescent="0.25">
      <c r="A149" s="24" t="s">
        <v>202</v>
      </c>
      <c r="B149" s="140">
        <v>2190</v>
      </c>
      <c r="C149" s="141" t="s">
        <v>42</v>
      </c>
      <c r="D149" s="142" t="s">
        <v>136</v>
      </c>
      <c r="E149" s="143" t="s">
        <v>251</v>
      </c>
      <c r="F149" s="144" t="s">
        <v>141</v>
      </c>
    </row>
    <row r="150" spans="1:6" x14ac:dyDescent="0.25">
      <c r="A150" s="24" t="s">
        <v>202</v>
      </c>
      <c r="B150" s="140">
        <v>2187</v>
      </c>
      <c r="C150" s="141" t="s">
        <v>29</v>
      </c>
      <c r="D150" s="142" t="s">
        <v>136</v>
      </c>
      <c r="E150" s="143" t="s">
        <v>195</v>
      </c>
      <c r="F150" s="144" t="s">
        <v>141</v>
      </c>
    </row>
    <row r="151" spans="1:6" x14ac:dyDescent="0.25">
      <c r="A151" s="24" t="s">
        <v>202</v>
      </c>
      <c r="B151" s="140">
        <v>2253</v>
      </c>
      <c r="C151" s="141" t="s">
        <v>81</v>
      </c>
      <c r="D151" s="142" t="s">
        <v>136</v>
      </c>
      <c r="E151" s="143" t="s">
        <v>39</v>
      </c>
      <c r="F151" s="144" t="s">
        <v>141</v>
      </c>
    </row>
    <row r="152" spans="1:6" x14ac:dyDescent="0.25">
      <c r="A152" s="24" t="s">
        <v>202</v>
      </c>
      <c r="B152" s="140">
        <v>2253</v>
      </c>
      <c r="C152" s="141" t="s">
        <v>81</v>
      </c>
      <c r="D152" s="142" t="s">
        <v>136</v>
      </c>
      <c r="E152" s="143" t="s">
        <v>9</v>
      </c>
      <c r="F152" s="144" t="s">
        <v>141</v>
      </c>
    </row>
    <row r="153" spans="1:6" x14ac:dyDescent="0.25">
      <c r="A153" s="24" t="s">
        <v>202</v>
      </c>
      <c r="B153" s="140">
        <v>2253</v>
      </c>
      <c r="C153" s="141" t="s">
        <v>81</v>
      </c>
      <c r="D153" s="142" t="s">
        <v>136</v>
      </c>
      <c r="E153" s="143" t="s">
        <v>195</v>
      </c>
      <c r="F153" s="144" t="s">
        <v>141</v>
      </c>
    </row>
    <row r="154" spans="1:6" x14ac:dyDescent="0.25">
      <c r="A154" s="24" t="s">
        <v>202</v>
      </c>
      <c r="B154" s="140">
        <v>2253</v>
      </c>
      <c r="C154" s="141" t="s">
        <v>81</v>
      </c>
      <c r="D154" s="142" t="s">
        <v>136</v>
      </c>
      <c r="E154" s="143" t="s">
        <v>251</v>
      </c>
      <c r="F154" s="144" t="s">
        <v>141</v>
      </c>
    </row>
    <row r="155" spans="1:6" x14ac:dyDescent="0.25">
      <c r="A155" s="24" t="s">
        <v>202</v>
      </c>
      <c r="B155" s="140">
        <v>1991</v>
      </c>
      <c r="C155" s="141" t="s">
        <v>43</v>
      </c>
      <c r="D155" s="142" t="s">
        <v>136</v>
      </c>
      <c r="E155" s="143" t="s">
        <v>251</v>
      </c>
      <c r="F155" s="144" t="s">
        <v>141</v>
      </c>
    </row>
    <row r="156" spans="1:6" x14ac:dyDescent="0.25">
      <c r="A156" s="24" t="s">
        <v>202</v>
      </c>
      <c r="B156" s="140">
        <v>2229</v>
      </c>
      <c r="C156" s="141" t="s">
        <v>89</v>
      </c>
      <c r="D156" s="142" t="s">
        <v>136</v>
      </c>
      <c r="E156" s="143" t="s">
        <v>39</v>
      </c>
      <c r="F156" s="144" t="s">
        <v>141</v>
      </c>
    </row>
    <row r="157" spans="1:6" x14ac:dyDescent="0.25">
      <c r="A157" s="24" t="s">
        <v>202</v>
      </c>
      <c r="B157" s="140">
        <v>2229</v>
      </c>
      <c r="C157" s="141" t="s">
        <v>89</v>
      </c>
      <c r="D157" s="142" t="s">
        <v>136</v>
      </c>
      <c r="E157" s="143" t="s">
        <v>195</v>
      </c>
      <c r="F157" s="144" t="s">
        <v>141</v>
      </c>
    </row>
    <row r="158" spans="1:6" x14ac:dyDescent="0.25">
      <c r="A158" s="24" t="s">
        <v>202</v>
      </c>
      <c r="B158" s="140">
        <v>2229</v>
      </c>
      <c r="C158" s="141" t="s">
        <v>89</v>
      </c>
      <c r="D158" s="142" t="s">
        <v>136</v>
      </c>
      <c r="E158" s="143" t="s">
        <v>251</v>
      </c>
      <c r="F158" s="144" t="s">
        <v>141</v>
      </c>
    </row>
    <row r="159" spans="1:6" x14ac:dyDescent="0.25">
      <c r="A159" s="24" t="s">
        <v>202</v>
      </c>
      <c r="B159" s="140">
        <v>2043</v>
      </c>
      <c r="C159" s="141" t="s">
        <v>105</v>
      </c>
      <c r="D159" s="142" t="s">
        <v>136</v>
      </c>
      <c r="E159" s="143" t="s">
        <v>9</v>
      </c>
      <c r="F159" s="144" t="s">
        <v>141</v>
      </c>
    </row>
    <row r="160" spans="1:6" x14ac:dyDescent="0.25">
      <c r="A160" s="24" t="s">
        <v>202</v>
      </c>
      <c r="B160" s="140">
        <v>1998</v>
      </c>
      <c r="C160" s="141" t="s">
        <v>44</v>
      </c>
      <c r="D160" s="142" t="s">
        <v>136</v>
      </c>
      <c r="E160" s="143" t="s">
        <v>9</v>
      </c>
      <c r="F160" s="144" t="s">
        <v>141</v>
      </c>
    </row>
    <row r="161" spans="1:6" x14ac:dyDescent="0.25">
      <c r="A161" s="24" t="s">
        <v>202</v>
      </c>
      <c r="B161" s="140">
        <v>2221</v>
      </c>
      <c r="C161" s="141" t="s">
        <v>108</v>
      </c>
      <c r="D161" s="142" t="s">
        <v>136</v>
      </c>
      <c r="E161" s="143" t="s">
        <v>9</v>
      </c>
      <c r="F161" s="144" t="s">
        <v>141</v>
      </c>
    </row>
    <row r="162" spans="1:6" x14ac:dyDescent="0.25">
      <c r="A162" s="24" t="s">
        <v>202</v>
      </c>
      <c r="B162" s="140">
        <v>2221</v>
      </c>
      <c r="C162" s="141" t="s">
        <v>108</v>
      </c>
      <c r="D162" s="142" t="s">
        <v>136</v>
      </c>
      <c r="E162" s="143" t="s">
        <v>251</v>
      </c>
      <c r="F162" s="144" t="s">
        <v>141</v>
      </c>
    </row>
    <row r="163" spans="1:6" x14ac:dyDescent="0.25">
      <c r="A163" s="24" t="s">
        <v>202</v>
      </c>
      <c r="B163" s="140">
        <v>1930</v>
      </c>
      <c r="C163" s="141" t="s">
        <v>109</v>
      </c>
      <c r="D163" s="142" t="s">
        <v>136</v>
      </c>
      <c r="E163" s="143" t="s">
        <v>39</v>
      </c>
      <c r="F163" s="144" t="s">
        <v>141</v>
      </c>
    </row>
    <row r="164" spans="1:6" x14ac:dyDescent="0.25">
      <c r="A164" s="24" t="s">
        <v>202</v>
      </c>
      <c r="B164" s="140">
        <v>1930</v>
      </c>
      <c r="C164" s="141" t="s">
        <v>109</v>
      </c>
      <c r="D164" s="142" t="s">
        <v>136</v>
      </c>
      <c r="E164" s="143" t="s">
        <v>195</v>
      </c>
      <c r="F164" s="144" t="s">
        <v>141</v>
      </c>
    </row>
    <row r="165" spans="1:6" x14ac:dyDescent="0.25">
      <c r="A165" s="24" t="s">
        <v>202</v>
      </c>
      <c r="B165" s="140">
        <v>2137</v>
      </c>
      <c r="C165" s="141" t="s">
        <v>158</v>
      </c>
      <c r="D165" s="142" t="s">
        <v>136</v>
      </c>
      <c r="E165" s="143" t="s">
        <v>251</v>
      </c>
      <c r="F165" s="144" t="s">
        <v>141</v>
      </c>
    </row>
    <row r="166" spans="1:6" x14ac:dyDescent="0.25">
      <c r="A166" s="24" t="s">
        <v>202</v>
      </c>
      <c r="B166" s="140">
        <v>2054</v>
      </c>
      <c r="C166" s="141" t="s">
        <v>113</v>
      </c>
      <c r="D166" s="142" t="s">
        <v>136</v>
      </c>
      <c r="E166" s="143" t="s">
        <v>251</v>
      </c>
      <c r="F166" s="144" t="s">
        <v>141</v>
      </c>
    </row>
    <row r="167" spans="1:6" x14ac:dyDescent="0.25">
      <c r="A167" s="24" t="s">
        <v>202</v>
      </c>
      <c r="B167" s="140">
        <v>2183</v>
      </c>
      <c r="C167" s="141" t="s">
        <v>218</v>
      </c>
      <c r="D167" s="142" t="s">
        <v>136</v>
      </c>
      <c r="E167" s="143" t="s">
        <v>251</v>
      </c>
      <c r="F167" s="144" t="s">
        <v>141</v>
      </c>
    </row>
    <row r="168" spans="1:6" x14ac:dyDescent="0.25">
      <c r="A168" s="24" t="s">
        <v>202</v>
      </c>
      <c r="B168" s="140">
        <v>2014</v>
      </c>
      <c r="C168" s="141" t="s">
        <v>92</v>
      </c>
      <c r="D168" s="142" t="s">
        <v>136</v>
      </c>
      <c r="E168" s="143" t="s">
        <v>9</v>
      </c>
      <c r="F168" s="144" t="s">
        <v>141</v>
      </c>
    </row>
    <row r="169" spans="1:6" x14ac:dyDescent="0.25">
      <c r="A169" s="24" t="s">
        <v>202</v>
      </c>
      <c r="B169" s="140">
        <v>2099</v>
      </c>
      <c r="C169" s="141" t="s">
        <v>46</v>
      </c>
      <c r="D169" s="142" t="s">
        <v>136</v>
      </c>
      <c r="E169" s="143" t="s">
        <v>39</v>
      </c>
      <c r="F169" s="144" t="s">
        <v>141</v>
      </c>
    </row>
    <row r="170" spans="1:6" x14ac:dyDescent="0.25">
      <c r="A170" s="24" t="s">
        <v>202</v>
      </c>
      <c r="B170" s="140">
        <v>2099</v>
      </c>
      <c r="C170" s="141" t="s">
        <v>46</v>
      </c>
      <c r="D170" s="142" t="s">
        <v>136</v>
      </c>
      <c r="E170" s="143" t="s">
        <v>9</v>
      </c>
      <c r="F170" s="144" t="s">
        <v>141</v>
      </c>
    </row>
    <row r="171" spans="1:6" x14ac:dyDescent="0.25">
      <c r="A171" s="24" t="s">
        <v>202</v>
      </c>
      <c r="B171" s="140">
        <v>2099</v>
      </c>
      <c r="C171" s="141" t="s">
        <v>46</v>
      </c>
      <c r="D171" s="142" t="s">
        <v>136</v>
      </c>
      <c r="E171" s="143" t="s">
        <v>195</v>
      </c>
      <c r="F171" s="144" t="s">
        <v>141</v>
      </c>
    </row>
    <row r="172" spans="1:6" x14ac:dyDescent="0.25">
      <c r="A172" s="24" t="s">
        <v>202</v>
      </c>
      <c r="B172" s="140">
        <v>2099</v>
      </c>
      <c r="C172" s="141" t="s">
        <v>46</v>
      </c>
      <c r="D172" s="142" t="s">
        <v>136</v>
      </c>
      <c r="E172" s="143" t="s">
        <v>251</v>
      </c>
      <c r="F172" s="144" t="s">
        <v>141</v>
      </c>
    </row>
    <row r="173" spans="1:6" x14ac:dyDescent="0.25">
      <c r="A173" s="24" t="s">
        <v>202</v>
      </c>
      <c r="B173" s="140">
        <v>2201</v>
      </c>
      <c r="C173" s="141" t="s">
        <v>114</v>
      </c>
      <c r="D173" s="142" t="s">
        <v>136</v>
      </c>
      <c r="E173" s="143" t="s">
        <v>251</v>
      </c>
      <c r="F173" s="144" t="s">
        <v>141</v>
      </c>
    </row>
    <row r="174" spans="1:6" x14ac:dyDescent="0.25">
      <c r="A174" s="24" t="s">
        <v>202</v>
      </c>
      <c r="B174" s="140">
        <v>2239</v>
      </c>
      <c r="C174" s="141" t="s">
        <v>196</v>
      </c>
      <c r="D174" s="142" t="s">
        <v>136</v>
      </c>
      <c r="E174" s="143" t="s">
        <v>195</v>
      </c>
      <c r="F174" s="144" t="s">
        <v>141</v>
      </c>
    </row>
    <row r="175" spans="1:6" x14ac:dyDescent="0.25">
      <c r="A175" s="24" t="s">
        <v>202</v>
      </c>
      <c r="B175" s="140">
        <v>2239</v>
      </c>
      <c r="C175" s="141" t="s">
        <v>196</v>
      </c>
      <c r="D175" s="142" t="s">
        <v>136</v>
      </c>
      <c r="E175" s="143" t="s">
        <v>251</v>
      </c>
      <c r="F175" s="144" t="s">
        <v>141</v>
      </c>
    </row>
    <row r="176" spans="1:6" x14ac:dyDescent="0.25">
      <c r="A176" s="24" t="s">
        <v>202</v>
      </c>
      <c r="B176" s="140">
        <v>2024</v>
      </c>
      <c r="C176" s="141" t="s">
        <v>115</v>
      </c>
      <c r="D176" s="142" t="s">
        <v>136</v>
      </c>
      <c r="E176" s="143" t="s">
        <v>251</v>
      </c>
      <c r="F176" s="144" t="s">
        <v>141</v>
      </c>
    </row>
    <row r="177" spans="1:6" x14ac:dyDescent="0.25">
      <c r="A177" s="24" t="s">
        <v>202</v>
      </c>
      <c r="B177" s="140">
        <v>1895</v>
      </c>
      <c r="C177" s="141" t="s">
        <v>225</v>
      </c>
      <c r="D177" s="142" t="s">
        <v>136</v>
      </c>
      <c r="E177" s="143" t="s">
        <v>9</v>
      </c>
      <c r="F177" s="144" t="s">
        <v>141</v>
      </c>
    </row>
    <row r="178" spans="1:6" x14ac:dyDescent="0.25">
      <c r="A178" s="24" t="s">
        <v>202</v>
      </c>
      <c r="B178" s="140">
        <v>2053</v>
      </c>
      <c r="C178" s="141" t="s">
        <v>93</v>
      </c>
      <c r="D178" s="142" t="s">
        <v>136</v>
      </c>
      <c r="E178" s="143" t="s">
        <v>9</v>
      </c>
      <c r="F178" s="144" t="s">
        <v>141</v>
      </c>
    </row>
    <row r="179" spans="1:6" x14ac:dyDescent="0.25">
      <c r="A179" s="24" t="s">
        <v>202</v>
      </c>
      <c r="B179" s="140">
        <v>2053</v>
      </c>
      <c r="C179" s="141" t="s">
        <v>93</v>
      </c>
      <c r="D179" s="142" t="s">
        <v>136</v>
      </c>
      <c r="E179" s="143" t="s">
        <v>195</v>
      </c>
      <c r="F179" s="144" t="s">
        <v>141</v>
      </c>
    </row>
    <row r="180" spans="1:6" x14ac:dyDescent="0.25">
      <c r="A180" s="24" t="s">
        <v>202</v>
      </c>
      <c r="B180" s="140">
        <v>2107</v>
      </c>
      <c r="C180" s="141" t="s">
        <v>214</v>
      </c>
      <c r="D180" s="142" t="s">
        <v>136</v>
      </c>
      <c r="E180" s="143" t="s">
        <v>9</v>
      </c>
      <c r="F180" s="144" t="s">
        <v>141</v>
      </c>
    </row>
    <row r="181" spans="1:6" x14ac:dyDescent="0.25">
      <c r="A181" s="24" t="s">
        <v>202</v>
      </c>
      <c r="B181" s="140">
        <v>2219</v>
      </c>
      <c r="C181" s="141" t="s">
        <v>184</v>
      </c>
      <c r="D181" s="142" t="s">
        <v>136</v>
      </c>
      <c r="E181" s="143" t="s">
        <v>39</v>
      </c>
      <c r="F181" s="144" t="s">
        <v>141</v>
      </c>
    </row>
    <row r="182" spans="1:6" x14ac:dyDescent="0.25">
      <c r="A182" s="24" t="s">
        <v>202</v>
      </c>
      <c r="B182" s="140">
        <v>2219</v>
      </c>
      <c r="C182" s="141" t="s">
        <v>184</v>
      </c>
      <c r="D182" s="142" t="s">
        <v>136</v>
      </c>
      <c r="E182" s="143" t="s">
        <v>195</v>
      </c>
      <c r="F182" s="144" t="s">
        <v>141</v>
      </c>
    </row>
    <row r="183" spans="1:6" x14ac:dyDescent="0.25">
      <c r="A183" s="24" t="s">
        <v>202</v>
      </c>
      <c r="B183" s="140">
        <v>2091</v>
      </c>
      <c r="C183" s="141" t="s">
        <v>143</v>
      </c>
      <c r="D183" s="142" t="s">
        <v>136</v>
      </c>
      <c r="E183" s="143" t="s">
        <v>39</v>
      </c>
      <c r="F183" s="144" t="s">
        <v>141</v>
      </c>
    </row>
    <row r="184" spans="1:6" x14ac:dyDescent="0.25">
      <c r="A184" s="24" t="s">
        <v>202</v>
      </c>
      <c r="B184" s="140">
        <v>2091</v>
      </c>
      <c r="C184" s="141" t="s">
        <v>143</v>
      </c>
      <c r="D184" s="142" t="s">
        <v>136</v>
      </c>
      <c r="E184" s="143" t="s">
        <v>9</v>
      </c>
      <c r="F184" s="144" t="s">
        <v>141</v>
      </c>
    </row>
    <row r="185" spans="1:6" x14ac:dyDescent="0.25">
      <c r="A185" s="24" t="s">
        <v>202</v>
      </c>
      <c r="B185" s="140">
        <v>2091</v>
      </c>
      <c r="C185" s="141" t="s">
        <v>143</v>
      </c>
      <c r="D185" s="142" t="s">
        <v>136</v>
      </c>
      <c r="E185" s="143" t="s">
        <v>195</v>
      </c>
      <c r="F185" s="144" t="s">
        <v>141</v>
      </c>
    </row>
    <row r="186" spans="1:6" x14ac:dyDescent="0.25">
      <c r="A186" s="24" t="s">
        <v>202</v>
      </c>
      <c r="B186" s="140">
        <v>2091</v>
      </c>
      <c r="C186" s="141" t="s">
        <v>143</v>
      </c>
      <c r="D186" s="142" t="s">
        <v>136</v>
      </c>
      <c r="E186" s="143" t="s">
        <v>251</v>
      </c>
      <c r="F186" s="144" t="s">
        <v>141</v>
      </c>
    </row>
    <row r="187" spans="1:6" x14ac:dyDescent="0.25">
      <c r="A187" s="24" t="s">
        <v>202</v>
      </c>
      <c r="B187" s="140">
        <v>2262</v>
      </c>
      <c r="C187" s="141" t="s">
        <v>48</v>
      </c>
      <c r="D187" s="142" t="s">
        <v>136</v>
      </c>
      <c r="E187" s="143" t="s">
        <v>39</v>
      </c>
      <c r="F187" s="144" t="s">
        <v>141</v>
      </c>
    </row>
    <row r="188" spans="1:6" x14ac:dyDescent="0.25">
      <c r="A188" s="24" t="s">
        <v>202</v>
      </c>
      <c r="B188" s="140">
        <v>2262</v>
      </c>
      <c r="C188" s="141" t="s">
        <v>48</v>
      </c>
      <c r="D188" s="142" t="s">
        <v>136</v>
      </c>
      <c r="E188" s="143" t="s">
        <v>251</v>
      </c>
      <c r="F188" s="144" t="s">
        <v>141</v>
      </c>
    </row>
    <row r="189" spans="1:6" x14ac:dyDescent="0.25">
      <c r="A189" s="24" t="s">
        <v>202</v>
      </c>
      <c r="B189" s="140">
        <v>2212</v>
      </c>
      <c r="C189" s="141" t="s">
        <v>119</v>
      </c>
      <c r="D189" s="142" t="s">
        <v>136</v>
      </c>
      <c r="E189" s="143" t="s">
        <v>39</v>
      </c>
      <c r="F189" s="144" t="s">
        <v>141</v>
      </c>
    </row>
    <row r="190" spans="1:6" x14ac:dyDescent="0.25">
      <c r="A190" s="24" t="s">
        <v>202</v>
      </c>
      <c r="B190" s="140">
        <v>2212</v>
      </c>
      <c r="C190" s="141" t="s">
        <v>119</v>
      </c>
      <c r="D190" s="142" t="s">
        <v>136</v>
      </c>
      <c r="E190" s="143" t="s">
        <v>9</v>
      </c>
      <c r="F190" s="144" t="s">
        <v>141</v>
      </c>
    </row>
    <row r="191" spans="1:6" x14ac:dyDescent="0.25">
      <c r="A191" s="24" t="s">
        <v>202</v>
      </c>
      <c r="B191" s="140">
        <v>2212</v>
      </c>
      <c r="C191" s="141" t="s">
        <v>119</v>
      </c>
      <c r="D191" s="142" t="s">
        <v>136</v>
      </c>
      <c r="E191" s="143" t="s">
        <v>195</v>
      </c>
      <c r="F191" s="144" t="s">
        <v>141</v>
      </c>
    </row>
    <row r="192" spans="1:6" x14ac:dyDescent="0.25">
      <c r="A192" s="24" t="s">
        <v>202</v>
      </c>
      <c r="B192" s="140">
        <v>1923</v>
      </c>
      <c r="C192" s="141" t="s">
        <v>144</v>
      </c>
      <c r="D192" s="142" t="s">
        <v>136</v>
      </c>
      <c r="E192" s="143" t="s">
        <v>251</v>
      </c>
      <c r="F192" s="144" t="s">
        <v>141</v>
      </c>
    </row>
    <row r="193" spans="1:6" x14ac:dyDescent="0.25">
      <c r="A193" s="24" t="s">
        <v>202</v>
      </c>
      <c r="B193" s="140">
        <v>2101</v>
      </c>
      <c r="C193" s="141" t="s">
        <v>84</v>
      </c>
      <c r="D193" s="142" t="s">
        <v>136</v>
      </c>
      <c r="E193" s="143" t="s">
        <v>251</v>
      </c>
      <c r="F193" s="144" t="s">
        <v>141</v>
      </c>
    </row>
    <row r="194" spans="1:6" x14ac:dyDescent="0.25">
      <c r="A194" s="24" t="s">
        <v>202</v>
      </c>
      <c r="B194" s="140">
        <v>2094</v>
      </c>
      <c r="C194" s="141" t="s">
        <v>121</v>
      </c>
      <c r="D194" s="142" t="s">
        <v>136</v>
      </c>
      <c r="E194" s="143" t="s">
        <v>39</v>
      </c>
      <c r="F194" s="144" t="s">
        <v>141</v>
      </c>
    </row>
    <row r="195" spans="1:6" x14ac:dyDescent="0.25">
      <c r="A195" s="24" t="s">
        <v>202</v>
      </c>
      <c r="B195" s="140">
        <v>2048</v>
      </c>
      <c r="C195" s="141" t="s">
        <v>123</v>
      </c>
      <c r="D195" s="142" t="s">
        <v>136</v>
      </c>
      <c r="E195" s="143" t="s">
        <v>39</v>
      </c>
      <c r="F195" s="144" t="s">
        <v>141</v>
      </c>
    </row>
    <row r="196" spans="1:6" x14ac:dyDescent="0.25">
      <c r="A196" s="24" t="s">
        <v>202</v>
      </c>
      <c r="B196" s="140">
        <v>2048</v>
      </c>
      <c r="C196" s="141" t="s">
        <v>123</v>
      </c>
      <c r="D196" s="142" t="s">
        <v>136</v>
      </c>
      <c r="E196" s="143" t="s">
        <v>195</v>
      </c>
      <c r="F196" s="144" t="s">
        <v>141</v>
      </c>
    </row>
    <row r="197" spans="1:6" x14ac:dyDescent="0.25">
      <c r="A197" s="24" t="s">
        <v>202</v>
      </c>
      <c r="B197" s="140">
        <v>2249</v>
      </c>
      <c r="C197" s="141" t="s">
        <v>197</v>
      </c>
      <c r="D197" s="142" t="s">
        <v>136</v>
      </c>
      <c r="E197" s="143" t="s">
        <v>9</v>
      </c>
      <c r="F197" s="144" t="s">
        <v>141</v>
      </c>
    </row>
    <row r="198" spans="1:6" x14ac:dyDescent="0.25">
      <c r="A198" s="24" t="s">
        <v>202</v>
      </c>
      <c r="B198" s="140">
        <v>2254</v>
      </c>
      <c r="C198" s="141" t="s">
        <v>18</v>
      </c>
      <c r="D198" s="142" t="s">
        <v>136</v>
      </c>
      <c r="E198" s="143" t="s">
        <v>251</v>
      </c>
      <c r="F198" s="144" t="s">
        <v>141</v>
      </c>
    </row>
    <row r="199" spans="1:6" x14ac:dyDescent="0.25">
      <c r="A199" s="24" t="s">
        <v>202</v>
      </c>
      <c r="B199" s="140">
        <v>1924</v>
      </c>
      <c r="C199" s="141" t="s">
        <v>85</v>
      </c>
      <c r="D199" s="142" t="s">
        <v>136</v>
      </c>
      <c r="E199" s="143" t="s">
        <v>9</v>
      </c>
      <c r="F199" s="144" t="s">
        <v>141</v>
      </c>
    </row>
    <row r="200" spans="1:6" x14ac:dyDescent="0.25">
      <c r="A200" s="24" t="s">
        <v>202</v>
      </c>
      <c r="B200" s="140">
        <v>1924</v>
      </c>
      <c r="C200" s="141" t="s">
        <v>85</v>
      </c>
      <c r="D200" s="142" t="s">
        <v>136</v>
      </c>
      <c r="E200" s="143" t="s">
        <v>251</v>
      </c>
      <c r="F200" s="144" t="s">
        <v>141</v>
      </c>
    </row>
    <row r="201" spans="1:6" x14ac:dyDescent="0.25">
      <c r="A201" s="24" t="s">
        <v>202</v>
      </c>
      <c r="B201" s="140">
        <v>2214</v>
      </c>
      <c r="C201" s="141" t="s">
        <v>19</v>
      </c>
      <c r="D201" s="142" t="s">
        <v>136</v>
      </c>
      <c r="E201" s="143" t="s">
        <v>9</v>
      </c>
      <c r="F201" s="144" t="s">
        <v>141</v>
      </c>
    </row>
    <row r="202" spans="1:6" x14ac:dyDescent="0.25">
      <c r="A202" s="24" t="s">
        <v>202</v>
      </c>
      <c r="B202" s="140">
        <v>2143</v>
      </c>
      <c r="C202" s="141" t="s">
        <v>51</v>
      </c>
      <c r="D202" s="142" t="s">
        <v>136</v>
      </c>
      <c r="E202" s="143" t="s">
        <v>9</v>
      </c>
      <c r="F202" s="144" t="s">
        <v>141</v>
      </c>
    </row>
    <row r="203" spans="1:6" x14ac:dyDescent="0.25">
      <c r="A203" s="24" t="s">
        <v>202</v>
      </c>
      <c r="B203" s="140">
        <v>2143</v>
      </c>
      <c r="C203" s="141" t="s">
        <v>51</v>
      </c>
      <c r="D203" s="142" t="s">
        <v>136</v>
      </c>
      <c r="E203" s="143" t="s">
        <v>251</v>
      </c>
      <c r="F203" s="144" t="s">
        <v>141</v>
      </c>
    </row>
    <row r="204" spans="1:6" x14ac:dyDescent="0.25">
      <c r="A204" s="24" t="s">
        <v>202</v>
      </c>
      <c r="B204" s="140">
        <v>4131</v>
      </c>
      <c r="C204" s="141" t="s">
        <v>91</v>
      </c>
      <c r="D204" s="142" t="s">
        <v>136</v>
      </c>
      <c r="E204" s="143" t="s">
        <v>251</v>
      </c>
      <c r="F204" s="144" t="s">
        <v>141</v>
      </c>
    </row>
    <row r="205" spans="1:6" x14ac:dyDescent="0.25">
      <c r="A205" s="24" t="s">
        <v>202</v>
      </c>
      <c r="B205" s="140">
        <v>2110</v>
      </c>
      <c r="C205" s="141" t="s">
        <v>208</v>
      </c>
      <c r="D205" s="142" t="s">
        <v>136</v>
      </c>
      <c r="E205" s="143" t="s">
        <v>195</v>
      </c>
      <c r="F205" s="144" t="s">
        <v>141</v>
      </c>
    </row>
    <row r="206" spans="1:6" x14ac:dyDescent="0.25">
      <c r="A206" s="24" t="s">
        <v>202</v>
      </c>
      <c r="B206" s="140">
        <v>1928</v>
      </c>
      <c r="C206" s="141" t="s">
        <v>52</v>
      </c>
      <c r="D206" s="142" t="s">
        <v>136</v>
      </c>
      <c r="E206" s="143" t="s">
        <v>195</v>
      </c>
      <c r="F206" s="144" t="s">
        <v>141</v>
      </c>
    </row>
    <row r="207" spans="1:6" x14ac:dyDescent="0.25">
      <c r="A207" s="24" t="s">
        <v>202</v>
      </c>
      <c r="B207" s="140">
        <v>1928</v>
      </c>
      <c r="C207" s="141" t="s">
        <v>52</v>
      </c>
      <c r="D207" s="142" t="s">
        <v>136</v>
      </c>
      <c r="E207" s="143" t="s">
        <v>251</v>
      </c>
      <c r="F207" s="144" t="s">
        <v>141</v>
      </c>
    </row>
    <row r="208" spans="1:6" x14ac:dyDescent="0.25">
      <c r="A208" s="24" t="s">
        <v>202</v>
      </c>
      <c r="B208" s="140">
        <v>2181</v>
      </c>
      <c r="C208" s="141" t="s">
        <v>166</v>
      </c>
      <c r="D208" s="142" t="s">
        <v>136</v>
      </c>
      <c r="E208" s="143" t="s">
        <v>251</v>
      </c>
      <c r="F208" s="144" t="s">
        <v>141</v>
      </c>
    </row>
    <row r="209" spans="1:6" x14ac:dyDescent="0.25">
      <c r="A209" s="24" t="s">
        <v>202</v>
      </c>
      <c r="B209" s="140">
        <v>2207</v>
      </c>
      <c r="C209" s="141" t="s">
        <v>66</v>
      </c>
      <c r="D209" s="142" t="s">
        <v>136</v>
      </c>
      <c r="E209" s="143" t="s">
        <v>39</v>
      </c>
      <c r="F209" s="144" t="s">
        <v>141</v>
      </c>
    </row>
    <row r="210" spans="1:6" x14ac:dyDescent="0.25">
      <c r="A210" s="24" t="s">
        <v>202</v>
      </c>
      <c r="B210" s="140">
        <v>2207</v>
      </c>
      <c r="C210" s="141" t="s">
        <v>66</v>
      </c>
      <c r="D210" s="142" t="s">
        <v>136</v>
      </c>
      <c r="E210" s="143" t="s">
        <v>251</v>
      </c>
      <c r="F210" s="144" t="s">
        <v>141</v>
      </c>
    </row>
    <row r="211" spans="1:6" x14ac:dyDescent="0.25">
      <c r="A211" s="24" t="s">
        <v>202</v>
      </c>
      <c r="B211" s="140">
        <v>1900</v>
      </c>
      <c r="C211" s="141" t="s">
        <v>126</v>
      </c>
      <c r="D211" s="142" t="s">
        <v>136</v>
      </c>
      <c r="E211" s="143" t="s">
        <v>251</v>
      </c>
      <c r="F211" s="144" t="s">
        <v>141</v>
      </c>
    </row>
    <row r="212" spans="1:6" x14ac:dyDescent="0.25">
      <c r="A212" s="24" t="s">
        <v>202</v>
      </c>
      <c r="B212" s="140">
        <v>2039</v>
      </c>
      <c r="C212" s="141" t="s">
        <v>127</v>
      </c>
      <c r="D212" s="142" t="s">
        <v>136</v>
      </c>
      <c r="E212" s="143" t="s">
        <v>251</v>
      </c>
      <c r="F212" s="144" t="s">
        <v>141</v>
      </c>
    </row>
    <row r="213" spans="1:6" x14ac:dyDescent="0.25">
      <c r="A213" s="24" t="s">
        <v>202</v>
      </c>
      <c r="B213" s="140">
        <v>1973</v>
      </c>
      <c r="C213" s="141" t="s">
        <v>168</v>
      </c>
      <c r="D213" s="142" t="s">
        <v>136</v>
      </c>
      <c r="E213" s="143" t="s">
        <v>195</v>
      </c>
      <c r="F213" s="144" t="s">
        <v>141</v>
      </c>
    </row>
    <row r="214" spans="1:6" x14ac:dyDescent="0.25">
      <c r="A214" s="24" t="s">
        <v>202</v>
      </c>
      <c r="B214" s="140">
        <v>2180</v>
      </c>
      <c r="C214" s="141" t="s">
        <v>169</v>
      </c>
      <c r="D214" s="142" t="s">
        <v>136</v>
      </c>
      <c r="E214" s="143" t="s">
        <v>39</v>
      </c>
      <c r="F214" s="144" t="s">
        <v>141</v>
      </c>
    </row>
    <row r="215" spans="1:6" x14ac:dyDescent="0.25">
      <c r="A215" s="24" t="s">
        <v>202</v>
      </c>
      <c r="B215" s="140">
        <v>2180</v>
      </c>
      <c r="C215" s="141" t="s">
        <v>169</v>
      </c>
      <c r="D215" s="142" t="s">
        <v>136</v>
      </c>
      <c r="E215" s="143" t="s">
        <v>195</v>
      </c>
      <c r="F215" s="144" t="s">
        <v>141</v>
      </c>
    </row>
    <row r="216" spans="1:6" x14ac:dyDescent="0.25">
      <c r="A216" s="24" t="s">
        <v>202</v>
      </c>
      <c r="B216" s="140">
        <v>2009</v>
      </c>
      <c r="C216" s="141" t="s">
        <v>129</v>
      </c>
      <c r="D216" s="142" t="s">
        <v>136</v>
      </c>
      <c r="E216" s="143" t="s">
        <v>9</v>
      </c>
      <c r="F216" s="144" t="s">
        <v>141</v>
      </c>
    </row>
    <row r="217" spans="1:6" x14ac:dyDescent="0.25">
      <c r="A217" s="24" t="s">
        <v>202</v>
      </c>
      <c r="B217" s="140">
        <v>1946</v>
      </c>
      <c r="C217" s="141" t="s">
        <v>53</v>
      </c>
      <c r="D217" s="142" t="s">
        <v>136</v>
      </c>
      <c r="E217" s="143" t="s">
        <v>9</v>
      </c>
      <c r="F217" s="144" t="s">
        <v>141</v>
      </c>
    </row>
    <row r="218" spans="1:6" x14ac:dyDescent="0.25">
      <c r="A218" s="24" t="s">
        <v>202</v>
      </c>
      <c r="B218" s="140">
        <v>1977</v>
      </c>
      <c r="C218" s="141" t="s">
        <v>79</v>
      </c>
      <c r="D218" s="142" t="s">
        <v>136</v>
      </c>
      <c r="E218" s="143" t="s">
        <v>195</v>
      </c>
      <c r="F218" s="144" t="s">
        <v>141</v>
      </c>
    </row>
    <row r="219" spans="1:6" x14ac:dyDescent="0.25">
      <c r="A219" s="24" t="s">
        <v>202</v>
      </c>
      <c r="B219" s="140">
        <v>2001</v>
      </c>
      <c r="C219" s="141" t="s">
        <v>171</v>
      </c>
      <c r="D219" s="142" t="s">
        <v>136</v>
      </c>
      <c r="E219" s="143" t="s">
        <v>195</v>
      </c>
      <c r="F219" s="144" t="s">
        <v>141</v>
      </c>
    </row>
    <row r="220" spans="1:6" x14ac:dyDescent="0.25">
      <c r="A220" s="24" t="s">
        <v>202</v>
      </c>
      <c r="B220" s="140">
        <v>2001</v>
      </c>
      <c r="C220" s="141" t="s">
        <v>171</v>
      </c>
      <c r="D220" s="142" t="s">
        <v>136</v>
      </c>
      <c r="E220" s="143" t="s">
        <v>251</v>
      </c>
      <c r="F220" s="144" t="s">
        <v>141</v>
      </c>
    </row>
    <row r="221" spans="1:6" x14ac:dyDescent="0.25">
      <c r="A221" s="24" t="s">
        <v>202</v>
      </c>
      <c r="B221" s="140">
        <v>2182</v>
      </c>
      <c r="C221" s="141" t="s">
        <v>95</v>
      </c>
      <c r="D221" s="142" t="s">
        <v>136</v>
      </c>
      <c r="E221" s="143" t="s">
        <v>251</v>
      </c>
      <c r="F221" s="144" t="s">
        <v>141</v>
      </c>
    </row>
    <row r="222" spans="1:6" x14ac:dyDescent="0.25">
      <c r="A222" s="24" t="s">
        <v>202</v>
      </c>
      <c r="B222" s="140">
        <v>1999</v>
      </c>
      <c r="C222" s="141" t="s">
        <v>181</v>
      </c>
      <c r="D222" s="142" t="s">
        <v>136</v>
      </c>
      <c r="E222" s="143" t="s">
        <v>251</v>
      </c>
      <c r="F222" s="144" t="s">
        <v>141</v>
      </c>
    </row>
    <row r="223" spans="1:6" x14ac:dyDescent="0.25">
      <c r="A223" s="24" t="s">
        <v>202</v>
      </c>
      <c r="B223" s="140">
        <v>2188</v>
      </c>
      <c r="C223" s="141" t="s">
        <v>180</v>
      </c>
      <c r="D223" s="142" t="s">
        <v>136</v>
      </c>
      <c r="E223" s="143" t="s">
        <v>9</v>
      </c>
      <c r="F223" s="144" t="s">
        <v>141</v>
      </c>
    </row>
    <row r="224" spans="1:6" x14ac:dyDescent="0.25">
      <c r="A224" s="24" t="s">
        <v>202</v>
      </c>
      <c r="B224" s="140">
        <v>2142</v>
      </c>
      <c r="C224" s="141" t="s">
        <v>198</v>
      </c>
      <c r="D224" s="142" t="s">
        <v>136</v>
      </c>
      <c r="E224" s="143" t="s">
        <v>251</v>
      </c>
      <c r="F224" s="144" t="s">
        <v>141</v>
      </c>
    </row>
    <row r="225" spans="1:6" x14ac:dyDescent="0.25">
      <c r="A225" s="24" t="s">
        <v>202</v>
      </c>
      <c r="B225" s="140">
        <v>2104</v>
      </c>
      <c r="C225" s="141" t="s">
        <v>258</v>
      </c>
      <c r="D225" s="142" t="s">
        <v>136</v>
      </c>
      <c r="E225" s="143" t="s">
        <v>9</v>
      </c>
      <c r="F225" s="144" t="s">
        <v>141</v>
      </c>
    </row>
    <row r="226" spans="1:6" x14ac:dyDescent="0.25">
      <c r="A226" s="24" t="s">
        <v>202</v>
      </c>
      <c r="B226" s="140">
        <v>2104</v>
      </c>
      <c r="C226" s="141" t="s">
        <v>258</v>
      </c>
      <c r="D226" s="142" t="s">
        <v>136</v>
      </c>
      <c r="E226" s="143" t="s">
        <v>195</v>
      </c>
      <c r="F226" s="144" t="s">
        <v>141</v>
      </c>
    </row>
    <row r="227" spans="1:6" x14ac:dyDescent="0.25">
      <c r="A227" s="24" t="s">
        <v>202</v>
      </c>
      <c r="B227" s="140">
        <v>2104</v>
      </c>
      <c r="C227" s="141" t="s">
        <v>258</v>
      </c>
      <c r="D227" s="142" t="s">
        <v>136</v>
      </c>
      <c r="E227" s="143" t="s">
        <v>251</v>
      </c>
      <c r="F227" s="144" t="s">
        <v>141</v>
      </c>
    </row>
    <row r="228" spans="1:6" x14ac:dyDescent="0.25">
      <c r="A228" s="24" t="s">
        <v>202</v>
      </c>
      <c r="B228" s="140">
        <v>1944</v>
      </c>
      <c r="C228" s="141" t="s">
        <v>54</v>
      </c>
      <c r="D228" s="142" t="s">
        <v>136</v>
      </c>
      <c r="E228" s="143" t="s">
        <v>39</v>
      </c>
      <c r="F228" s="144" t="s">
        <v>141</v>
      </c>
    </row>
    <row r="229" spans="1:6" x14ac:dyDescent="0.25">
      <c r="A229" s="24" t="s">
        <v>202</v>
      </c>
      <c r="B229" s="140">
        <v>1944</v>
      </c>
      <c r="C229" s="141" t="s">
        <v>54</v>
      </c>
      <c r="D229" s="142" t="s">
        <v>136</v>
      </c>
      <c r="E229" s="143" t="s">
        <v>251</v>
      </c>
      <c r="F229" s="144" t="s">
        <v>141</v>
      </c>
    </row>
    <row r="230" spans="1:6" x14ac:dyDescent="0.25">
      <c r="A230" s="24" t="s">
        <v>202</v>
      </c>
      <c r="B230" s="140">
        <v>2257</v>
      </c>
      <c r="C230" s="141" t="s">
        <v>130</v>
      </c>
      <c r="D230" s="142" t="s">
        <v>136</v>
      </c>
      <c r="E230" s="143" t="s">
        <v>9</v>
      </c>
      <c r="F230" s="144" t="s">
        <v>141</v>
      </c>
    </row>
    <row r="231" spans="1:6" x14ac:dyDescent="0.25">
      <c r="A231" s="24" t="s">
        <v>202</v>
      </c>
      <c r="B231" s="140">
        <v>2257</v>
      </c>
      <c r="C231" s="141" t="s">
        <v>130</v>
      </c>
      <c r="D231" s="142" t="s">
        <v>136</v>
      </c>
      <c r="E231" s="143" t="s">
        <v>251</v>
      </c>
      <c r="F231" s="144" t="s">
        <v>141</v>
      </c>
    </row>
    <row r="232" spans="1:6" x14ac:dyDescent="0.25">
      <c r="A232" s="24" t="s">
        <v>202</v>
      </c>
      <c r="B232" s="140">
        <v>2138</v>
      </c>
      <c r="C232" s="141" t="s">
        <v>94</v>
      </c>
      <c r="D232" s="142" t="s">
        <v>136</v>
      </c>
      <c r="E232" s="143" t="s">
        <v>39</v>
      </c>
      <c r="F232" s="144" t="s">
        <v>141</v>
      </c>
    </row>
    <row r="233" spans="1:6" x14ac:dyDescent="0.25">
      <c r="A233" s="24" t="s">
        <v>202</v>
      </c>
      <c r="B233" s="140">
        <v>2138</v>
      </c>
      <c r="C233" s="141" t="s">
        <v>94</v>
      </c>
      <c r="D233" s="142" t="s">
        <v>136</v>
      </c>
      <c r="E233" s="143" t="s">
        <v>9</v>
      </c>
      <c r="F233" s="144" t="s">
        <v>141</v>
      </c>
    </row>
    <row r="234" spans="1:6" x14ac:dyDescent="0.25">
      <c r="A234" s="24" t="s">
        <v>202</v>
      </c>
      <c r="B234" s="140">
        <v>2138</v>
      </c>
      <c r="C234" s="141" t="s">
        <v>94</v>
      </c>
      <c r="D234" s="142" t="s">
        <v>136</v>
      </c>
      <c r="E234" s="143" t="s">
        <v>251</v>
      </c>
      <c r="F234" s="144" t="s">
        <v>141</v>
      </c>
    </row>
    <row r="235" spans="1:6" x14ac:dyDescent="0.25">
      <c r="A235" s="24" t="s">
        <v>202</v>
      </c>
      <c r="B235" s="140">
        <v>2087</v>
      </c>
      <c r="C235" s="141" t="s">
        <v>23</v>
      </c>
      <c r="D235" s="142" t="s">
        <v>136</v>
      </c>
      <c r="E235" s="143" t="s">
        <v>9</v>
      </c>
      <c r="F235" s="144" t="s">
        <v>141</v>
      </c>
    </row>
    <row r="236" spans="1:6" x14ac:dyDescent="0.25">
      <c r="A236" s="24" t="s">
        <v>202</v>
      </c>
      <c r="B236" s="140">
        <v>2087</v>
      </c>
      <c r="C236" s="141" t="s">
        <v>23</v>
      </c>
      <c r="D236" s="142" t="s">
        <v>136</v>
      </c>
      <c r="E236" s="143" t="s">
        <v>251</v>
      </c>
      <c r="F236" s="144" t="s">
        <v>141</v>
      </c>
    </row>
    <row r="237" spans="1:6" x14ac:dyDescent="0.25">
      <c r="A237" s="24" t="s">
        <v>202</v>
      </c>
      <c r="B237" s="140">
        <v>2247</v>
      </c>
      <c r="C237" s="141" t="s">
        <v>175</v>
      </c>
      <c r="D237" s="142" t="s">
        <v>136</v>
      </c>
      <c r="E237" s="143" t="s">
        <v>9</v>
      </c>
      <c r="F237" s="144" t="s">
        <v>141</v>
      </c>
    </row>
    <row r="238" spans="1:6" x14ac:dyDescent="0.25">
      <c r="A238" s="24" t="s">
        <v>202</v>
      </c>
      <c r="B238" s="140">
        <v>2247</v>
      </c>
      <c r="C238" s="141" t="s">
        <v>175</v>
      </c>
      <c r="D238" s="142" t="s">
        <v>136</v>
      </c>
      <c r="E238" s="143" t="s">
        <v>251</v>
      </c>
      <c r="F238" s="144" t="s">
        <v>141</v>
      </c>
    </row>
    <row r="239" spans="1:6" x14ac:dyDescent="0.25">
      <c r="A239" s="24" t="s">
        <v>202</v>
      </c>
      <c r="B239" s="140">
        <v>2083</v>
      </c>
      <c r="C239" s="141" t="s">
        <v>56</v>
      </c>
      <c r="D239" s="142" t="s">
        <v>136</v>
      </c>
      <c r="E239" s="143" t="s">
        <v>39</v>
      </c>
      <c r="F239" s="144" t="s">
        <v>141</v>
      </c>
    </row>
    <row r="240" spans="1:6" x14ac:dyDescent="0.25">
      <c r="A240" s="24" t="s">
        <v>202</v>
      </c>
      <c r="B240" s="140">
        <v>2209</v>
      </c>
      <c r="C240" s="141" t="s">
        <v>25</v>
      </c>
      <c r="D240" s="142" t="s">
        <v>136</v>
      </c>
      <c r="E240" s="143" t="s">
        <v>251</v>
      </c>
      <c r="F240" s="144" t="s">
        <v>141</v>
      </c>
    </row>
    <row r="241" spans="1:6" x14ac:dyDescent="0.25">
      <c r="A241" s="24" t="s">
        <v>202</v>
      </c>
      <c r="B241" s="140">
        <v>2197</v>
      </c>
      <c r="C241" s="141" t="s">
        <v>37</v>
      </c>
      <c r="D241" s="142" t="s">
        <v>136</v>
      </c>
      <c r="E241" s="143" t="s">
        <v>251</v>
      </c>
      <c r="F241" s="144" t="s">
        <v>141</v>
      </c>
    </row>
    <row r="242" spans="1:6" x14ac:dyDescent="0.25">
      <c r="A242" s="24" t="s">
        <v>202</v>
      </c>
      <c r="B242" s="140">
        <v>2204</v>
      </c>
      <c r="C242" s="141" t="s">
        <v>132</v>
      </c>
      <c r="D242" s="142" t="s">
        <v>136</v>
      </c>
      <c r="E242" s="143" t="s">
        <v>195</v>
      </c>
      <c r="F242" s="144" t="s">
        <v>141</v>
      </c>
    </row>
    <row r="243" spans="1:6" x14ac:dyDescent="0.25">
      <c r="A243" s="24" t="s">
        <v>202</v>
      </c>
      <c r="B243" s="140">
        <v>2204</v>
      </c>
      <c r="C243" s="141" t="s">
        <v>132</v>
      </c>
      <c r="D243" s="142" t="s">
        <v>136</v>
      </c>
      <c r="E243" s="143" t="s">
        <v>251</v>
      </c>
      <c r="F243" s="144" t="s">
        <v>141</v>
      </c>
    </row>
    <row r="244" spans="1:6" x14ac:dyDescent="0.25">
      <c r="A244" s="24" t="s">
        <v>202</v>
      </c>
      <c r="B244" s="140">
        <v>2220</v>
      </c>
      <c r="C244" s="141" t="s">
        <v>133</v>
      </c>
      <c r="D244" s="142" t="s">
        <v>136</v>
      </c>
      <c r="E244" s="143" t="s">
        <v>9</v>
      </c>
      <c r="F244" s="144" t="s">
        <v>141</v>
      </c>
    </row>
    <row r="245" spans="1:6" x14ac:dyDescent="0.25">
      <c r="A245" s="24" t="s">
        <v>202</v>
      </c>
      <c r="B245" s="140">
        <v>2002</v>
      </c>
      <c r="C245" s="141" t="s">
        <v>68</v>
      </c>
      <c r="D245" s="142" t="s">
        <v>136</v>
      </c>
      <c r="E245" s="143" t="s">
        <v>195</v>
      </c>
      <c r="F245" s="144" t="s">
        <v>141</v>
      </c>
    </row>
    <row r="246" spans="1:6" x14ac:dyDescent="0.25">
      <c r="A246" s="24" t="s">
        <v>202</v>
      </c>
      <c r="B246" s="140">
        <v>2146</v>
      </c>
      <c r="C246" s="141" t="s">
        <v>59</v>
      </c>
      <c r="D246" s="142" t="s">
        <v>136</v>
      </c>
      <c r="E246" s="143" t="s">
        <v>39</v>
      </c>
      <c r="F246" s="144" t="s">
        <v>141</v>
      </c>
    </row>
    <row r="247" spans="1:6" x14ac:dyDescent="0.25">
      <c r="A247" s="24" t="s">
        <v>202</v>
      </c>
      <c r="B247" s="140">
        <v>2146</v>
      </c>
      <c r="C247" s="141" t="s">
        <v>59</v>
      </c>
      <c r="D247" s="142" t="s">
        <v>136</v>
      </c>
      <c r="E247" s="143" t="s">
        <v>9</v>
      </c>
      <c r="F247" s="144" t="s">
        <v>141</v>
      </c>
    </row>
    <row r="248" spans="1:6" x14ac:dyDescent="0.25">
      <c r="A248" s="24" t="s">
        <v>202</v>
      </c>
      <c r="B248" s="140">
        <v>2146</v>
      </c>
      <c r="C248" s="141" t="s">
        <v>59</v>
      </c>
      <c r="D248" s="142" t="s">
        <v>136</v>
      </c>
      <c r="E248" s="143" t="s">
        <v>195</v>
      </c>
      <c r="F248" s="144" t="s">
        <v>141</v>
      </c>
    </row>
    <row r="249" spans="1:6" x14ac:dyDescent="0.25">
      <c r="A249" s="24" t="s">
        <v>202</v>
      </c>
      <c r="B249" s="140">
        <v>2146</v>
      </c>
      <c r="C249" s="141" t="s">
        <v>59</v>
      </c>
      <c r="D249" s="142" t="s">
        <v>136</v>
      </c>
      <c r="E249" s="143" t="s">
        <v>251</v>
      </c>
      <c r="F249" s="144" t="s">
        <v>141</v>
      </c>
    </row>
  </sheetData>
  <sheetProtection sheet="1" objects="1" scenarios="1"/>
  <conditionalFormatting sqref="B38:F249">
    <cfRule type="expression" dxfId="31" priority="1">
      <formula>$D38="No"</formula>
    </cfRule>
    <cfRule type="expression" dxfId="30" priority="2">
      <formula>$D38="Withdrawn"</formula>
    </cfRule>
  </conditionalFormatting>
  <conditionalFormatting sqref="B27:F34">
    <cfRule type="expression" dxfId="29" priority="3">
      <formula>$D27="No"</formula>
    </cfRule>
    <cfRule type="expression" dxfId="28" priority="4">
      <formula>$D27="Withdrawn"</formula>
    </cfRule>
  </conditionalFormatting>
  <pageMargins left="0.7" right="0.7" top="0.75" bottom="0.75" header="0.3" footer="0.3"/>
  <pageSetup scale="85" fitToHeight="0" orientation="portrait" r:id="rId1"/>
  <headerFooter scaleWithDoc="0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FC8-747D-47A7-A0FA-ED661DE4EF7E}">
  <sheetPr>
    <pageSetUpPr autoPageBreaks="0" fitToPage="1"/>
  </sheetPr>
  <dimension ref="A1:F10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24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4" t="s">
        <v>202</v>
      </c>
      <c r="C2" s="9" t="s">
        <v>203</v>
      </c>
      <c r="D2" s="9"/>
      <c r="E2" s="9"/>
      <c r="F2" s="9"/>
    </row>
    <row r="3" spans="1:6" ht="18.75" customHeight="1" x14ac:dyDescent="0.3">
      <c r="A3" s="24" t="s">
        <v>202</v>
      </c>
      <c r="B3" s="3"/>
      <c r="C3"/>
      <c r="D3" s="10"/>
      <c r="E3" s="10"/>
      <c r="F3" s="10"/>
    </row>
    <row r="4" spans="1:6" ht="23.25" customHeight="1" x14ac:dyDescent="0.25">
      <c r="A4" s="24" t="s">
        <v>202</v>
      </c>
      <c r="B4" s="4"/>
      <c r="C4" s="14" t="s">
        <v>224</v>
      </c>
      <c r="D4" s="11"/>
      <c r="E4" s="11"/>
      <c r="F4" s="11"/>
    </row>
    <row r="5" spans="1:6" s="39" customFormat="1" x14ac:dyDescent="0.25">
      <c r="A5" s="24" t="s">
        <v>202</v>
      </c>
      <c r="B5" s="27"/>
      <c r="C5" s="27"/>
      <c r="D5" s="27"/>
      <c r="E5" s="27"/>
      <c r="F5" s="27"/>
    </row>
    <row r="6" spans="1:6" s="39" customFormat="1" x14ac:dyDescent="0.25">
      <c r="A6" s="24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4" t="s">
        <v>202</v>
      </c>
      <c r="B7" s="63" t="s">
        <v>11</v>
      </c>
      <c r="C7" s="127"/>
      <c r="D7" s="65">
        <f>SUMIF(ESDRecipients2025[Grant Type],B7,ESDRecipients2025[Grant Amount])+SUMIF(SDRecipients2025[Grant Type],B7,SDRecipients2025[Grant Amount])</f>
        <v>760000</v>
      </c>
      <c r="E7" s="42"/>
      <c r="F7" s="27"/>
    </row>
    <row r="8" spans="1:6" s="39" customFormat="1" x14ac:dyDescent="0.25">
      <c r="A8" s="24" t="s">
        <v>202</v>
      </c>
      <c r="B8" s="66" t="s">
        <v>12</v>
      </c>
      <c r="C8" s="128"/>
      <c r="D8" s="68">
        <f>SUMIF(ESDRecipients2025[Grant Type],B8,ESDRecipients2025[Grant Amount])+SUMIF(SDRecipients2025[Grant Type],B8,SDRecipients2025[Grant Amount])</f>
        <v>920000</v>
      </c>
      <c r="E8" s="42"/>
      <c r="F8" s="27"/>
    </row>
    <row r="9" spans="1:6" s="39" customFormat="1" x14ac:dyDescent="0.25">
      <c r="A9" s="24" t="s">
        <v>202</v>
      </c>
      <c r="B9" s="66" t="s">
        <v>9</v>
      </c>
      <c r="C9" s="128"/>
      <c r="D9" s="68">
        <f>SUMIF(ESDRecipients2025[Grant Type],B9,ESDRecipients2025[Grant Amount])+SUMIF(SDRecipients2025[Grant Type],B9,SDRecipients2025[Grant Amount])</f>
        <v>400000</v>
      </c>
      <c r="E9" s="42"/>
      <c r="F9" s="27"/>
    </row>
    <row r="10" spans="1:6" s="39" customFormat="1" x14ac:dyDescent="0.25">
      <c r="A10" s="24" t="s">
        <v>202</v>
      </c>
      <c r="B10" s="66" t="s">
        <v>195</v>
      </c>
      <c r="C10" s="128"/>
      <c r="D10" s="68">
        <f>SUMIF(ESDRecipients2025[Grant Type],B10,ESDRecipients2025[Grant Amount])+SUMIF(SDRecipients2025[Grant Type],B10,SDRecipients2025[Grant Amount])</f>
        <v>325000</v>
      </c>
      <c r="E10" s="42"/>
      <c r="F10" s="27"/>
    </row>
    <row r="11" spans="1:6" s="39" customFormat="1" x14ac:dyDescent="0.25">
      <c r="A11" s="24" t="s">
        <v>202</v>
      </c>
      <c r="B11" s="124" t="s">
        <v>238</v>
      </c>
      <c r="C11" s="125"/>
      <c r="D11" s="83">
        <f>SUM(D7:D10)</f>
        <v>2405000</v>
      </c>
      <c r="E11" s="27"/>
      <c r="F11" s="42"/>
    </row>
    <row r="12" spans="1:6" s="39" customFormat="1" x14ac:dyDescent="0.25">
      <c r="A12" s="24" t="s">
        <v>202</v>
      </c>
      <c r="B12" s="40"/>
      <c r="C12" s="40"/>
      <c r="D12" s="40"/>
      <c r="E12" s="27"/>
      <c r="F12" s="27"/>
    </row>
    <row r="13" spans="1:6" s="39" customFormat="1" x14ac:dyDescent="0.25">
      <c r="A13" s="24" t="s">
        <v>202</v>
      </c>
      <c r="B13" s="23" t="s">
        <v>240</v>
      </c>
      <c r="C13" s="81"/>
      <c r="D13" s="80" t="s">
        <v>239</v>
      </c>
      <c r="E13" s="27"/>
      <c r="F13" s="27"/>
    </row>
    <row r="14" spans="1:6" s="39" customFormat="1" x14ac:dyDescent="0.25">
      <c r="A14" s="24" t="s">
        <v>202</v>
      </c>
      <c r="B14" s="63" t="s">
        <v>11</v>
      </c>
      <c r="C14" s="130"/>
      <c r="D14" s="72">
        <f>COUNTIFS(SDRecipients2025[Grant Type],B14,SDRecipients2025[Grant Awarded],"Yes")+COUNTIFS(ESDRecipients2025[Grant Type],B14,ESDRecipients2025[Grant Awarded],"Yes")</f>
        <v>19</v>
      </c>
      <c r="E14" s="27"/>
      <c r="F14" s="27"/>
    </row>
    <row r="15" spans="1:6" s="39" customFormat="1" x14ac:dyDescent="0.25">
      <c r="A15" s="24" t="s">
        <v>202</v>
      </c>
      <c r="B15" s="66" t="s">
        <v>12</v>
      </c>
      <c r="C15" s="131"/>
      <c r="D15" s="73">
        <f>COUNTIFS(SDRecipients2025[Grant Type],B15,SDRecipients2025[Grant Awarded],"Yes")+COUNTIFS(ESDRecipients2025[Grant Type],B15,ESDRecipients2025[Grant Awarded],"Yes")</f>
        <v>23</v>
      </c>
      <c r="E15" s="27"/>
      <c r="F15" s="27"/>
    </row>
    <row r="16" spans="1:6" s="39" customFormat="1" x14ac:dyDescent="0.25">
      <c r="A16" s="24" t="s">
        <v>202</v>
      </c>
      <c r="B16" s="66" t="s">
        <v>9</v>
      </c>
      <c r="C16" s="131"/>
      <c r="D16" s="73">
        <f>COUNTIFS(SDRecipients2025[Grant Type],B16,SDRecipients2025[Grant Awarded],"Yes")+COUNTIFS(ESDRecipients2025[Grant Type],B16,ESDRecipients2025[Grant Awarded],"Yes")</f>
        <v>16</v>
      </c>
      <c r="E16" s="27"/>
      <c r="F16" s="27"/>
    </row>
    <row r="17" spans="1:6" s="39" customFormat="1" x14ac:dyDescent="0.25">
      <c r="A17" s="24" t="s">
        <v>202</v>
      </c>
      <c r="B17" s="66" t="s">
        <v>195</v>
      </c>
      <c r="C17" s="131"/>
      <c r="D17" s="73">
        <f>COUNTIFS(SDRecipients2025[Grant Type],B17,SDRecipients2025[Grant Awarded],"Yes")+COUNTIFS(ESDRecipients2025[Grant Type],B17,ESDRecipients2025[Grant Awarded],"Yes")</f>
        <v>13</v>
      </c>
      <c r="E17" s="27"/>
      <c r="F17" s="27"/>
    </row>
    <row r="18" spans="1:6" s="39" customFormat="1" x14ac:dyDescent="0.25">
      <c r="A18" s="24" t="s">
        <v>202</v>
      </c>
      <c r="B18" s="124" t="s">
        <v>6</v>
      </c>
      <c r="C18" s="126"/>
      <c r="D18" s="82">
        <f>SUM(D14:D17)</f>
        <v>71</v>
      </c>
      <c r="E18" s="27"/>
      <c r="F18" s="27"/>
    </row>
    <row r="19" spans="1:6" s="39" customFormat="1" x14ac:dyDescent="0.25">
      <c r="A19" s="24" t="s">
        <v>202</v>
      </c>
      <c r="B19" s="40"/>
      <c r="C19" s="40"/>
      <c r="D19" s="40"/>
      <c r="E19" s="27"/>
      <c r="F19" s="27"/>
    </row>
    <row r="20" spans="1:6" s="39" customFormat="1" x14ac:dyDescent="0.25">
      <c r="A20" s="24" t="s">
        <v>202</v>
      </c>
      <c r="B20" s="114" t="s">
        <v>244</v>
      </c>
      <c r="C20" s="119"/>
      <c r="D20" s="77" cm="1">
        <f t="array" ref="D20">SUM(--(LEN(_xlfn.UNIQUE(_xlfn._xlws.FILTER(SDRecipients2025[District Name],SDRecipients2025[Grant Awarded]="Yes","")))&gt;0))</f>
        <v>41</v>
      </c>
      <c r="E20" s="27"/>
      <c r="F20" s="27"/>
    </row>
    <row r="21" spans="1:6" s="39" customFormat="1" x14ac:dyDescent="0.25">
      <c r="A21" s="24" t="s">
        <v>202</v>
      </c>
      <c r="B21" s="120" t="s">
        <v>245</v>
      </c>
      <c r="C21" s="121"/>
      <c r="D21" s="123" cm="1">
        <f t="array" ref="D21">SUM(--(LEN(_xlfn.UNIQUE(_xlfn._xlws.FILTER(ESDRecipients2025[ESD Name],ESDRecipients2025[Grant Awarded]="Yes","")))&gt;0))</f>
        <v>4</v>
      </c>
      <c r="E21" s="27"/>
      <c r="F21" s="27"/>
    </row>
    <row r="22" spans="1:6" s="39" customFormat="1" x14ac:dyDescent="0.25">
      <c r="A22" s="24" t="s">
        <v>202</v>
      </c>
      <c r="B22" s="116" t="s">
        <v>246</v>
      </c>
      <c r="C22" s="122"/>
      <c r="D22" s="118" cm="1">
        <f t="array" ref="D22">SUM(--(LEN(_xlfn.UNIQUE(_xlfn._xlws.FILTER(ESDRecipients2025[ESD Name],ESDRecipients2025[Grant Awarded]="No","")))&gt;0))+SUM(--(LEN(_xlfn.UNIQUE(_xlfn._xlws.FILTER(SDRecipients2025[District Name],SDRecipients2025[Grant Awarded]="No","")))&gt;0))</f>
        <v>0</v>
      </c>
      <c r="E22" s="27"/>
      <c r="F22" s="27"/>
    </row>
    <row r="23" spans="1:6" s="39" customFormat="1" x14ac:dyDescent="0.25">
      <c r="A23" s="24" t="s">
        <v>202</v>
      </c>
      <c r="B23" s="6"/>
      <c r="C23" s="1"/>
      <c r="D23" s="41"/>
      <c r="E23" s="27"/>
      <c r="F23" s="27"/>
    </row>
    <row r="24" spans="1:6" ht="22.5" customHeight="1" x14ac:dyDescent="0.25">
      <c r="A24" s="24" t="s">
        <v>202</v>
      </c>
      <c r="B24" s="13" t="s">
        <v>248</v>
      </c>
      <c r="C24" s="12"/>
      <c r="D24" s="12"/>
      <c r="E24" s="12"/>
      <c r="F24" s="12"/>
    </row>
    <row r="25" spans="1:6" ht="15.75" x14ac:dyDescent="0.25">
      <c r="A25" s="24" t="s">
        <v>202</v>
      </c>
      <c r="B25" s="50" t="s">
        <v>265</v>
      </c>
      <c r="C25" s="51"/>
      <c r="D25" s="51"/>
      <c r="E25" s="51"/>
      <c r="F25" s="52"/>
    </row>
    <row r="26" spans="1:6" x14ac:dyDescent="0.25">
      <c r="A26" s="24" t="s">
        <v>202</v>
      </c>
      <c r="B26" s="53" t="s">
        <v>237</v>
      </c>
      <c r="C26" s="54" t="s">
        <v>236</v>
      </c>
      <c r="D26" s="55" t="s">
        <v>7</v>
      </c>
      <c r="E26" s="54" t="s">
        <v>4</v>
      </c>
      <c r="F26" s="53" t="s">
        <v>3</v>
      </c>
    </row>
    <row r="27" spans="1:6" x14ac:dyDescent="0.25">
      <c r="A27" s="24" t="s">
        <v>202</v>
      </c>
      <c r="B27" s="133">
        <v>2223</v>
      </c>
      <c r="C27" s="134" t="s">
        <v>211</v>
      </c>
      <c r="D27" s="135" t="s">
        <v>135</v>
      </c>
      <c r="E27" s="136" t="s">
        <v>11</v>
      </c>
      <c r="F27" s="135">
        <v>40000</v>
      </c>
    </row>
    <row r="28" spans="1:6" x14ac:dyDescent="0.25">
      <c r="A28" s="24" t="s">
        <v>202</v>
      </c>
      <c r="B28" s="84">
        <v>2223</v>
      </c>
      <c r="C28" s="85" t="s">
        <v>211</v>
      </c>
      <c r="D28" s="86" t="s">
        <v>135</v>
      </c>
      <c r="E28" s="87" t="s">
        <v>39</v>
      </c>
      <c r="F28" s="86">
        <v>40000</v>
      </c>
    </row>
    <row r="29" spans="1:6" x14ac:dyDescent="0.25">
      <c r="A29" s="24" t="s">
        <v>202</v>
      </c>
      <c r="B29" s="88">
        <v>1975</v>
      </c>
      <c r="C29" s="85" t="s">
        <v>213</v>
      </c>
      <c r="D29" s="86" t="s">
        <v>135</v>
      </c>
      <c r="E29" s="87" t="s">
        <v>195</v>
      </c>
      <c r="F29" s="86">
        <v>25000</v>
      </c>
    </row>
    <row r="30" spans="1:6" x14ac:dyDescent="0.25">
      <c r="A30" s="24" t="s">
        <v>202</v>
      </c>
      <c r="B30" s="88">
        <v>2200</v>
      </c>
      <c r="C30" s="85" t="s">
        <v>227</v>
      </c>
      <c r="D30" s="86" t="s">
        <v>135</v>
      </c>
      <c r="E30" s="87" t="s">
        <v>195</v>
      </c>
      <c r="F30" s="86">
        <v>25000</v>
      </c>
    </row>
    <row r="31" spans="1:6" x14ac:dyDescent="0.25">
      <c r="A31" s="24" t="s">
        <v>202</v>
      </c>
      <c r="B31" s="88">
        <v>2064</v>
      </c>
      <c r="C31" s="85" t="s">
        <v>215</v>
      </c>
      <c r="D31" s="86" t="s">
        <v>135</v>
      </c>
      <c r="E31" s="87" t="s">
        <v>9</v>
      </c>
      <c r="F31" s="86">
        <v>25000</v>
      </c>
    </row>
    <row r="32" spans="1:6" x14ac:dyDescent="0.25">
      <c r="A32" s="24" t="s">
        <v>202</v>
      </c>
      <c r="B32" s="25"/>
      <c r="C32" s="26"/>
      <c r="D32" s="26"/>
      <c r="E32" s="26"/>
      <c r="F32" s="26"/>
    </row>
    <row r="33" spans="1:6" ht="15.75" x14ac:dyDescent="0.25">
      <c r="A33" s="24" t="s">
        <v>202</v>
      </c>
      <c r="B33" s="50" t="s">
        <v>242</v>
      </c>
      <c r="C33" s="51"/>
      <c r="D33" s="51"/>
      <c r="E33" s="51"/>
      <c r="F33" s="52"/>
    </row>
    <row r="34" spans="1:6" x14ac:dyDescent="0.25">
      <c r="A34" s="24" t="s">
        <v>202</v>
      </c>
      <c r="B34" s="57" t="s">
        <v>1</v>
      </c>
      <c r="C34" s="58" t="s">
        <v>2</v>
      </c>
      <c r="D34" s="57" t="s">
        <v>7</v>
      </c>
      <c r="E34" s="58" t="s">
        <v>4</v>
      </c>
      <c r="F34" s="57" t="s">
        <v>3</v>
      </c>
    </row>
    <row r="35" spans="1:6" x14ac:dyDescent="0.25">
      <c r="A35" s="24" t="s">
        <v>202</v>
      </c>
      <c r="B35" s="133">
        <v>2208</v>
      </c>
      <c r="C35" s="134" t="s">
        <v>27</v>
      </c>
      <c r="D35" s="135" t="s">
        <v>135</v>
      </c>
      <c r="E35" s="136" t="s">
        <v>11</v>
      </c>
      <c r="F35" s="135">
        <v>40000</v>
      </c>
    </row>
    <row r="36" spans="1:6" x14ac:dyDescent="0.25">
      <c r="A36" s="24" t="s">
        <v>202</v>
      </c>
      <c r="B36" s="84">
        <v>2208</v>
      </c>
      <c r="C36" s="85" t="s">
        <v>27</v>
      </c>
      <c r="D36" s="86" t="s">
        <v>135</v>
      </c>
      <c r="E36" s="87" t="s">
        <v>39</v>
      </c>
      <c r="F36" s="86">
        <v>40000</v>
      </c>
    </row>
    <row r="37" spans="1:6" x14ac:dyDescent="0.25">
      <c r="A37" s="24" t="s">
        <v>202</v>
      </c>
      <c r="B37" s="84">
        <v>1894</v>
      </c>
      <c r="C37" s="85" t="s">
        <v>10</v>
      </c>
      <c r="D37" s="86" t="s">
        <v>135</v>
      </c>
      <c r="E37" s="87" t="s">
        <v>11</v>
      </c>
      <c r="F37" s="86">
        <v>40000</v>
      </c>
    </row>
    <row r="38" spans="1:6" x14ac:dyDescent="0.25">
      <c r="A38" s="24" t="s">
        <v>202</v>
      </c>
      <c r="B38" s="84">
        <v>1894</v>
      </c>
      <c r="C38" s="85" t="s">
        <v>10</v>
      </c>
      <c r="D38" s="86" t="s">
        <v>135</v>
      </c>
      <c r="E38" s="87" t="s">
        <v>39</v>
      </c>
      <c r="F38" s="86">
        <v>40000</v>
      </c>
    </row>
    <row r="39" spans="1:6" x14ac:dyDescent="0.25">
      <c r="A39" s="24" t="s">
        <v>202</v>
      </c>
      <c r="B39" s="84">
        <v>1974</v>
      </c>
      <c r="C39" s="85" t="s">
        <v>61</v>
      </c>
      <c r="D39" s="86" t="s">
        <v>135</v>
      </c>
      <c r="E39" s="87" t="s">
        <v>9</v>
      </c>
      <c r="F39" s="86">
        <v>25000</v>
      </c>
    </row>
    <row r="40" spans="1:6" x14ac:dyDescent="0.25">
      <c r="A40" s="24" t="s">
        <v>202</v>
      </c>
      <c r="B40" s="88">
        <v>1929</v>
      </c>
      <c r="C40" s="85" t="s">
        <v>71</v>
      </c>
      <c r="D40" s="86" t="s">
        <v>135</v>
      </c>
      <c r="E40" s="87" t="s">
        <v>39</v>
      </c>
      <c r="F40" s="86">
        <v>40000</v>
      </c>
    </row>
    <row r="41" spans="1:6" x14ac:dyDescent="0.25">
      <c r="A41" s="24" t="s">
        <v>202</v>
      </c>
      <c r="B41" s="88">
        <v>1929</v>
      </c>
      <c r="C41" s="85" t="s">
        <v>71</v>
      </c>
      <c r="D41" s="86" t="s">
        <v>135</v>
      </c>
      <c r="E41" s="87" t="s">
        <v>9</v>
      </c>
      <c r="F41" s="86">
        <v>25000</v>
      </c>
    </row>
    <row r="42" spans="1:6" x14ac:dyDescent="0.25">
      <c r="A42" s="24" t="s">
        <v>202</v>
      </c>
      <c r="B42" s="88">
        <v>2185</v>
      </c>
      <c r="C42" s="85" t="s">
        <v>101</v>
      </c>
      <c r="D42" s="86" t="s">
        <v>135</v>
      </c>
      <c r="E42" s="87" t="s">
        <v>39</v>
      </c>
      <c r="F42" s="86">
        <v>40000</v>
      </c>
    </row>
    <row r="43" spans="1:6" x14ac:dyDescent="0.25">
      <c r="A43" s="24" t="s">
        <v>202</v>
      </c>
      <c r="B43" s="84">
        <v>2186</v>
      </c>
      <c r="C43" s="85" t="s">
        <v>65</v>
      </c>
      <c r="D43" s="86" t="s">
        <v>135</v>
      </c>
      <c r="E43" s="87" t="s">
        <v>9</v>
      </c>
      <c r="F43" s="86">
        <v>25000</v>
      </c>
    </row>
    <row r="44" spans="1:6" x14ac:dyDescent="0.25">
      <c r="A44" s="24" t="s">
        <v>202</v>
      </c>
      <c r="B44" s="84">
        <v>1901</v>
      </c>
      <c r="C44" s="85" t="s">
        <v>103</v>
      </c>
      <c r="D44" s="86" t="s">
        <v>135</v>
      </c>
      <c r="E44" s="87" t="s">
        <v>11</v>
      </c>
      <c r="F44" s="86">
        <v>40000</v>
      </c>
    </row>
    <row r="45" spans="1:6" x14ac:dyDescent="0.25">
      <c r="A45" s="24" t="s">
        <v>202</v>
      </c>
      <c r="B45" s="88">
        <v>1901</v>
      </c>
      <c r="C45" s="85" t="s">
        <v>103</v>
      </c>
      <c r="D45" s="86" t="s">
        <v>135</v>
      </c>
      <c r="E45" s="87" t="s">
        <v>39</v>
      </c>
      <c r="F45" s="86">
        <v>40000</v>
      </c>
    </row>
    <row r="46" spans="1:6" x14ac:dyDescent="0.25">
      <c r="A46" s="24" t="s">
        <v>202</v>
      </c>
      <c r="B46" s="88">
        <v>1901</v>
      </c>
      <c r="C46" s="85" t="s">
        <v>103</v>
      </c>
      <c r="D46" s="86" t="s">
        <v>135</v>
      </c>
      <c r="E46" s="87" t="s">
        <v>195</v>
      </c>
      <c r="F46" s="86">
        <v>25000</v>
      </c>
    </row>
    <row r="47" spans="1:6" x14ac:dyDescent="0.25">
      <c r="A47" s="24" t="s">
        <v>202</v>
      </c>
      <c r="B47" s="84">
        <v>1970</v>
      </c>
      <c r="C47" s="85" t="s">
        <v>138</v>
      </c>
      <c r="D47" s="86" t="s">
        <v>135</v>
      </c>
      <c r="E47" s="87" t="s">
        <v>11</v>
      </c>
      <c r="F47" s="86">
        <v>40000</v>
      </c>
    </row>
    <row r="48" spans="1:6" x14ac:dyDescent="0.25">
      <c r="A48" s="24" t="s">
        <v>202</v>
      </c>
      <c r="B48" s="88">
        <v>1970</v>
      </c>
      <c r="C48" s="85" t="s">
        <v>138</v>
      </c>
      <c r="D48" s="86" t="s">
        <v>135</v>
      </c>
      <c r="E48" s="87" t="s">
        <v>39</v>
      </c>
      <c r="F48" s="86">
        <v>40000</v>
      </c>
    </row>
    <row r="49" spans="1:6" x14ac:dyDescent="0.25">
      <c r="A49" s="24" t="s">
        <v>202</v>
      </c>
      <c r="B49" s="88">
        <v>2190</v>
      </c>
      <c r="C49" s="85" t="s">
        <v>42</v>
      </c>
      <c r="D49" s="86" t="s">
        <v>135</v>
      </c>
      <c r="E49" s="87" t="s">
        <v>39</v>
      </c>
      <c r="F49" s="86">
        <v>40000</v>
      </c>
    </row>
    <row r="50" spans="1:6" x14ac:dyDescent="0.25">
      <c r="A50" s="24" t="s">
        <v>202</v>
      </c>
      <c r="B50" s="84">
        <v>2011</v>
      </c>
      <c r="C50" s="85" t="s">
        <v>87</v>
      </c>
      <c r="D50" s="86" t="s">
        <v>135</v>
      </c>
      <c r="E50" s="87" t="s">
        <v>11</v>
      </c>
      <c r="F50" s="86">
        <v>40000</v>
      </c>
    </row>
    <row r="51" spans="1:6" x14ac:dyDescent="0.25">
      <c r="A51" s="24" t="s">
        <v>202</v>
      </c>
      <c r="B51" s="84">
        <v>2011</v>
      </c>
      <c r="C51" s="85" t="s">
        <v>87</v>
      </c>
      <c r="D51" s="86" t="s">
        <v>135</v>
      </c>
      <c r="E51" s="87" t="s">
        <v>195</v>
      </c>
      <c r="F51" s="86">
        <v>25000</v>
      </c>
    </row>
    <row r="52" spans="1:6" x14ac:dyDescent="0.25">
      <c r="A52" s="24" t="s">
        <v>202</v>
      </c>
      <c r="B52" s="84">
        <v>2229</v>
      </c>
      <c r="C52" s="85" t="s">
        <v>89</v>
      </c>
      <c r="D52" s="86" t="s">
        <v>135</v>
      </c>
      <c r="E52" s="87" t="s">
        <v>9</v>
      </c>
      <c r="F52" s="86">
        <v>25000</v>
      </c>
    </row>
    <row r="53" spans="1:6" x14ac:dyDescent="0.25">
      <c r="A53" s="24" t="s">
        <v>202</v>
      </c>
      <c r="B53" s="84">
        <v>2203</v>
      </c>
      <c r="C53" s="85" t="s">
        <v>106</v>
      </c>
      <c r="D53" s="86" t="s">
        <v>135</v>
      </c>
      <c r="E53" s="87" t="s">
        <v>9</v>
      </c>
      <c r="F53" s="86">
        <v>25000</v>
      </c>
    </row>
    <row r="54" spans="1:6" x14ac:dyDescent="0.25">
      <c r="A54" s="24" t="s">
        <v>202</v>
      </c>
      <c r="B54" s="88">
        <v>2217</v>
      </c>
      <c r="C54" s="85" t="s">
        <v>107</v>
      </c>
      <c r="D54" s="86" t="s">
        <v>135</v>
      </c>
      <c r="E54" s="87" t="s">
        <v>11</v>
      </c>
      <c r="F54" s="86">
        <v>40000</v>
      </c>
    </row>
    <row r="55" spans="1:6" x14ac:dyDescent="0.25">
      <c r="A55" s="24" t="s">
        <v>202</v>
      </c>
      <c r="B55" s="84">
        <v>2217</v>
      </c>
      <c r="C55" s="85" t="s">
        <v>107</v>
      </c>
      <c r="D55" s="86" t="s">
        <v>135</v>
      </c>
      <c r="E55" s="87" t="s">
        <v>39</v>
      </c>
      <c r="F55" s="86">
        <v>40000</v>
      </c>
    </row>
    <row r="56" spans="1:6" x14ac:dyDescent="0.25">
      <c r="A56" s="24" t="s">
        <v>202</v>
      </c>
      <c r="B56" s="88">
        <v>2248</v>
      </c>
      <c r="C56" s="85" t="s">
        <v>226</v>
      </c>
      <c r="D56" s="86" t="s">
        <v>135</v>
      </c>
      <c r="E56" s="87" t="s">
        <v>195</v>
      </c>
      <c r="F56" s="86">
        <v>25000</v>
      </c>
    </row>
    <row r="57" spans="1:6" x14ac:dyDescent="0.25">
      <c r="A57" s="24" t="s">
        <v>202</v>
      </c>
      <c r="B57" s="84">
        <v>2245</v>
      </c>
      <c r="C57" s="85" t="s">
        <v>111</v>
      </c>
      <c r="D57" s="86" t="s">
        <v>135</v>
      </c>
      <c r="E57" s="87" t="s">
        <v>11</v>
      </c>
      <c r="F57" s="86">
        <v>40000</v>
      </c>
    </row>
    <row r="58" spans="1:6" x14ac:dyDescent="0.25">
      <c r="A58" s="24" t="s">
        <v>202</v>
      </c>
      <c r="B58" s="84">
        <v>1992</v>
      </c>
      <c r="C58" s="85" t="s">
        <v>30</v>
      </c>
      <c r="D58" s="86" t="s">
        <v>135</v>
      </c>
      <c r="E58" s="87" t="s">
        <v>195</v>
      </c>
      <c r="F58" s="86">
        <v>25000</v>
      </c>
    </row>
    <row r="59" spans="1:6" x14ac:dyDescent="0.25">
      <c r="A59" s="24" t="s">
        <v>202</v>
      </c>
      <c r="B59" s="84">
        <v>2054</v>
      </c>
      <c r="C59" s="85" t="s">
        <v>113</v>
      </c>
      <c r="D59" s="86" t="s">
        <v>135</v>
      </c>
      <c r="E59" s="87" t="s">
        <v>11</v>
      </c>
      <c r="F59" s="86">
        <v>40000</v>
      </c>
    </row>
    <row r="60" spans="1:6" x14ac:dyDescent="0.25">
      <c r="A60" s="24" t="s">
        <v>202</v>
      </c>
      <c r="B60" s="88">
        <v>2054</v>
      </c>
      <c r="C60" s="85" t="s">
        <v>113</v>
      </c>
      <c r="D60" s="86" t="s">
        <v>135</v>
      </c>
      <c r="E60" s="87" t="s">
        <v>39</v>
      </c>
      <c r="F60" s="86">
        <v>40000</v>
      </c>
    </row>
    <row r="61" spans="1:6" x14ac:dyDescent="0.25">
      <c r="A61" s="24" t="s">
        <v>202</v>
      </c>
      <c r="B61" s="84">
        <v>2054</v>
      </c>
      <c r="C61" s="85" t="s">
        <v>113</v>
      </c>
      <c r="D61" s="86" t="s">
        <v>135</v>
      </c>
      <c r="E61" s="87" t="s">
        <v>9</v>
      </c>
      <c r="F61" s="86">
        <v>25000</v>
      </c>
    </row>
    <row r="62" spans="1:6" x14ac:dyDescent="0.25">
      <c r="A62" s="24" t="s">
        <v>202</v>
      </c>
      <c r="B62" s="88">
        <v>2054</v>
      </c>
      <c r="C62" s="85" t="s">
        <v>113</v>
      </c>
      <c r="D62" s="86" t="s">
        <v>135</v>
      </c>
      <c r="E62" s="87" t="s">
        <v>195</v>
      </c>
      <c r="F62" s="86">
        <v>25000</v>
      </c>
    </row>
    <row r="63" spans="1:6" x14ac:dyDescent="0.25">
      <c r="A63" s="24" t="s">
        <v>202</v>
      </c>
      <c r="B63" s="84">
        <v>2100</v>
      </c>
      <c r="C63" s="85" t="s">
        <v>45</v>
      </c>
      <c r="D63" s="86" t="s">
        <v>135</v>
      </c>
      <c r="E63" s="87" t="s">
        <v>11</v>
      </c>
      <c r="F63" s="86">
        <v>40000</v>
      </c>
    </row>
    <row r="64" spans="1:6" x14ac:dyDescent="0.25">
      <c r="A64" s="24" t="s">
        <v>202</v>
      </c>
      <c r="B64" s="88">
        <v>2100</v>
      </c>
      <c r="C64" s="85" t="s">
        <v>45</v>
      </c>
      <c r="D64" s="86" t="s">
        <v>135</v>
      </c>
      <c r="E64" s="87" t="s">
        <v>39</v>
      </c>
      <c r="F64" s="86">
        <v>40000</v>
      </c>
    </row>
    <row r="65" spans="1:6" x14ac:dyDescent="0.25">
      <c r="A65" s="24" t="s">
        <v>202</v>
      </c>
      <c r="B65" s="88">
        <v>2100</v>
      </c>
      <c r="C65" s="85" t="s">
        <v>45</v>
      </c>
      <c r="D65" s="86" t="s">
        <v>135</v>
      </c>
      <c r="E65" s="87" t="s">
        <v>9</v>
      </c>
      <c r="F65" s="86">
        <v>25000</v>
      </c>
    </row>
    <row r="66" spans="1:6" x14ac:dyDescent="0.25">
      <c r="A66" s="24" t="s">
        <v>202</v>
      </c>
      <c r="B66" s="88">
        <v>2183</v>
      </c>
      <c r="C66" s="85" t="s">
        <v>218</v>
      </c>
      <c r="D66" s="86" t="s">
        <v>135</v>
      </c>
      <c r="E66" s="87" t="s">
        <v>9</v>
      </c>
      <c r="F66" s="86">
        <v>25000</v>
      </c>
    </row>
    <row r="67" spans="1:6" x14ac:dyDescent="0.25">
      <c r="A67" s="24" t="s">
        <v>202</v>
      </c>
      <c r="B67" s="88">
        <v>2023</v>
      </c>
      <c r="C67" s="85" t="s">
        <v>160</v>
      </c>
      <c r="D67" s="86" t="s">
        <v>135</v>
      </c>
      <c r="E67" s="87" t="s">
        <v>39</v>
      </c>
      <c r="F67" s="86">
        <v>40000</v>
      </c>
    </row>
    <row r="68" spans="1:6" x14ac:dyDescent="0.25">
      <c r="A68" s="24" t="s">
        <v>202</v>
      </c>
      <c r="B68" s="84">
        <v>2024</v>
      </c>
      <c r="C68" s="85" t="s">
        <v>115</v>
      </c>
      <c r="D68" s="86" t="s">
        <v>135</v>
      </c>
      <c r="E68" s="87" t="s">
        <v>39</v>
      </c>
      <c r="F68" s="86">
        <v>40000</v>
      </c>
    </row>
    <row r="69" spans="1:6" x14ac:dyDescent="0.25">
      <c r="A69" s="24" t="s">
        <v>202</v>
      </c>
      <c r="B69" s="88">
        <v>2024</v>
      </c>
      <c r="C69" s="85" t="s">
        <v>115</v>
      </c>
      <c r="D69" s="86" t="s">
        <v>135</v>
      </c>
      <c r="E69" s="87" t="s">
        <v>9</v>
      </c>
      <c r="F69" s="86">
        <v>25000</v>
      </c>
    </row>
    <row r="70" spans="1:6" x14ac:dyDescent="0.25">
      <c r="A70" s="24" t="s">
        <v>202</v>
      </c>
      <c r="B70" s="88">
        <v>1895</v>
      </c>
      <c r="C70" s="85" t="s">
        <v>225</v>
      </c>
      <c r="D70" s="86" t="s">
        <v>135</v>
      </c>
      <c r="E70" s="87" t="s">
        <v>11</v>
      </c>
      <c r="F70" s="86">
        <v>40000</v>
      </c>
    </row>
    <row r="71" spans="1:6" x14ac:dyDescent="0.25">
      <c r="A71" s="24" t="s">
        <v>202</v>
      </c>
      <c r="B71" s="88">
        <v>2057</v>
      </c>
      <c r="C71" s="85" t="s">
        <v>47</v>
      </c>
      <c r="D71" s="86" t="s">
        <v>135</v>
      </c>
      <c r="E71" s="87" t="s">
        <v>9</v>
      </c>
      <c r="F71" s="86">
        <v>25000</v>
      </c>
    </row>
    <row r="72" spans="1:6" x14ac:dyDescent="0.25">
      <c r="A72" s="24" t="s">
        <v>202</v>
      </c>
      <c r="B72" s="88">
        <v>2056</v>
      </c>
      <c r="C72" s="85" t="s">
        <v>83</v>
      </c>
      <c r="D72" s="86" t="s">
        <v>135</v>
      </c>
      <c r="E72" s="87" t="s">
        <v>9</v>
      </c>
      <c r="F72" s="86">
        <v>25000</v>
      </c>
    </row>
    <row r="73" spans="1:6" x14ac:dyDescent="0.25">
      <c r="A73" s="24" t="s">
        <v>202</v>
      </c>
      <c r="B73" s="84">
        <v>2101</v>
      </c>
      <c r="C73" s="85" t="s">
        <v>84</v>
      </c>
      <c r="D73" s="86" t="s">
        <v>135</v>
      </c>
      <c r="E73" s="87" t="s">
        <v>11</v>
      </c>
      <c r="F73" s="86">
        <v>40000</v>
      </c>
    </row>
    <row r="74" spans="1:6" x14ac:dyDescent="0.25">
      <c r="A74" s="24" t="s">
        <v>202</v>
      </c>
      <c r="B74" s="84">
        <v>2101</v>
      </c>
      <c r="C74" s="85" t="s">
        <v>84</v>
      </c>
      <c r="D74" s="86" t="s">
        <v>135</v>
      </c>
      <c r="E74" s="87" t="s">
        <v>39</v>
      </c>
      <c r="F74" s="86">
        <v>40000</v>
      </c>
    </row>
    <row r="75" spans="1:6" x14ac:dyDescent="0.25">
      <c r="A75" s="24" t="s">
        <v>202</v>
      </c>
      <c r="B75" s="88">
        <v>2097</v>
      </c>
      <c r="C75" s="85" t="s">
        <v>120</v>
      </c>
      <c r="D75" s="86" t="s">
        <v>135</v>
      </c>
      <c r="E75" s="87" t="s">
        <v>11</v>
      </c>
      <c r="F75" s="86">
        <v>40000</v>
      </c>
    </row>
    <row r="76" spans="1:6" x14ac:dyDescent="0.25">
      <c r="A76" s="24" t="s">
        <v>202</v>
      </c>
      <c r="B76" s="88">
        <v>2097</v>
      </c>
      <c r="C76" s="85" t="s">
        <v>120</v>
      </c>
      <c r="D76" s="86" t="s">
        <v>135</v>
      </c>
      <c r="E76" s="87" t="s">
        <v>39</v>
      </c>
      <c r="F76" s="86">
        <v>40000</v>
      </c>
    </row>
    <row r="77" spans="1:6" x14ac:dyDescent="0.25">
      <c r="A77" s="24" t="s">
        <v>202</v>
      </c>
      <c r="B77" s="88">
        <v>2097</v>
      </c>
      <c r="C77" s="85" t="s">
        <v>120</v>
      </c>
      <c r="D77" s="86" t="s">
        <v>135</v>
      </c>
      <c r="E77" s="87" t="s">
        <v>9</v>
      </c>
      <c r="F77" s="86">
        <v>25000</v>
      </c>
    </row>
    <row r="78" spans="1:6" x14ac:dyDescent="0.25">
      <c r="A78" s="24" t="s">
        <v>202</v>
      </c>
      <c r="B78" s="84">
        <v>2090</v>
      </c>
      <c r="C78" s="85" t="s">
        <v>122</v>
      </c>
      <c r="D78" s="86" t="s">
        <v>135</v>
      </c>
      <c r="E78" s="87" t="s">
        <v>39</v>
      </c>
      <c r="F78" s="86">
        <v>40000</v>
      </c>
    </row>
    <row r="79" spans="1:6" x14ac:dyDescent="0.25">
      <c r="A79" s="24" t="s">
        <v>202</v>
      </c>
      <c r="B79" s="88">
        <v>2256</v>
      </c>
      <c r="C79" s="85" t="s">
        <v>139</v>
      </c>
      <c r="D79" s="86" t="s">
        <v>135</v>
      </c>
      <c r="E79" s="87" t="s">
        <v>39</v>
      </c>
      <c r="F79" s="86">
        <v>40000</v>
      </c>
    </row>
    <row r="80" spans="1:6" x14ac:dyDescent="0.25">
      <c r="A80" s="24" t="s">
        <v>202</v>
      </c>
      <c r="B80" s="84">
        <v>2256</v>
      </c>
      <c r="C80" s="85" t="s">
        <v>139</v>
      </c>
      <c r="D80" s="86" t="s">
        <v>135</v>
      </c>
      <c r="E80" s="87" t="s">
        <v>195</v>
      </c>
      <c r="F80" s="86">
        <v>25000</v>
      </c>
    </row>
    <row r="81" spans="1:6" x14ac:dyDescent="0.25">
      <c r="A81" s="24" t="s">
        <v>202</v>
      </c>
      <c r="B81" s="88">
        <v>4131</v>
      </c>
      <c r="C81" s="85" t="s">
        <v>91</v>
      </c>
      <c r="D81" s="86" t="s">
        <v>135</v>
      </c>
      <c r="E81" s="87" t="s">
        <v>11</v>
      </c>
      <c r="F81" s="86">
        <v>40000</v>
      </c>
    </row>
    <row r="82" spans="1:6" x14ac:dyDescent="0.25">
      <c r="A82" s="24" t="s">
        <v>202</v>
      </c>
      <c r="B82" s="89">
        <v>4131</v>
      </c>
      <c r="C82" s="85" t="s">
        <v>91</v>
      </c>
      <c r="D82" s="86" t="s">
        <v>135</v>
      </c>
      <c r="E82" s="87" t="s">
        <v>39</v>
      </c>
      <c r="F82" s="86">
        <v>40000</v>
      </c>
    </row>
    <row r="83" spans="1:6" x14ac:dyDescent="0.25">
      <c r="A83" s="24" t="s">
        <v>202</v>
      </c>
      <c r="B83" s="84">
        <v>2093</v>
      </c>
      <c r="C83" s="85" t="s">
        <v>20</v>
      </c>
      <c r="D83" s="86" t="s">
        <v>135</v>
      </c>
      <c r="E83" s="87" t="s">
        <v>11</v>
      </c>
      <c r="F83" s="86">
        <v>40000</v>
      </c>
    </row>
    <row r="84" spans="1:6" x14ac:dyDescent="0.25">
      <c r="A84" s="24" t="s">
        <v>202</v>
      </c>
      <c r="B84" s="88">
        <v>2093</v>
      </c>
      <c r="C84" s="85" t="s">
        <v>20</v>
      </c>
      <c r="D84" s="86" t="s">
        <v>135</v>
      </c>
      <c r="E84" s="87" t="s">
        <v>39</v>
      </c>
      <c r="F84" s="86">
        <v>40000</v>
      </c>
    </row>
    <row r="85" spans="1:6" x14ac:dyDescent="0.25">
      <c r="A85" s="24" t="s">
        <v>202</v>
      </c>
      <c r="B85" s="89">
        <v>1926</v>
      </c>
      <c r="C85" s="85" t="s">
        <v>80</v>
      </c>
      <c r="D85" s="86" t="s">
        <v>135</v>
      </c>
      <c r="E85" s="87" t="s">
        <v>11</v>
      </c>
      <c r="F85" s="86">
        <v>40000</v>
      </c>
    </row>
    <row r="86" spans="1:6" x14ac:dyDescent="0.25">
      <c r="A86" s="24" t="s">
        <v>202</v>
      </c>
      <c r="B86" s="84">
        <v>1926</v>
      </c>
      <c r="C86" s="85" t="s">
        <v>80</v>
      </c>
      <c r="D86" s="86" t="s">
        <v>135</v>
      </c>
      <c r="E86" s="87" t="s">
        <v>39</v>
      </c>
      <c r="F86" s="86">
        <v>40000</v>
      </c>
    </row>
    <row r="87" spans="1:6" x14ac:dyDescent="0.25">
      <c r="A87" s="24" t="s">
        <v>202</v>
      </c>
      <c r="B87" s="84">
        <v>2039</v>
      </c>
      <c r="C87" s="85" t="s">
        <v>127</v>
      </c>
      <c r="D87" s="86" t="s">
        <v>135</v>
      </c>
      <c r="E87" s="87" t="s">
        <v>11</v>
      </c>
      <c r="F87" s="86">
        <v>40000</v>
      </c>
    </row>
    <row r="88" spans="1:6" x14ac:dyDescent="0.25">
      <c r="A88" s="24" t="s">
        <v>202</v>
      </c>
      <c r="B88" s="84">
        <v>2039</v>
      </c>
      <c r="C88" s="85" t="s">
        <v>127</v>
      </c>
      <c r="D88" s="86" t="s">
        <v>135</v>
      </c>
      <c r="E88" s="87" t="s">
        <v>39</v>
      </c>
      <c r="F88" s="86">
        <v>40000</v>
      </c>
    </row>
    <row r="89" spans="1:6" x14ac:dyDescent="0.25">
      <c r="A89" s="24" t="s">
        <v>202</v>
      </c>
      <c r="B89" s="88">
        <v>2039</v>
      </c>
      <c r="C89" s="85" t="s">
        <v>127</v>
      </c>
      <c r="D89" s="86" t="s">
        <v>135</v>
      </c>
      <c r="E89" s="87" t="s">
        <v>195</v>
      </c>
      <c r="F89" s="86">
        <v>25000</v>
      </c>
    </row>
    <row r="90" spans="1:6" x14ac:dyDescent="0.25">
      <c r="A90" s="24" t="s">
        <v>202</v>
      </c>
      <c r="B90" s="88">
        <v>2001</v>
      </c>
      <c r="C90" s="85" t="s">
        <v>171</v>
      </c>
      <c r="D90" s="86" t="s">
        <v>135</v>
      </c>
      <c r="E90" s="87" t="s">
        <v>9</v>
      </c>
      <c r="F90" s="86">
        <v>25000</v>
      </c>
    </row>
    <row r="91" spans="1:6" x14ac:dyDescent="0.25">
      <c r="A91" s="24" t="s">
        <v>202</v>
      </c>
      <c r="B91" s="88">
        <v>2142</v>
      </c>
      <c r="C91" s="85" t="s">
        <v>198</v>
      </c>
      <c r="D91" s="86" t="s">
        <v>135</v>
      </c>
      <c r="E91" s="87" t="s">
        <v>39</v>
      </c>
      <c r="F91" s="86">
        <v>40000</v>
      </c>
    </row>
    <row r="92" spans="1:6" x14ac:dyDescent="0.25">
      <c r="A92" s="24" t="s">
        <v>202</v>
      </c>
      <c r="B92" s="88">
        <v>2244</v>
      </c>
      <c r="C92" s="85" t="s">
        <v>55</v>
      </c>
      <c r="D92" s="86" t="s">
        <v>135</v>
      </c>
      <c r="E92" s="87" t="s">
        <v>195</v>
      </c>
      <c r="F92" s="86">
        <v>25000</v>
      </c>
    </row>
    <row r="93" spans="1:6" x14ac:dyDescent="0.25">
      <c r="A93" s="24" t="s">
        <v>202</v>
      </c>
      <c r="B93" s="88">
        <v>2096</v>
      </c>
      <c r="C93" s="85" t="s">
        <v>22</v>
      </c>
      <c r="D93" s="86" t="s">
        <v>135</v>
      </c>
      <c r="E93" s="87" t="s">
        <v>195</v>
      </c>
      <c r="F93" s="86">
        <v>25000</v>
      </c>
    </row>
    <row r="94" spans="1:6" x14ac:dyDescent="0.25">
      <c r="A94" s="24" t="s">
        <v>202</v>
      </c>
      <c r="B94" s="88">
        <v>1994</v>
      </c>
      <c r="C94" s="85" t="s">
        <v>131</v>
      </c>
      <c r="D94" s="86" t="s">
        <v>135</v>
      </c>
      <c r="E94" s="87" t="s">
        <v>195</v>
      </c>
      <c r="F94" s="86">
        <v>25000</v>
      </c>
    </row>
    <row r="95" spans="1:6" x14ac:dyDescent="0.25">
      <c r="A95" s="24" t="s">
        <v>202</v>
      </c>
      <c r="B95" s="88">
        <v>2247</v>
      </c>
      <c r="C95" s="85" t="s">
        <v>175</v>
      </c>
      <c r="D95" s="86" t="s">
        <v>135</v>
      </c>
      <c r="E95" s="87" t="s">
        <v>195</v>
      </c>
      <c r="F95" s="86">
        <v>25000</v>
      </c>
    </row>
    <row r="96" spans="1:6" x14ac:dyDescent="0.25">
      <c r="A96" s="24" t="s">
        <v>202</v>
      </c>
      <c r="B96" s="84">
        <v>2102</v>
      </c>
      <c r="C96" s="85" t="s">
        <v>35</v>
      </c>
      <c r="D96" s="86" t="s">
        <v>135</v>
      </c>
      <c r="E96" s="87" t="s">
        <v>11</v>
      </c>
      <c r="F96" s="86">
        <v>40000</v>
      </c>
    </row>
    <row r="97" spans="1:6" x14ac:dyDescent="0.25">
      <c r="A97" s="24" t="s">
        <v>202</v>
      </c>
      <c r="B97" s="84">
        <v>2102</v>
      </c>
      <c r="C97" s="85" t="s">
        <v>35</v>
      </c>
      <c r="D97" s="86" t="s">
        <v>135</v>
      </c>
      <c r="E97" s="87" t="s">
        <v>39</v>
      </c>
      <c r="F97" s="86">
        <v>40000</v>
      </c>
    </row>
    <row r="98" spans="1:6" x14ac:dyDescent="0.25">
      <c r="A98" s="24" t="s">
        <v>202</v>
      </c>
      <c r="B98" s="84">
        <v>2055</v>
      </c>
      <c r="C98" s="85" t="s">
        <v>36</v>
      </c>
      <c r="D98" s="86" t="s">
        <v>135</v>
      </c>
      <c r="E98" s="87" t="s">
        <v>9</v>
      </c>
      <c r="F98" s="86">
        <v>25000</v>
      </c>
    </row>
    <row r="99" spans="1:6" x14ac:dyDescent="0.25">
      <c r="A99" s="24" t="s">
        <v>202</v>
      </c>
      <c r="B99" s="84">
        <v>2197</v>
      </c>
      <c r="C99" s="85" t="s">
        <v>37</v>
      </c>
      <c r="D99" s="86" t="s">
        <v>135</v>
      </c>
      <c r="E99" s="87" t="s">
        <v>11</v>
      </c>
      <c r="F99" s="86">
        <v>40000</v>
      </c>
    </row>
    <row r="100" spans="1:6" x14ac:dyDescent="0.25">
      <c r="A100" s="24" t="s">
        <v>202</v>
      </c>
      <c r="B100" s="88">
        <v>2197</v>
      </c>
      <c r="C100" s="85" t="s">
        <v>37</v>
      </c>
      <c r="D100" s="86" t="s">
        <v>135</v>
      </c>
      <c r="E100" s="87" t="s">
        <v>9</v>
      </c>
      <c r="F100" s="86">
        <v>25000</v>
      </c>
    </row>
    <row r="101" spans="1:6" x14ac:dyDescent="0.25">
      <c r="A101" s="24" t="s">
        <v>202</v>
      </c>
    </row>
    <row r="102" spans="1:6" x14ac:dyDescent="0.25">
      <c r="A102" s="24" t="s">
        <v>202</v>
      </c>
    </row>
    <row r="103" spans="1:6" x14ac:dyDescent="0.25">
      <c r="A103" s="24" t="s">
        <v>202</v>
      </c>
    </row>
  </sheetData>
  <sheetProtection sheet="1" objects="1" scenarios="1"/>
  <phoneticPr fontId="18" type="noConversion"/>
  <conditionalFormatting sqref="B27:F31">
    <cfRule type="expression" dxfId="27" priority="3">
      <formula>$D27="No"</formula>
    </cfRule>
    <cfRule type="expression" dxfId="26" priority="4">
      <formula>$D27="Withdrawn"</formula>
    </cfRule>
  </conditionalFormatting>
  <conditionalFormatting sqref="B35:F100">
    <cfRule type="expression" dxfId="25" priority="1">
      <formula>$D35="No"</formula>
    </cfRule>
    <cfRule type="expression" dxfId="24" priority="2">
      <formula>$D35="Withdrawn"</formula>
    </cfRule>
  </conditionalFormatting>
  <pageMargins left="0.7" right="0.7" top="0.75" bottom="0.75" header="0.3" footer="0.3"/>
  <pageSetup scale="85" fitToHeight="0" orientation="portrait" r:id="rId1"/>
  <headerFooter scaleWithDoc="0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EEB2-2513-4F2F-BD6E-8D767C88F817}">
  <sheetPr>
    <pageSetUpPr fitToPage="1"/>
  </sheetPr>
  <dimension ref="A1:F157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24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4" t="s">
        <v>202</v>
      </c>
      <c r="C2" s="9" t="s">
        <v>203</v>
      </c>
      <c r="D2" s="9"/>
      <c r="E2" s="9"/>
      <c r="F2" s="9"/>
    </row>
    <row r="3" spans="1:6" ht="18.75" customHeight="1" x14ac:dyDescent="0.3">
      <c r="A3" s="24" t="s">
        <v>202</v>
      </c>
      <c r="B3" s="3"/>
      <c r="C3"/>
      <c r="D3" s="10"/>
      <c r="E3" s="10"/>
      <c r="F3" s="10"/>
    </row>
    <row r="4" spans="1:6" ht="23.25" customHeight="1" x14ac:dyDescent="0.25">
      <c r="A4" s="24" t="s">
        <v>202</v>
      </c>
      <c r="B4" s="4"/>
      <c r="C4" s="14" t="s">
        <v>210</v>
      </c>
      <c r="D4" s="11"/>
      <c r="E4" s="11"/>
      <c r="F4" s="11"/>
    </row>
    <row r="5" spans="1:6" s="39" customFormat="1" x14ac:dyDescent="0.25">
      <c r="A5" s="24" t="s">
        <v>202</v>
      </c>
      <c r="B5" s="27"/>
      <c r="C5" s="27"/>
      <c r="D5" s="27"/>
      <c r="E5" s="27"/>
      <c r="F5" s="27"/>
    </row>
    <row r="6" spans="1:6" s="39" customFormat="1" x14ac:dyDescent="0.25">
      <c r="A6" s="24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4" t="s">
        <v>202</v>
      </c>
      <c r="B7" s="63" t="s">
        <v>11</v>
      </c>
      <c r="C7" s="127"/>
      <c r="D7" s="65">
        <f>SUMIF(ESDRecipients2024[Grant Type],B7,ESDRecipients2024[Grant Amount])+SUMIF(SDRecipients2024[Grant Type],B7,SDRecipients2024[Grant Amount])</f>
        <v>560000</v>
      </c>
      <c r="E7" s="27"/>
      <c r="F7" s="27"/>
    </row>
    <row r="8" spans="1:6" s="39" customFormat="1" x14ac:dyDescent="0.25">
      <c r="A8" s="24" t="s">
        <v>202</v>
      </c>
      <c r="B8" s="66" t="s">
        <v>12</v>
      </c>
      <c r="C8" s="128"/>
      <c r="D8" s="68">
        <f>SUMIF(ESDRecipients2024[Grant Type],B8,ESDRecipients2024[Grant Amount])+SUMIF(SDRecipients2024[Grant Type],B8,SDRecipients2024[Grant Amount])</f>
        <v>600000</v>
      </c>
      <c r="E8" s="27"/>
      <c r="F8" s="27"/>
    </row>
    <row r="9" spans="1:6" s="39" customFormat="1" x14ac:dyDescent="0.25">
      <c r="A9" s="24" t="s">
        <v>202</v>
      </c>
      <c r="B9" s="66" t="s">
        <v>9</v>
      </c>
      <c r="C9" s="128"/>
      <c r="D9" s="68">
        <f>SUMIF(ESDRecipients2024[Grant Type],B9,ESDRecipients2024[Grant Amount])+SUMIF(SDRecipients2024[Grant Type],B9,SDRecipients2024[Grant Amount])</f>
        <v>425000</v>
      </c>
      <c r="E9" s="27"/>
      <c r="F9" s="27"/>
    </row>
    <row r="10" spans="1:6" s="39" customFormat="1" x14ac:dyDescent="0.25">
      <c r="A10" s="24" t="s">
        <v>202</v>
      </c>
      <c r="B10" s="66" t="s">
        <v>195</v>
      </c>
      <c r="C10" s="128"/>
      <c r="D10" s="68">
        <f>SUMIF(ESDRecipients2024[Grant Type],B10,ESDRecipients2024[Grant Amount])+SUMIF(SDRecipients2024[Grant Type],B10,SDRecipients2024[Grant Amount])</f>
        <v>325000</v>
      </c>
      <c r="E10" s="27"/>
      <c r="F10" s="27"/>
    </row>
    <row r="11" spans="1:6" s="39" customFormat="1" x14ac:dyDescent="0.25">
      <c r="A11" s="24" t="s">
        <v>202</v>
      </c>
      <c r="B11" s="124" t="s">
        <v>238</v>
      </c>
      <c r="C11" s="125"/>
      <c r="D11" s="83">
        <f>SUM(D7:D10)</f>
        <v>1910000</v>
      </c>
      <c r="E11" s="27"/>
      <c r="F11" s="42"/>
    </row>
    <row r="12" spans="1:6" s="39" customFormat="1" x14ac:dyDescent="0.25">
      <c r="A12" s="24" t="s">
        <v>202</v>
      </c>
      <c r="B12" s="40"/>
      <c r="C12" s="40"/>
      <c r="D12" s="40"/>
      <c r="E12" s="27"/>
      <c r="F12" s="27"/>
    </row>
    <row r="13" spans="1:6" s="39" customFormat="1" x14ac:dyDescent="0.25">
      <c r="A13" s="24" t="s">
        <v>202</v>
      </c>
      <c r="B13" s="23" t="s">
        <v>240</v>
      </c>
      <c r="C13" s="81"/>
      <c r="D13" s="80" t="s">
        <v>239</v>
      </c>
      <c r="E13" s="27"/>
      <c r="F13" s="27"/>
    </row>
    <row r="14" spans="1:6" s="39" customFormat="1" x14ac:dyDescent="0.25">
      <c r="A14" s="24" t="s">
        <v>202</v>
      </c>
      <c r="B14" s="63" t="s">
        <v>11</v>
      </c>
      <c r="C14" s="130"/>
      <c r="D14" s="72">
        <f>COUNTIFS(SDRecipients2024[Grant Type],B14,SDRecipients2024[Grant Awarded],"Yes")+COUNTIFS(ESDRecipients2024[Grant Type],B14,ESDRecipients2024[Grant Awarded],"Yes")</f>
        <v>14</v>
      </c>
      <c r="E14" s="27"/>
      <c r="F14" s="27"/>
    </row>
    <row r="15" spans="1:6" s="39" customFormat="1" x14ac:dyDescent="0.25">
      <c r="A15" s="24" t="s">
        <v>202</v>
      </c>
      <c r="B15" s="66" t="s">
        <v>12</v>
      </c>
      <c r="C15" s="131"/>
      <c r="D15" s="73">
        <f>COUNTIFS(SDRecipients2024[Grant Type],B15,SDRecipients2024[Grant Awarded],"Yes")+COUNTIFS(ESDRecipients2024[Grant Type],B15,ESDRecipients2024[Grant Awarded],"Yes")</f>
        <v>15</v>
      </c>
      <c r="E15" s="27"/>
      <c r="F15" s="27"/>
    </row>
    <row r="16" spans="1:6" s="39" customFormat="1" x14ac:dyDescent="0.25">
      <c r="A16" s="24" t="s">
        <v>202</v>
      </c>
      <c r="B16" s="66" t="s">
        <v>9</v>
      </c>
      <c r="C16" s="131"/>
      <c r="D16" s="73">
        <f>COUNTIFS(SDRecipients2024[Grant Type],B16,SDRecipients2024[Grant Awarded],"Yes")+COUNTIFS(ESDRecipients2024[Grant Type],B16,ESDRecipients2024[Grant Awarded],"Yes")</f>
        <v>17</v>
      </c>
      <c r="E16" s="27"/>
      <c r="F16" s="27"/>
    </row>
    <row r="17" spans="1:6" s="39" customFormat="1" x14ac:dyDescent="0.25">
      <c r="A17" s="24" t="s">
        <v>202</v>
      </c>
      <c r="B17" s="66" t="s">
        <v>195</v>
      </c>
      <c r="C17" s="131"/>
      <c r="D17" s="73">
        <f>COUNTIFS(SDRecipients2024[Grant Type],B17,SDRecipients2024[Grant Awarded],"Yes")+COUNTIFS(ESDRecipients2024[Grant Type],B17,ESDRecipients2024[Grant Awarded],"Yes")</f>
        <v>13</v>
      </c>
      <c r="E17" s="27"/>
      <c r="F17" s="27"/>
    </row>
    <row r="18" spans="1:6" s="39" customFormat="1" x14ac:dyDescent="0.25">
      <c r="A18" s="24" t="s">
        <v>202</v>
      </c>
      <c r="B18" s="124" t="s">
        <v>6</v>
      </c>
      <c r="C18" s="126"/>
      <c r="D18" s="82">
        <f>SUM(D14:D17)</f>
        <v>59</v>
      </c>
      <c r="E18" s="27"/>
      <c r="F18" s="27"/>
    </row>
    <row r="19" spans="1:6" s="39" customFormat="1" x14ac:dyDescent="0.25">
      <c r="A19" s="24" t="s">
        <v>202</v>
      </c>
      <c r="B19" s="40"/>
      <c r="C19" s="40"/>
      <c r="D19" s="40"/>
      <c r="E19" s="27"/>
      <c r="F19" s="27"/>
    </row>
    <row r="20" spans="1:6" s="39" customFormat="1" x14ac:dyDescent="0.25">
      <c r="A20" s="24" t="s">
        <v>202</v>
      </c>
      <c r="B20" s="114" t="s">
        <v>244</v>
      </c>
      <c r="C20" s="119"/>
      <c r="D20" s="77" cm="1">
        <f t="array" ref="D20">SUMPRODUCT((B51:B111&lt;&gt;"")/COUNTIF(B51:B111,B51:B111&amp;""))</f>
        <v>41</v>
      </c>
      <c r="E20" s="27"/>
      <c r="F20" s="27"/>
    </row>
    <row r="21" spans="1:6" s="39" customFormat="1" x14ac:dyDescent="0.25">
      <c r="A21" s="24" t="s">
        <v>202</v>
      </c>
      <c r="B21" s="120" t="s">
        <v>245</v>
      </c>
      <c r="C21" s="121"/>
      <c r="D21" s="123" cm="1">
        <f t="array" ref="D21">SUMPRODUCT((B27:B39&lt;&gt;"")/COUNTIF(B27:B39,B27:B39&amp;""))</f>
        <v>7</v>
      </c>
      <c r="E21" s="27"/>
      <c r="F21" s="27"/>
    </row>
    <row r="22" spans="1:6" s="39" customFormat="1" x14ac:dyDescent="0.25">
      <c r="A22" s="24" t="s">
        <v>202</v>
      </c>
      <c r="B22" s="116" t="s">
        <v>246</v>
      </c>
      <c r="C22" s="122"/>
      <c r="D22" s="118" cm="1">
        <f t="array" ref="D22">SUM(--(LEN(_xlfn.UNIQUE(_xlfn._xlws.FILTER(ESDRecipients2024[ESD Name],ESDRecipients2024[Grant Awarded]="No","")))&gt;0))+SUM(--(LEN(_xlfn.UNIQUE(_xlfn._xlws.FILTER(SDRecipients2024[District Name],SDRecipients2024[Grant Awarded]="No","")))&gt;0))</f>
        <v>26</v>
      </c>
      <c r="E22" s="27"/>
      <c r="F22" s="27"/>
    </row>
    <row r="23" spans="1:6" s="39" customFormat="1" x14ac:dyDescent="0.25">
      <c r="A23" s="24" t="s">
        <v>202</v>
      </c>
      <c r="B23" s="6"/>
      <c r="C23" s="1"/>
      <c r="D23" s="41"/>
      <c r="E23" s="27"/>
      <c r="F23" s="27"/>
    </row>
    <row r="24" spans="1:6" ht="22.5" customHeight="1" x14ac:dyDescent="0.25">
      <c r="A24" s="24" t="s">
        <v>202</v>
      </c>
      <c r="B24" s="13" t="s">
        <v>249</v>
      </c>
      <c r="C24" s="12"/>
      <c r="D24" s="12"/>
      <c r="E24" s="12"/>
      <c r="F24" s="12"/>
    </row>
    <row r="25" spans="1:6" ht="15.75" x14ac:dyDescent="0.25">
      <c r="A25" s="24" t="s">
        <v>202</v>
      </c>
      <c r="B25" s="50" t="s">
        <v>265</v>
      </c>
      <c r="C25" s="51"/>
      <c r="D25" s="51"/>
      <c r="E25" s="51"/>
      <c r="F25" s="52"/>
    </row>
    <row r="26" spans="1:6" x14ac:dyDescent="0.25">
      <c r="A26" s="24" t="s">
        <v>202</v>
      </c>
      <c r="B26" s="53" t="s">
        <v>237</v>
      </c>
      <c r="C26" s="54" t="s">
        <v>236</v>
      </c>
      <c r="D26" s="55" t="s">
        <v>7</v>
      </c>
      <c r="E26" s="54" t="s">
        <v>4</v>
      </c>
      <c r="F26" s="53" t="s">
        <v>3</v>
      </c>
    </row>
    <row r="27" spans="1:6" x14ac:dyDescent="0.25">
      <c r="A27" s="24" t="s">
        <v>202</v>
      </c>
      <c r="B27" s="133">
        <v>2223</v>
      </c>
      <c r="C27" s="134" t="s">
        <v>211</v>
      </c>
      <c r="D27" s="135" t="s">
        <v>135</v>
      </c>
      <c r="E27" s="136" t="s">
        <v>195</v>
      </c>
      <c r="F27" s="135">
        <v>25000</v>
      </c>
    </row>
    <row r="28" spans="1:6" x14ac:dyDescent="0.25">
      <c r="A28" s="24" t="s">
        <v>202</v>
      </c>
      <c r="B28" s="88">
        <v>2064</v>
      </c>
      <c r="C28" s="85" t="s">
        <v>215</v>
      </c>
      <c r="D28" s="86" t="s">
        <v>135</v>
      </c>
      <c r="E28" s="87" t="s">
        <v>11</v>
      </c>
      <c r="F28" s="86">
        <v>40000</v>
      </c>
    </row>
    <row r="29" spans="1:6" x14ac:dyDescent="0.25">
      <c r="A29" s="24" t="s">
        <v>202</v>
      </c>
      <c r="B29" s="88">
        <v>2064</v>
      </c>
      <c r="C29" s="85" t="s">
        <v>215</v>
      </c>
      <c r="D29" s="86" t="s">
        <v>135</v>
      </c>
      <c r="E29" s="87" t="s">
        <v>39</v>
      </c>
      <c r="F29" s="86">
        <v>40000</v>
      </c>
    </row>
    <row r="30" spans="1:6" x14ac:dyDescent="0.25">
      <c r="A30" s="24" t="s">
        <v>202</v>
      </c>
      <c r="B30" s="88">
        <v>2148</v>
      </c>
      <c r="C30" s="85" t="s">
        <v>216</v>
      </c>
      <c r="D30" s="86" t="s">
        <v>135</v>
      </c>
      <c r="E30" s="87" t="s">
        <v>11</v>
      </c>
      <c r="F30" s="86">
        <v>40000</v>
      </c>
    </row>
    <row r="31" spans="1:6" x14ac:dyDescent="0.25">
      <c r="A31" s="24" t="s">
        <v>202</v>
      </c>
      <c r="B31" s="88">
        <v>1949</v>
      </c>
      <c r="C31" s="85" t="s">
        <v>217</v>
      </c>
      <c r="D31" s="86" t="s">
        <v>135</v>
      </c>
      <c r="E31" s="87" t="s">
        <v>11</v>
      </c>
      <c r="F31" s="86">
        <v>40000</v>
      </c>
    </row>
    <row r="32" spans="1:6" x14ac:dyDescent="0.25">
      <c r="A32" s="24" t="s">
        <v>202</v>
      </c>
      <c r="B32" s="88">
        <v>1949</v>
      </c>
      <c r="C32" s="85" t="s">
        <v>217</v>
      </c>
      <c r="D32" s="86" t="s">
        <v>135</v>
      </c>
      <c r="E32" s="87" t="s">
        <v>39</v>
      </c>
      <c r="F32" s="86">
        <v>40000</v>
      </c>
    </row>
    <row r="33" spans="1:6" x14ac:dyDescent="0.25">
      <c r="A33" s="24" t="s">
        <v>202</v>
      </c>
      <c r="B33" s="88">
        <v>1949</v>
      </c>
      <c r="C33" s="85" t="s">
        <v>217</v>
      </c>
      <c r="D33" s="86" t="s">
        <v>135</v>
      </c>
      <c r="E33" s="87" t="s">
        <v>9</v>
      </c>
      <c r="F33" s="86">
        <v>25000</v>
      </c>
    </row>
    <row r="34" spans="1:6" x14ac:dyDescent="0.25">
      <c r="A34" s="24" t="s">
        <v>202</v>
      </c>
      <c r="B34" s="88">
        <v>1949</v>
      </c>
      <c r="C34" s="85" t="s">
        <v>217</v>
      </c>
      <c r="D34" s="86" t="s">
        <v>135</v>
      </c>
      <c r="E34" s="87" t="s">
        <v>195</v>
      </c>
      <c r="F34" s="86">
        <v>25000</v>
      </c>
    </row>
    <row r="35" spans="1:6" x14ac:dyDescent="0.25">
      <c r="A35" s="24" t="s">
        <v>202</v>
      </c>
      <c r="B35" s="88">
        <v>2013</v>
      </c>
      <c r="C35" s="85" t="s">
        <v>212</v>
      </c>
      <c r="D35" s="86" t="s">
        <v>136</v>
      </c>
      <c r="E35" s="87" t="s">
        <v>195</v>
      </c>
      <c r="F35" s="86" t="s">
        <v>141</v>
      </c>
    </row>
    <row r="36" spans="1:6" x14ac:dyDescent="0.25">
      <c r="A36" s="24" t="s">
        <v>202</v>
      </c>
      <c r="B36" s="88">
        <v>1975</v>
      </c>
      <c r="C36" s="85" t="s">
        <v>213</v>
      </c>
      <c r="D36" s="86" t="s">
        <v>136</v>
      </c>
      <c r="E36" s="87" t="s">
        <v>9</v>
      </c>
      <c r="F36" s="86" t="s">
        <v>141</v>
      </c>
    </row>
    <row r="37" spans="1:6" x14ac:dyDescent="0.25">
      <c r="A37" s="24" t="s">
        <v>202</v>
      </c>
      <c r="B37" s="88">
        <v>1975</v>
      </c>
      <c r="C37" s="85" t="s">
        <v>213</v>
      </c>
      <c r="D37" s="86" t="s">
        <v>136</v>
      </c>
      <c r="E37" s="87" t="s">
        <v>195</v>
      </c>
      <c r="F37" s="86" t="s">
        <v>141</v>
      </c>
    </row>
    <row r="38" spans="1:6" x14ac:dyDescent="0.25">
      <c r="A38" s="24" t="s">
        <v>202</v>
      </c>
      <c r="B38" s="88">
        <v>2148</v>
      </c>
      <c r="C38" s="85" t="s">
        <v>216</v>
      </c>
      <c r="D38" s="86" t="s">
        <v>136</v>
      </c>
      <c r="E38" s="87" t="s">
        <v>39</v>
      </c>
      <c r="F38" s="86" t="s">
        <v>141</v>
      </c>
    </row>
    <row r="39" spans="1:6" x14ac:dyDescent="0.25">
      <c r="A39" s="24" t="s">
        <v>202</v>
      </c>
      <c r="B39" s="88">
        <v>2117</v>
      </c>
      <c r="C39" s="85" t="s">
        <v>219</v>
      </c>
      <c r="D39" s="86" t="s">
        <v>136</v>
      </c>
      <c r="E39" s="87" t="s">
        <v>11</v>
      </c>
      <c r="F39" s="86" t="s">
        <v>141</v>
      </c>
    </row>
    <row r="40" spans="1:6" x14ac:dyDescent="0.25">
      <c r="A40" s="24" t="s">
        <v>202</v>
      </c>
      <c r="B40" s="88">
        <v>2117</v>
      </c>
      <c r="C40" s="85" t="s">
        <v>219</v>
      </c>
      <c r="D40" s="86" t="s">
        <v>136</v>
      </c>
      <c r="E40" s="87" t="s">
        <v>39</v>
      </c>
      <c r="F40" s="86" t="s">
        <v>141</v>
      </c>
    </row>
    <row r="41" spans="1:6" x14ac:dyDescent="0.25">
      <c r="A41" s="24" t="s">
        <v>202</v>
      </c>
      <c r="B41" s="90">
        <v>2223</v>
      </c>
      <c r="C41" s="91" t="s">
        <v>211</v>
      </c>
      <c r="D41" s="92" t="s">
        <v>137</v>
      </c>
      <c r="E41" s="93" t="s">
        <v>9</v>
      </c>
      <c r="F41" s="92" t="s">
        <v>141</v>
      </c>
    </row>
    <row r="42" spans="1:6" x14ac:dyDescent="0.25">
      <c r="A42" s="24" t="s">
        <v>202</v>
      </c>
      <c r="B42" s="90">
        <v>2013</v>
      </c>
      <c r="C42" s="91" t="s">
        <v>212</v>
      </c>
      <c r="D42" s="92" t="s">
        <v>137</v>
      </c>
      <c r="E42" s="93" t="s">
        <v>11</v>
      </c>
      <c r="F42" s="92" t="s">
        <v>141</v>
      </c>
    </row>
    <row r="43" spans="1:6" x14ac:dyDescent="0.25">
      <c r="A43" s="24" t="s">
        <v>202</v>
      </c>
      <c r="B43" s="90">
        <v>2013</v>
      </c>
      <c r="C43" s="91" t="s">
        <v>212</v>
      </c>
      <c r="D43" s="92" t="s">
        <v>137</v>
      </c>
      <c r="E43" s="93" t="s">
        <v>39</v>
      </c>
      <c r="F43" s="92" t="s">
        <v>141</v>
      </c>
    </row>
    <row r="44" spans="1:6" x14ac:dyDescent="0.25">
      <c r="A44" s="24" t="s">
        <v>202</v>
      </c>
      <c r="B44" s="90">
        <v>2013</v>
      </c>
      <c r="C44" s="91" t="s">
        <v>212</v>
      </c>
      <c r="D44" s="92" t="s">
        <v>137</v>
      </c>
      <c r="E44" s="93" t="s">
        <v>9</v>
      </c>
      <c r="F44" s="92" t="s">
        <v>141</v>
      </c>
    </row>
    <row r="45" spans="1:6" x14ac:dyDescent="0.25">
      <c r="A45" s="24" t="s">
        <v>202</v>
      </c>
      <c r="B45" s="90">
        <v>1975</v>
      </c>
      <c r="C45" s="91" t="s">
        <v>213</v>
      </c>
      <c r="D45" s="92" t="s">
        <v>137</v>
      </c>
      <c r="E45" s="93" t="s">
        <v>11</v>
      </c>
      <c r="F45" s="92" t="s">
        <v>141</v>
      </c>
    </row>
    <row r="46" spans="1:6" x14ac:dyDescent="0.25">
      <c r="A46" s="24" t="s">
        <v>202</v>
      </c>
      <c r="B46" s="90">
        <v>1975</v>
      </c>
      <c r="C46" s="91" t="s">
        <v>213</v>
      </c>
      <c r="D46" s="92" t="s">
        <v>137</v>
      </c>
      <c r="E46" s="93" t="s">
        <v>39</v>
      </c>
      <c r="F46" s="92" t="s">
        <v>141</v>
      </c>
    </row>
    <row r="47" spans="1:6" x14ac:dyDescent="0.25">
      <c r="A47" s="24" t="s">
        <v>202</v>
      </c>
      <c r="B47" s="90">
        <v>2148</v>
      </c>
      <c r="C47" s="91" t="s">
        <v>216</v>
      </c>
      <c r="D47" s="92" t="s">
        <v>137</v>
      </c>
      <c r="E47" s="93" t="s">
        <v>9</v>
      </c>
      <c r="F47" s="92" t="s">
        <v>141</v>
      </c>
    </row>
    <row r="48" spans="1:6" x14ac:dyDescent="0.25">
      <c r="A48" s="24" t="s">
        <v>202</v>
      </c>
      <c r="B48"/>
      <c r="C48"/>
      <c r="D48"/>
      <c r="E48"/>
      <c r="F48"/>
    </row>
    <row r="49" spans="1:6" ht="15.75" x14ac:dyDescent="0.25">
      <c r="A49" s="24" t="s">
        <v>202</v>
      </c>
      <c r="B49" s="50" t="s">
        <v>242</v>
      </c>
      <c r="C49" s="51"/>
      <c r="D49" s="51"/>
      <c r="E49" s="51"/>
      <c r="F49" s="52"/>
    </row>
    <row r="50" spans="1:6" x14ac:dyDescent="0.25">
      <c r="A50" s="24" t="s">
        <v>202</v>
      </c>
      <c r="B50" s="57" t="s">
        <v>1</v>
      </c>
      <c r="C50" s="58" t="s">
        <v>2</v>
      </c>
      <c r="D50" s="57" t="s">
        <v>7</v>
      </c>
      <c r="E50" s="58" t="s">
        <v>4</v>
      </c>
      <c r="F50" s="57" t="s">
        <v>3</v>
      </c>
    </row>
    <row r="51" spans="1:6" x14ac:dyDescent="0.25">
      <c r="A51" s="24" t="s">
        <v>202</v>
      </c>
      <c r="B51" s="133">
        <v>1899</v>
      </c>
      <c r="C51" s="134" t="s">
        <v>73</v>
      </c>
      <c r="D51" s="135" t="s">
        <v>135</v>
      </c>
      <c r="E51" s="136" t="s">
        <v>9</v>
      </c>
      <c r="F51" s="135">
        <v>25000</v>
      </c>
    </row>
    <row r="52" spans="1:6" x14ac:dyDescent="0.25">
      <c r="A52" s="24" t="s">
        <v>202</v>
      </c>
      <c r="B52" s="88">
        <v>1894</v>
      </c>
      <c r="C52" s="85" t="s">
        <v>10</v>
      </c>
      <c r="D52" s="86" t="s">
        <v>135</v>
      </c>
      <c r="E52" s="87" t="s">
        <v>195</v>
      </c>
      <c r="F52" s="86">
        <v>25000</v>
      </c>
    </row>
    <row r="53" spans="1:6" x14ac:dyDescent="0.25">
      <c r="A53" s="24" t="s">
        <v>202</v>
      </c>
      <c r="B53" s="88">
        <v>1969</v>
      </c>
      <c r="C53" s="85" t="s">
        <v>96</v>
      </c>
      <c r="D53" s="86" t="s">
        <v>135</v>
      </c>
      <c r="E53" s="87" t="s">
        <v>195</v>
      </c>
      <c r="F53" s="86">
        <v>25000</v>
      </c>
    </row>
    <row r="54" spans="1:6" x14ac:dyDescent="0.25">
      <c r="A54" s="24" t="s">
        <v>202</v>
      </c>
      <c r="B54" s="84">
        <v>1995</v>
      </c>
      <c r="C54" s="85" t="s">
        <v>13</v>
      </c>
      <c r="D54" s="86" t="s">
        <v>135</v>
      </c>
      <c r="E54" s="87" t="s">
        <v>195</v>
      </c>
      <c r="F54" s="86">
        <v>25000</v>
      </c>
    </row>
    <row r="55" spans="1:6" x14ac:dyDescent="0.25">
      <c r="A55" s="24" t="s">
        <v>202</v>
      </c>
      <c r="B55" s="88">
        <v>2105</v>
      </c>
      <c r="C55" s="85" t="s">
        <v>102</v>
      </c>
      <c r="D55" s="86" t="s">
        <v>135</v>
      </c>
      <c r="E55" s="87" t="s">
        <v>11</v>
      </c>
      <c r="F55" s="86">
        <v>40000</v>
      </c>
    </row>
    <row r="56" spans="1:6" x14ac:dyDescent="0.25">
      <c r="A56" s="24" t="s">
        <v>202</v>
      </c>
      <c r="B56" s="84">
        <v>2105</v>
      </c>
      <c r="C56" s="85" t="s">
        <v>102</v>
      </c>
      <c r="D56" s="86" t="s">
        <v>135</v>
      </c>
      <c r="E56" s="87" t="s">
        <v>39</v>
      </c>
      <c r="F56" s="86">
        <v>40000</v>
      </c>
    </row>
    <row r="57" spans="1:6" x14ac:dyDescent="0.25">
      <c r="A57" s="24" t="s">
        <v>202</v>
      </c>
      <c r="B57" s="84">
        <v>2105</v>
      </c>
      <c r="C57" s="85" t="s">
        <v>102</v>
      </c>
      <c r="D57" s="86" t="s">
        <v>135</v>
      </c>
      <c r="E57" s="87" t="s">
        <v>195</v>
      </c>
      <c r="F57" s="86">
        <v>25000</v>
      </c>
    </row>
    <row r="58" spans="1:6" x14ac:dyDescent="0.25">
      <c r="A58" s="24" t="s">
        <v>202</v>
      </c>
      <c r="B58" s="84">
        <v>1965</v>
      </c>
      <c r="C58" s="85" t="s">
        <v>70</v>
      </c>
      <c r="D58" s="86" t="s">
        <v>135</v>
      </c>
      <c r="E58" s="87" t="s">
        <v>195</v>
      </c>
      <c r="F58" s="86">
        <v>25000</v>
      </c>
    </row>
    <row r="59" spans="1:6" x14ac:dyDescent="0.25">
      <c r="A59" s="24" t="s">
        <v>202</v>
      </c>
      <c r="B59" s="84">
        <v>2050</v>
      </c>
      <c r="C59" s="85" t="s">
        <v>206</v>
      </c>
      <c r="D59" s="86" t="s">
        <v>135</v>
      </c>
      <c r="E59" s="87" t="s">
        <v>11</v>
      </c>
      <c r="F59" s="86">
        <v>40000</v>
      </c>
    </row>
    <row r="60" spans="1:6" x14ac:dyDescent="0.25">
      <c r="A60" s="24" t="s">
        <v>202</v>
      </c>
      <c r="B60" s="84">
        <v>1930</v>
      </c>
      <c r="C60" s="85" t="s">
        <v>109</v>
      </c>
      <c r="D60" s="86" t="s">
        <v>135</v>
      </c>
      <c r="E60" s="87" t="s">
        <v>9</v>
      </c>
      <c r="F60" s="86">
        <v>25000</v>
      </c>
    </row>
    <row r="61" spans="1:6" x14ac:dyDescent="0.25">
      <c r="A61" s="24" t="s">
        <v>202</v>
      </c>
      <c r="B61" s="84">
        <v>2082</v>
      </c>
      <c r="C61" s="85" t="s">
        <v>78</v>
      </c>
      <c r="D61" s="86" t="s">
        <v>135</v>
      </c>
      <c r="E61" s="87" t="s">
        <v>195</v>
      </c>
      <c r="F61" s="86">
        <v>25000</v>
      </c>
    </row>
    <row r="62" spans="1:6" x14ac:dyDescent="0.25">
      <c r="A62" s="24" t="s">
        <v>202</v>
      </c>
      <c r="B62" s="84">
        <v>2245</v>
      </c>
      <c r="C62" s="85" t="s">
        <v>111</v>
      </c>
      <c r="D62" s="86" t="s">
        <v>135</v>
      </c>
      <c r="E62" s="87" t="s">
        <v>39</v>
      </c>
      <c r="F62" s="86">
        <v>40000</v>
      </c>
    </row>
    <row r="63" spans="1:6" x14ac:dyDescent="0.25">
      <c r="A63" s="24" t="s">
        <v>202</v>
      </c>
      <c r="B63" s="84">
        <v>2137</v>
      </c>
      <c r="C63" s="85" t="s">
        <v>158</v>
      </c>
      <c r="D63" s="86" t="s">
        <v>135</v>
      </c>
      <c r="E63" s="87" t="s">
        <v>9</v>
      </c>
      <c r="F63" s="86">
        <v>25000</v>
      </c>
    </row>
    <row r="64" spans="1:6" x14ac:dyDescent="0.25">
      <c r="A64" s="24" t="s">
        <v>202</v>
      </c>
      <c r="B64" s="88">
        <v>1992</v>
      </c>
      <c r="C64" s="85" t="s">
        <v>30</v>
      </c>
      <c r="D64" s="86" t="s">
        <v>135</v>
      </c>
      <c r="E64" s="87" t="s">
        <v>11</v>
      </c>
      <c r="F64" s="86">
        <v>40000</v>
      </c>
    </row>
    <row r="65" spans="1:6" x14ac:dyDescent="0.25">
      <c r="A65" s="24" t="s">
        <v>202</v>
      </c>
      <c r="B65" s="84">
        <v>1992</v>
      </c>
      <c r="C65" s="85" t="s">
        <v>30</v>
      </c>
      <c r="D65" s="86" t="s">
        <v>135</v>
      </c>
      <c r="E65" s="87" t="s">
        <v>39</v>
      </c>
      <c r="F65" s="86">
        <v>40000</v>
      </c>
    </row>
    <row r="66" spans="1:6" x14ac:dyDescent="0.25">
      <c r="A66" s="24" t="s">
        <v>202</v>
      </c>
      <c r="B66" s="84">
        <v>2015</v>
      </c>
      <c r="C66" s="85" t="s">
        <v>159</v>
      </c>
      <c r="D66" s="86" t="s">
        <v>135</v>
      </c>
      <c r="E66" s="87" t="s">
        <v>39</v>
      </c>
      <c r="F66" s="86">
        <v>40000</v>
      </c>
    </row>
    <row r="67" spans="1:6" x14ac:dyDescent="0.25">
      <c r="A67" s="24" t="s">
        <v>202</v>
      </c>
      <c r="B67" s="88">
        <v>2008</v>
      </c>
      <c r="C67" s="85" t="s">
        <v>118</v>
      </c>
      <c r="D67" s="86" t="s">
        <v>135</v>
      </c>
      <c r="E67" s="87" t="s">
        <v>9</v>
      </c>
      <c r="F67" s="86">
        <v>25000</v>
      </c>
    </row>
    <row r="68" spans="1:6" x14ac:dyDescent="0.25">
      <c r="A68" s="24" t="s">
        <v>202</v>
      </c>
      <c r="B68" s="88">
        <v>2107</v>
      </c>
      <c r="C68" s="85" t="s">
        <v>214</v>
      </c>
      <c r="D68" s="86" t="s">
        <v>135</v>
      </c>
      <c r="E68" s="87" t="s">
        <v>11</v>
      </c>
      <c r="F68" s="86">
        <v>40000</v>
      </c>
    </row>
    <row r="69" spans="1:6" x14ac:dyDescent="0.25">
      <c r="A69" s="24" t="s">
        <v>202</v>
      </c>
      <c r="B69" s="84">
        <v>2107</v>
      </c>
      <c r="C69" s="85" t="s">
        <v>214</v>
      </c>
      <c r="D69" s="86" t="s">
        <v>135</v>
      </c>
      <c r="E69" s="87" t="s">
        <v>39</v>
      </c>
      <c r="F69" s="86">
        <v>40000</v>
      </c>
    </row>
    <row r="70" spans="1:6" x14ac:dyDescent="0.25">
      <c r="A70" s="24" t="s">
        <v>202</v>
      </c>
      <c r="B70" s="88">
        <v>2101</v>
      </c>
      <c r="C70" s="85" t="s">
        <v>84</v>
      </c>
      <c r="D70" s="86" t="s">
        <v>135</v>
      </c>
      <c r="E70" s="87" t="s">
        <v>9</v>
      </c>
      <c r="F70" s="86">
        <v>25000</v>
      </c>
    </row>
    <row r="71" spans="1:6" x14ac:dyDescent="0.25">
      <c r="A71" s="24" t="s">
        <v>202</v>
      </c>
      <c r="B71" s="84">
        <v>2048</v>
      </c>
      <c r="C71" s="85" t="s">
        <v>123</v>
      </c>
      <c r="D71" s="86" t="s">
        <v>135</v>
      </c>
      <c r="E71" s="87" t="s">
        <v>9</v>
      </c>
      <c r="F71" s="86">
        <v>25000</v>
      </c>
    </row>
    <row r="72" spans="1:6" x14ac:dyDescent="0.25">
      <c r="A72" s="24" t="s">
        <v>202</v>
      </c>
      <c r="B72" s="84">
        <v>1925</v>
      </c>
      <c r="C72" s="85" t="s">
        <v>64</v>
      </c>
      <c r="D72" s="86" t="s">
        <v>135</v>
      </c>
      <c r="E72" s="87" t="s">
        <v>195</v>
      </c>
      <c r="F72" s="86">
        <v>25000</v>
      </c>
    </row>
    <row r="73" spans="1:6" x14ac:dyDescent="0.25">
      <c r="A73" s="24" t="s">
        <v>202</v>
      </c>
      <c r="B73" s="88">
        <v>1898</v>
      </c>
      <c r="C73" s="85" t="s">
        <v>207</v>
      </c>
      <c r="D73" s="86" t="s">
        <v>135</v>
      </c>
      <c r="E73" s="87" t="s">
        <v>195</v>
      </c>
      <c r="F73" s="86">
        <v>25000</v>
      </c>
    </row>
    <row r="74" spans="1:6" x14ac:dyDescent="0.25">
      <c r="A74" s="24" t="s">
        <v>202</v>
      </c>
      <c r="B74" s="84">
        <v>2147</v>
      </c>
      <c r="C74" s="85" t="s">
        <v>125</v>
      </c>
      <c r="D74" s="86" t="s">
        <v>135</v>
      </c>
      <c r="E74" s="87" t="s">
        <v>11</v>
      </c>
      <c r="F74" s="86">
        <v>40000</v>
      </c>
    </row>
    <row r="75" spans="1:6" x14ac:dyDescent="0.25">
      <c r="A75" s="24" t="s">
        <v>202</v>
      </c>
      <c r="B75" s="84">
        <v>2147</v>
      </c>
      <c r="C75" s="85" t="s">
        <v>125</v>
      </c>
      <c r="D75" s="86" t="s">
        <v>135</v>
      </c>
      <c r="E75" s="87" t="s">
        <v>39</v>
      </c>
      <c r="F75" s="86">
        <v>40000</v>
      </c>
    </row>
    <row r="76" spans="1:6" x14ac:dyDescent="0.25">
      <c r="A76" s="24" t="s">
        <v>202</v>
      </c>
      <c r="B76" s="88">
        <v>2145</v>
      </c>
      <c r="C76" s="85" t="s">
        <v>162</v>
      </c>
      <c r="D76" s="86" t="s">
        <v>135</v>
      </c>
      <c r="E76" s="87" t="s">
        <v>9</v>
      </c>
      <c r="F76" s="86">
        <v>25000</v>
      </c>
    </row>
    <row r="77" spans="1:6" x14ac:dyDescent="0.25">
      <c r="A77" s="24" t="s">
        <v>202</v>
      </c>
      <c r="B77" s="84">
        <v>1968</v>
      </c>
      <c r="C77" s="85" t="s">
        <v>163</v>
      </c>
      <c r="D77" s="86" t="s">
        <v>135</v>
      </c>
      <c r="E77" s="87" t="s">
        <v>9</v>
      </c>
      <c r="F77" s="86">
        <v>25000</v>
      </c>
    </row>
    <row r="78" spans="1:6" x14ac:dyDescent="0.25">
      <c r="A78" s="24" t="s">
        <v>202</v>
      </c>
      <c r="B78" s="88">
        <v>2198</v>
      </c>
      <c r="C78" s="85" t="s">
        <v>183</v>
      </c>
      <c r="D78" s="86" t="s">
        <v>135</v>
      </c>
      <c r="E78" s="87" t="s">
        <v>11</v>
      </c>
      <c r="F78" s="86">
        <v>40000</v>
      </c>
    </row>
    <row r="79" spans="1:6" x14ac:dyDescent="0.25">
      <c r="A79" s="24" t="s">
        <v>202</v>
      </c>
      <c r="B79" s="88">
        <v>2198</v>
      </c>
      <c r="C79" s="85" t="s">
        <v>183</v>
      </c>
      <c r="D79" s="86" t="s">
        <v>135</v>
      </c>
      <c r="E79" s="87" t="s">
        <v>39</v>
      </c>
      <c r="F79" s="86">
        <v>40000</v>
      </c>
    </row>
    <row r="80" spans="1:6" x14ac:dyDescent="0.25">
      <c r="A80" s="24" t="s">
        <v>202</v>
      </c>
      <c r="B80" s="88">
        <v>1966</v>
      </c>
      <c r="C80" s="85" t="s">
        <v>74</v>
      </c>
      <c r="D80" s="86" t="s">
        <v>135</v>
      </c>
      <c r="E80" s="87" t="s">
        <v>9</v>
      </c>
      <c r="F80" s="86">
        <v>25000</v>
      </c>
    </row>
    <row r="81" spans="1:6" x14ac:dyDescent="0.25">
      <c r="A81" s="24" t="s">
        <v>202</v>
      </c>
      <c r="B81" s="88">
        <v>1996</v>
      </c>
      <c r="C81" s="85" t="s">
        <v>164</v>
      </c>
      <c r="D81" s="86" t="s">
        <v>135</v>
      </c>
      <c r="E81" s="87" t="s">
        <v>9</v>
      </c>
      <c r="F81" s="86">
        <v>25000</v>
      </c>
    </row>
    <row r="82" spans="1:6" x14ac:dyDescent="0.25">
      <c r="A82" s="24" t="s">
        <v>202</v>
      </c>
      <c r="B82" s="84">
        <v>1973</v>
      </c>
      <c r="C82" s="85" t="s">
        <v>168</v>
      </c>
      <c r="D82" s="86" t="s">
        <v>135</v>
      </c>
      <c r="E82" s="87" t="s">
        <v>11</v>
      </c>
      <c r="F82" s="86">
        <v>40000</v>
      </c>
    </row>
    <row r="83" spans="1:6" x14ac:dyDescent="0.25">
      <c r="A83" s="24" t="s">
        <v>202</v>
      </c>
      <c r="B83" s="88">
        <v>1973</v>
      </c>
      <c r="C83" s="85" t="s">
        <v>168</v>
      </c>
      <c r="D83" s="86" t="s">
        <v>135</v>
      </c>
      <c r="E83" s="87" t="s">
        <v>39</v>
      </c>
      <c r="F83" s="86">
        <v>40000</v>
      </c>
    </row>
    <row r="84" spans="1:6" x14ac:dyDescent="0.25">
      <c r="A84" s="24" t="s">
        <v>202</v>
      </c>
      <c r="B84" s="88">
        <v>1999</v>
      </c>
      <c r="C84" s="85" t="s">
        <v>181</v>
      </c>
      <c r="D84" s="86" t="s">
        <v>135</v>
      </c>
      <c r="E84" s="87" t="s">
        <v>11</v>
      </c>
      <c r="F84" s="86">
        <v>40000</v>
      </c>
    </row>
    <row r="85" spans="1:6" x14ac:dyDescent="0.25">
      <c r="A85" s="24" t="s">
        <v>202</v>
      </c>
      <c r="B85" s="88">
        <v>1999</v>
      </c>
      <c r="C85" s="85" t="s">
        <v>181</v>
      </c>
      <c r="D85" s="86" t="s">
        <v>135</v>
      </c>
      <c r="E85" s="87" t="s">
        <v>39</v>
      </c>
      <c r="F85" s="86">
        <v>40000</v>
      </c>
    </row>
    <row r="86" spans="1:6" x14ac:dyDescent="0.25">
      <c r="A86" s="24" t="s">
        <v>202</v>
      </c>
      <c r="B86" s="88">
        <v>2188</v>
      </c>
      <c r="C86" s="85" t="s">
        <v>180</v>
      </c>
      <c r="D86" s="86" t="s">
        <v>135</v>
      </c>
      <c r="E86" s="87" t="s">
        <v>11</v>
      </c>
      <c r="F86" s="86">
        <v>40000</v>
      </c>
    </row>
    <row r="87" spans="1:6" x14ac:dyDescent="0.25">
      <c r="A87" s="24" t="s">
        <v>202</v>
      </c>
      <c r="B87" s="88">
        <v>2188</v>
      </c>
      <c r="C87" s="85" t="s">
        <v>180</v>
      </c>
      <c r="D87" s="86" t="s">
        <v>135</v>
      </c>
      <c r="E87" s="87" t="s">
        <v>39</v>
      </c>
      <c r="F87" s="86">
        <v>40000</v>
      </c>
    </row>
    <row r="88" spans="1:6" x14ac:dyDescent="0.25">
      <c r="A88" s="24" t="s">
        <v>202</v>
      </c>
      <c r="B88" s="88">
        <v>2044</v>
      </c>
      <c r="C88" s="85" t="s">
        <v>172</v>
      </c>
      <c r="D88" s="86" t="s">
        <v>135</v>
      </c>
      <c r="E88" s="87" t="s">
        <v>9</v>
      </c>
      <c r="F88" s="86">
        <v>25000</v>
      </c>
    </row>
    <row r="89" spans="1:6" x14ac:dyDescent="0.25">
      <c r="A89" s="24" t="s">
        <v>202</v>
      </c>
      <c r="B89" s="88">
        <v>2044</v>
      </c>
      <c r="C89" s="85" t="s">
        <v>172</v>
      </c>
      <c r="D89" s="86" t="s">
        <v>135</v>
      </c>
      <c r="E89" s="87" t="s">
        <v>195</v>
      </c>
      <c r="F89" s="86">
        <v>25000</v>
      </c>
    </row>
    <row r="90" spans="1:6" x14ac:dyDescent="0.25">
      <c r="A90" s="24" t="s">
        <v>202</v>
      </c>
      <c r="B90" s="89">
        <v>1944</v>
      </c>
      <c r="C90" s="85" t="s">
        <v>54</v>
      </c>
      <c r="D90" s="86" t="s">
        <v>135</v>
      </c>
      <c r="E90" s="87" t="s">
        <v>9</v>
      </c>
      <c r="F90" s="86">
        <v>25000</v>
      </c>
    </row>
    <row r="91" spans="1:6" x14ac:dyDescent="0.25">
      <c r="A91" s="24" t="s">
        <v>202</v>
      </c>
      <c r="B91" s="89">
        <v>2257</v>
      </c>
      <c r="C91" s="85" t="s">
        <v>130</v>
      </c>
      <c r="D91" s="86" t="s">
        <v>135</v>
      </c>
      <c r="E91" s="87" t="s">
        <v>39</v>
      </c>
      <c r="F91" s="86">
        <v>40000</v>
      </c>
    </row>
    <row r="92" spans="1:6" x14ac:dyDescent="0.25">
      <c r="A92" s="24" t="s">
        <v>202</v>
      </c>
      <c r="B92" s="84">
        <v>2096</v>
      </c>
      <c r="C92" s="85" t="s">
        <v>22</v>
      </c>
      <c r="D92" s="86" t="s">
        <v>135</v>
      </c>
      <c r="E92" s="87" t="s">
        <v>11</v>
      </c>
      <c r="F92" s="86">
        <v>40000</v>
      </c>
    </row>
    <row r="93" spans="1:6" x14ac:dyDescent="0.25">
      <c r="A93" s="24" t="s">
        <v>202</v>
      </c>
      <c r="B93" s="88">
        <v>2096</v>
      </c>
      <c r="C93" s="85" t="s">
        <v>22</v>
      </c>
      <c r="D93" s="86" t="s">
        <v>135</v>
      </c>
      <c r="E93" s="87" t="s">
        <v>39</v>
      </c>
      <c r="F93" s="86">
        <v>40000</v>
      </c>
    </row>
    <row r="94" spans="1:6" x14ac:dyDescent="0.25">
      <c r="A94" s="24" t="s">
        <v>202</v>
      </c>
      <c r="B94" s="88">
        <v>2096</v>
      </c>
      <c r="C94" s="85" t="s">
        <v>22</v>
      </c>
      <c r="D94" s="86" t="s">
        <v>135</v>
      </c>
      <c r="E94" s="87" t="s">
        <v>9</v>
      </c>
      <c r="F94" s="86">
        <v>25000</v>
      </c>
    </row>
    <row r="95" spans="1:6" x14ac:dyDescent="0.25">
      <c r="A95" s="24" t="s">
        <v>202</v>
      </c>
      <c r="B95" s="88">
        <v>1994</v>
      </c>
      <c r="C95" s="85" t="s">
        <v>131</v>
      </c>
      <c r="D95" s="86" t="s">
        <v>135</v>
      </c>
      <c r="E95" s="87" t="s">
        <v>11</v>
      </c>
      <c r="F95" s="86">
        <v>40000</v>
      </c>
    </row>
    <row r="96" spans="1:6" x14ac:dyDescent="0.25">
      <c r="A96" s="24" t="s">
        <v>202</v>
      </c>
      <c r="B96" s="88">
        <v>1994</v>
      </c>
      <c r="C96" s="85" t="s">
        <v>131</v>
      </c>
      <c r="D96" s="86" t="s">
        <v>135</v>
      </c>
      <c r="E96" s="87" t="s">
        <v>9</v>
      </c>
      <c r="F96" s="86">
        <v>25000</v>
      </c>
    </row>
    <row r="97" spans="1:6" x14ac:dyDescent="0.25">
      <c r="A97" s="24" t="s">
        <v>202</v>
      </c>
      <c r="B97" s="88">
        <v>2144</v>
      </c>
      <c r="C97" s="85" t="s">
        <v>24</v>
      </c>
      <c r="D97" s="86" t="s">
        <v>135</v>
      </c>
      <c r="E97" s="87" t="s">
        <v>195</v>
      </c>
      <c r="F97" s="86">
        <v>25000</v>
      </c>
    </row>
    <row r="98" spans="1:6" x14ac:dyDescent="0.25">
      <c r="A98" s="24" t="s">
        <v>202</v>
      </c>
      <c r="B98" s="88">
        <v>2102</v>
      </c>
      <c r="C98" s="85" t="s">
        <v>35</v>
      </c>
      <c r="D98" s="86" t="s">
        <v>135</v>
      </c>
      <c r="E98" s="87" t="s">
        <v>195</v>
      </c>
      <c r="F98" s="86">
        <v>25000</v>
      </c>
    </row>
    <row r="99" spans="1:6" x14ac:dyDescent="0.25">
      <c r="A99" s="24" t="s">
        <v>202</v>
      </c>
      <c r="B99" s="84">
        <v>2197</v>
      </c>
      <c r="C99" s="85" t="s">
        <v>37</v>
      </c>
      <c r="D99" s="86" t="s">
        <v>135</v>
      </c>
      <c r="E99" s="87" t="s">
        <v>39</v>
      </c>
      <c r="F99" s="86">
        <v>40000</v>
      </c>
    </row>
    <row r="100" spans="1:6" x14ac:dyDescent="0.25">
      <c r="A100" s="24" t="s">
        <v>202</v>
      </c>
      <c r="B100" s="84">
        <v>2255</v>
      </c>
      <c r="C100" s="85" t="s">
        <v>58</v>
      </c>
      <c r="D100" s="86" t="s">
        <v>135</v>
      </c>
      <c r="E100" s="87" t="s">
        <v>9</v>
      </c>
      <c r="F100" s="86">
        <v>25000</v>
      </c>
    </row>
    <row r="101" spans="1:6" x14ac:dyDescent="0.25">
      <c r="A101" s="24" t="s">
        <v>202</v>
      </c>
      <c r="B101" s="84">
        <v>2251</v>
      </c>
      <c r="C101" s="85" t="s">
        <v>134</v>
      </c>
      <c r="D101" s="86" t="s">
        <v>135</v>
      </c>
      <c r="E101" s="87" t="s">
        <v>9</v>
      </c>
      <c r="F101" s="86">
        <v>25000</v>
      </c>
    </row>
    <row r="102" spans="1:6" x14ac:dyDescent="0.25">
      <c r="A102" s="24" t="s">
        <v>202</v>
      </c>
      <c r="B102" s="84">
        <v>2208</v>
      </c>
      <c r="C102" s="85" t="s">
        <v>27</v>
      </c>
      <c r="D102" s="86" t="s">
        <v>136</v>
      </c>
      <c r="E102" s="87" t="s">
        <v>11</v>
      </c>
      <c r="F102" s="86" t="s">
        <v>141</v>
      </c>
    </row>
    <row r="103" spans="1:6" x14ac:dyDescent="0.25">
      <c r="A103" s="24" t="s">
        <v>202</v>
      </c>
      <c r="B103" s="84">
        <v>2208</v>
      </c>
      <c r="C103" s="85" t="s">
        <v>27</v>
      </c>
      <c r="D103" s="86" t="s">
        <v>136</v>
      </c>
      <c r="E103" s="87" t="s">
        <v>39</v>
      </c>
      <c r="F103" s="86" t="s">
        <v>141</v>
      </c>
    </row>
    <row r="104" spans="1:6" x14ac:dyDescent="0.25">
      <c r="A104" s="24" t="s">
        <v>202</v>
      </c>
      <c r="B104" s="84">
        <v>1894</v>
      </c>
      <c r="C104" s="85" t="s">
        <v>10</v>
      </c>
      <c r="D104" s="86" t="s">
        <v>136</v>
      </c>
      <c r="E104" s="87" t="s">
        <v>11</v>
      </c>
      <c r="F104" s="86" t="s">
        <v>141</v>
      </c>
    </row>
    <row r="105" spans="1:6" x14ac:dyDescent="0.25">
      <c r="A105" s="24" t="s">
        <v>202</v>
      </c>
      <c r="B105" s="88">
        <v>1894</v>
      </c>
      <c r="C105" s="85" t="s">
        <v>10</v>
      </c>
      <c r="D105" s="86" t="s">
        <v>136</v>
      </c>
      <c r="E105" s="87" t="s">
        <v>39</v>
      </c>
      <c r="F105" s="86" t="s">
        <v>141</v>
      </c>
    </row>
    <row r="106" spans="1:6" x14ac:dyDescent="0.25">
      <c r="A106" s="24" t="s">
        <v>202</v>
      </c>
      <c r="B106" s="88">
        <v>1894</v>
      </c>
      <c r="C106" s="85" t="s">
        <v>10</v>
      </c>
      <c r="D106" s="86" t="s">
        <v>136</v>
      </c>
      <c r="E106" s="87" t="s">
        <v>9</v>
      </c>
      <c r="F106" s="86" t="s">
        <v>141</v>
      </c>
    </row>
    <row r="107" spans="1:6" x14ac:dyDescent="0.25">
      <c r="A107" s="24" t="s">
        <v>202</v>
      </c>
      <c r="B107" s="84">
        <v>1965</v>
      </c>
      <c r="C107" s="85" t="s">
        <v>70</v>
      </c>
      <c r="D107" s="86" t="s">
        <v>136</v>
      </c>
      <c r="E107" s="87" t="s">
        <v>11</v>
      </c>
      <c r="F107" s="86" t="s">
        <v>141</v>
      </c>
    </row>
    <row r="108" spans="1:6" x14ac:dyDescent="0.25">
      <c r="A108" s="24" t="s">
        <v>202</v>
      </c>
      <c r="B108" s="84">
        <v>1965</v>
      </c>
      <c r="C108" s="85" t="s">
        <v>70</v>
      </c>
      <c r="D108" s="86" t="s">
        <v>136</v>
      </c>
      <c r="E108" s="87" t="s">
        <v>39</v>
      </c>
      <c r="F108" s="86" t="s">
        <v>141</v>
      </c>
    </row>
    <row r="109" spans="1:6" x14ac:dyDescent="0.25">
      <c r="A109" s="24" t="s">
        <v>202</v>
      </c>
      <c r="B109" s="84">
        <v>2050</v>
      </c>
      <c r="C109" s="85" t="s">
        <v>206</v>
      </c>
      <c r="D109" s="86" t="s">
        <v>136</v>
      </c>
      <c r="E109" s="87" t="s">
        <v>39</v>
      </c>
      <c r="F109" s="86" t="s">
        <v>141</v>
      </c>
    </row>
    <row r="110" spans="1:6" x14ac:dyDescent="0.25">
      <c r="A110" s="24" t="s">
        <v>202</v>
      </c>
      <c r="B110" s="84">
        <v>2190</v>
      </c>
      <c r="C110" s="85" t="s">
        <v>42</v>
      </c>
      <c r="D110" s="86" t="s">
        <v>136</v>
      </c>
      <c r="E110" s="87" t="s">
        <v>39</v>
      </c>
      <c r="F110" s="86" t="s">
        <v>141</v>
      </c>
    </row>
    <row r="111" spans="1:6" x14ac:dyDescent="0.25">
      <c r="A111" s="24" t="s">
        <v>202</v>
      </c>
      <c r="B111" s="88">
        <v>2229</v>
      </c>
      <c r="C111" s="85" t="s">
        <v>89</v>
      </c>
      <c r="D111" s="86" t="s">
        <v>136</v>
      </c>
      <c r="E111" s="87" t="s">
        <v>9</v>
      </c>
      <c r="F111" s="86" t="s">
        <v>141</v>
      </c>
    </row>
    <row r="112" spans="1:6" x14ac:dyDescent="0.25">
      <c r="A112" s="24" t="s">
        <v>202</v>
      </c>
      <c r="B112" s="84">
        <v>2054</v>
      </c>
      <c r="C112" s="85" t="s">
        <v>113</v>
      </c>
      <c r="D112" s="86" t="s">
        <v>136</v>
      </c>
      <c r="E112" s="87" t="s">
        <v>11</v>
      </c>
      <c r="F112" s="86" t="s">
        <v>141</v>
      </c>
    </row>
    <row r="113" spans="1:6" x14ac:dyDescent="0.25">
      <c r="A113" s="24" t="s">
        <v>202</v>
      </c>
      <c r="B113" s="84">
        <v>2054</v>
      </c>
      <c r="C113" s="85" t="s">
        <v>113</v>
      </c>
      <c r="D113" s="86" t="s">
        <v>136</v>
      </c>
      <c r="E113" s="87" t="s">
        <v>39</v>
      </c>
      <c r="F113" s="86" t="s">
        <v>141</v>
      </c>
    </row>
    <row r="114" spans="1:6" x14ac:dyDescent="0.25">
      <c r="A114" s="24" t="s">
        <v>202</v>
      </c>
      <c r="B114" s="84">
        <v>2054</v>
      </c>
      <c r="C114" s="85" t="s">
        <v>113</v>
      </c>
      <c r="D114" s="86" t="s">
        <v>136</v>
      </c>
      <c r="E114" s="87" t="s">
        <v>9</v>
      </c>
      <c r="F114" s="86" t="s">
        <v>141</v>
      </c>
    </row>
    <row r="115" spans="1:6" x14ac:dyDescent="0.25">
      <c r="A115" s="24" t="s">
        <v>202</v>
      </c>
      <c r="B115" s="84">
        <v>2054</v>
      </c>
      <c r="C115" s="85" t="s">
        <v>113</v>
      </c>
      <c r="D115" s="86" t="s">
        <v>136</v>
      </c>
      <c r="E115" s="87" t="s">
        <v>195</v>
      </c>
      <c r="F115" s="86" t="s">
        <v>141</v>
      </c>
    </row>
    <row r="116" spans="1:6" x14ac:dyDescent="0.25">
      <c r="A116" s="24" t="s">
        <v>202</v>
      </c>
      <c r="B116" s="84">
        <v>2183</v>
      </c>
      <c r="C116" s="85" t="s">
        <v>218</v>
      </c>
      <c r="D116" s="86" t="s">
        <v>136</v>
      </c>
      <c r="E116" s="87" t="s">
        <v>11</v>
      </c>
      <c r="F116" s="86" t="s">
        <v>141</v>
      </c>
    </row>
    <row r="117" spans="1:6" x14ac:dyDescent="0.25">
      <c r="A117" s="24" t="s">
        <v>202</v>
      </c>
      <c r="B117" s="84">
        <v>2183</v>
      </c>
      <c r="C117" s="85" t="s">
        <v>218</v>
      </c>
      <c r="D117" s="86" t="s">
        <v>136</v>
      </c>
      <c r="E117" s="87" t="s">
        <v>39</v>
      </c>
      <c r="F117" s="86" t="s">
        <v>141</v>
      </c>
    </row>
    <row r="118" spans="1:6" x14ac:dyDescent="0.25">
      <c r="A118" s="24" t="s">
        <v>202</v>
      </c>
      <c r="B118" s="84">
        <v>2183</v>
      </c>
      <c r="C118" s="85" t="s">
        <v>218</v>
      </c>
      <c r="D118" s="86" t="s">
        <v>136</v>
      </c>
      <c r="E118" s="87" t="s">
        <v>195</v>
      </c>
      <c r="F118" s="86" t="s">
        <v>141</v>
      </c>
    </row>
    <row r="119" spans="1:6" x14ac:dyDescent="0.25">
      <c r="A119" s="24" t="s">
        <v>202</v>
      </c>
      <c r="B119" s="84">
        <v>2056</v>
      </c>
      <c r="C119" s="85" t="s">
        <v>83</v>
      </c>
      <c r="D119" s="86" t="s">
        <v>136</v>
      </c>
      <c r="E119" s="87" t="s">
        <v>11</v>
      </c>
      <c r="F119" s="86" t="s">
        <v>141</v>
      </c>
    </row>
    <row r="120" spans="1:6" x14ac:dyDescent="0.25">
      <c r="A120" s="24" t="s">
        <v>202</v>
      </c>
      <c r="B120" s="84">
        <v>2056</v>
      </c>
      <c r="C120" s="85" t="s">
        <v>83</v>
      </c>
      <c r="D120" s="86" t="s">
        <v>136</v>
      </c>
      <c r="E120" s="87" t="s">
        <v>39</v>
      </c>
      <c r="F120" s="86" t="s">
        <v>141</v>
      </c>
    </row>
    <row r="121" spans="1:6" x14ac:dyDescent="0.25">
      <c r="A121" s="24" t="s">
        <v>202</v>
      </c>
      <c r="B121" s="84">
        <v>2056</v>
      </c>
      <c r="C121" s="85" t="s">
        <v>83</v>
      </c>
      <c r="D121" s="86" t="s">
        <v>136</v>
      </c>
      <c r="E121" s="87" t="s">
        <v>9</v>
      </c>
      <c r="F121" s="86" t="s">
        <v>141</v>
      </c>
    </row>
    <row r="122" spans="1:6" x14ac:dyDescent="0.25">
      <c r="A122" s="24" t="s">
        <v>202</v>
      </c>
      <c r="B122" s="84">
        <v>2101</v>
      </c>
      <c r="C122" s="85" t="s">
        <v>84</v>
      </c>
      <c r="D122" s="86" t="s">
        <v>136</v>
      </c>
      <c r="E122" s="87" t="s">
        <v>11</v>
      </c>
      <c r="F122" s="86" t="s">
        <v>141</v>
      </c>
    </row>
    <row r="123" spans="1:6" x14ac:dyDescent="0.25">
      <c r="A123" s="24" t="s">
        <v>202</v>
      </c>
      <c r="B123" s="84">
        <v>2101</v>
      </c>
      <c r="C123" s="85" t="s">
        <v>84</v>
      </c>
      <c r="D123" s="86" t="s">
        <v>136</v>
      </c>
      <c r="E123" s="87" t="s">
        <v>39</v>
      </c>
      <c r="F123" s="86" t="s">
        <v>141</v>
      </c>
    </row>
    <row r="124" spans="1:6" x14ac:dyDescent="0.25">
      <c r="A124" s="24" t="s">
        <v>202</v>
      </c>
      <c r="B124" s="84">
        <v>2097</v>
      </c>
      <c r="C124" s="85" t="s">
        <v>120</v>
      </c>
      <c r="D124" s="86" t="s">
        <v>136</v>
      </c>
      <c r="E124" s="87" t="s">
        <v>11</v>
      </c>
      <c r="F124" s="86" t="s">
        <v>141</v>
      </c>
    </row>
    <row r="125" spans="1:6" x14ac:dyDescent="0.25">
      <c r="A125" s="24" t="s">
        <v>202</v>
      </c>
      <c r="B125" s="84">
        <v>2097</v>
      </c>
      <c r="C125" s="85" t="s">
        <v>120</v>
      </c>
      <c r="D125" s="86" t="s">
        <v>136</v>
      </c>
      <c r="E125" s="87" t="s">
        <v>39</v>
      </c>
      <c r="F125" s="86" t="s">
        <v>141</v>
      </c>
    </row>
    <row r="126" spans="1:6" x14ac:dyDescent="0.25">
      <c r="A126" s="24" t="s">
        <v>202</v>
      </c>
      <c r="B126" s="84">
        <v>2097</v>
      </c>
      <c r="C126" s="85" t="s">
        <v>120</v>
      </c>
      <c r="D126" s="86" t="s">
        <v>136</v>
      </c>
      <c r="E126" s="87" t="s">
        <v>9</v>
      </c>
      <c r="F126" s="86" t="s">
        <v>141</v>
      </c>
    </row>
    <row r="127" spans="1:6" x14ac:dyDescent="0.25">
      <c r="A127" s="24" t="s">
        <v>202</v>
      </c>
      <c r="B127" s="84">
        <v>2256</v>
      </c>
      <c r="C127" s="85" t="s">
        <v>139</v>
      </c>
      <c r="D127" s="86" t="s">
        <v>136</v>
      </c>
      <c r="E127" s="87" t="s">
        <v>195</v>
      </c>
      <c r="F127" s="86" t="s">
        <v>141</v>
      </c>
    </row>
    <row r="128" spans="1:6" x14ac:dyDescent="0.25">
      <c r="A128" s="24" t="s">
        <v>202</v>
      </c>
      <c r="B128" s="84">
        <v>2147</v>
      </c>
      <c r="C128" s="85" t="s">
        <v>125</v>
      </c>
      <c r="D128" s="86" t="s">
        <v>136</v>
      </c>
      <c r="E128" s="87" t="s">
        <v>195</v>
      </c>
      <c r="F128" s="86" t="s">
        <v>141</v>
      </c>
    </row>
    <row r="129" spans="1:6" x14ac:dyDescent="0.25">
      <c r="A129" s="24" t="s">
        <v>202</v>
      </c>
      <c r="B129" s="84">
        <v>4131</v>
      </c>
      <c r="C129" s="85" t="s">
        <v>91</v>
      </c>
      <c r="D129" s="86" t="s">
        <v>136</v>
      </c>
      <c r="E129" s="87" t="s">
        <v>11</v>
      </c>
      <c r="F129" s="86" t="s">
        <v>141</v>
      </c>
    </row>
    <row r="130" spans="1:6" x14ac:dyDescent="0.25">
      <c r="A130" s="24" t="s">
        <v>202</v>
      </c>
      <c r="B130" s="84">
        <v>4131</v>
      </c>
      <c r="C130" s="85" t="s">
        <v>91</v>
      </c>
      <c r="D130" s="86" t="s">
        <v>136</v>
      </c>
      <c r="E130" s="87" t="s">
        <v>39</v>
      </c>
      <c r="F130" s="86" t="s">
        <v>141</v>
      </c>
    </row>
    <row r="131" spans="1:6" x14ac:dyDescent="0.25">
      <c r="A131" s="24" t="s">
        <v>202</v>
      </c>
      <c r="B131" s="84">
        <v>1926</v>
      </c>
      <c r="C131" s="85" t="s">
        <v>80</v>
      </c>
      <c r="D131" s="86" t="s">
        <v>136</v>
      </c>
      <c r="E131" s="87" t="s">
        <v>11</v>
      </c>
      <c r="F131" s="86" t="s">
        <v>141</v>
      </c>
    </row>
    <row r="132" spans="1:6" x14ac:dyDescent="0.25">
      <c r="A132" s="24" t="s">
        <v>202</v>
      </c>
      <c r="B132" s="84">
        <v>1926</v>
      </c>
      <c r="C132" s="85" t="s">
        <v>80</v>
      </c>
      <c r="D132" s="86" t="s">
        <v>136</v>
      </c>
      <c r="E132" s="87" t="s">
        <v>39</v>
      </c>
      <c r="F132" s="86" t="s">
        <v>141</v>
      </c>
    </row>
    <row r="133" spans="1:6" x14ac:dyDescent="0.25">
      <c r="A133" s="24" t="s">
        <v>202</v>
      </c>
      <c r="B133" s="84">
        <v>2009</v>
      </c>
      <c r="C133" s="85" t="s">
        <v>129</v>
      </c>
      <c r="D133" s="86" t="s">
        <v>136</v>
      </c>
      <c r="E133" s="87" t="s">
        <v>11</v>
      </c>
      <c r="F133" s="86" t="s">
        <v>141</v>
      </c>
    </row>
    <row r="134" spans="1:6" x14ac:dyDescent="0.25">
      <c r="A134" s="24" t="s">
        <v>202</v>
      </c>
      <c r="B134" s="84">
        <v>2009</v>
      </c>
      <c r="C134" s="85" t="s">
        <v>129</v>
      </c>
      <c r="D134" s="86" t="s">
        <v>136</v>
      </c>
      <c r="E134" s="87" t="s">
        <v>39</v>
      </c>
      <c r="F134" s="86" t="s">
        <v>141</v>
      </c>
    </row>
    <row r="135" spans="1:6" x14ac:dyDescent="0.25">
      <c r="A135" s="24" t="s">
        <v>202</v>
      </c>
      <c r="B135" s="84">
        <v>2257</v>
      </c>
      <c r="C135" s="85" t="s">
        <v>130</v>
      </c>
      <c r="D135" s="86" t="s">
        <v>136</v>
      </c>
      <c r="E135" s="87" t="s">
        <v>11</v>
      </c>
      <c r="F135" s="86" t="s">
        <v>141</v>
      </c>
    </row>
    <row r="136" spans="1:6" x14ac:dyDescent="0.25">
      <c r="A136" s="24" t="s">
        <v>202</v>
      </c>
      <c r="B136" s="84">
        <v>2096</v>
      </c>
      <c r="C136" s="85" t="s">
        <v>22</v>
      </c>
      <c r="D136" s="86" t="s">
        <v>136</v>
      </c>
      <c r="E136" s="87" t="s">
        <v>195</v>
      </c>
      <c r="F136" s="86" t="s">
        <v>141</v>
      </c>
    </row>
    <row r="137" spans="1:6" x14ac:dyDescent="0.25">
      <c r="A137" s="24" t="s">
        <v>202</v>
      </c>
      <c r="B137" s="84">
        <v>2247</v>
      </c>
      <c r="C137" s="85" t="s">
        <v>175</v>
      </c>
      <c r="D137" s="86" t="s">
        <v>136</v>
      </c>
      <c r="E137" s="87" t="s">
        <v>195</v>
      </c>
      <c r="F137" s="86" t="s">
        <v>141</v>
      </c>
    </row>
    <row r="138" spans="1:6" x14ac:dyDescent="0.25">
      <c r="A138" s="24" t="s">
        <v>202</v>
      </c>
      <c r="B138" s="84">
        <v>2144</v>
      </c>
      <c r="C138" s="85" t="s">
        <v>24</v>
      </c>
      <c r="D138" s="86" t="s">
        <v>136</v>
      </c>
      <c r="E138" s="87" t="s">
        <v>11</v>
      </c>
      <c r="F138" s="86" t="s">
        <v>141</v>
      </c>
    </row>
    <row r="139" spans="1:6" x14ac:dyDescent="0.25">
      <c r="A139" s="24" t="s">
        <v>202</v>
      </c>
      <c r="B139" s="84">
        <v>2144</v>
      </c>
      <c r="C139" s="85" t="s">
        <v>24</v>
      </c>
      <c r="D139" s="86" t="s">
        <v>136</v>
      </c>
      <c r="E139" s="87" t="s">
        <v>39</v>
      </c>
      <c r="F139" s="86" t="s">
        <v>141</v>
      </c>
    </row>
    <row r="140" spans="1:6" x14ac:dyDescent="0.25">
      <c r="A140" s="24" t="s">
        <v>202</v>
      </c>
      <c r="B140" s="84">
        <v>2102</v>
      </c>
      <c r="C140" s="85" t="s">
        <v>35</v>
      </c>
      <c r="D140" s="86" t="s">
        <v>136</v>
      </c>
      <c r="E140" s="87" t="s">
        <v>11</v>
      </c>
      <c r="F140" s="86" t="s">
        <v>141</v>
      </c>
    </row>
    <row r="141" spans="1:6" x14ac:dyDescent="0.25">
      <c r="A141" s="24" t="s">
        <v>202</v>
      </c>
      <c r="B141" s="84">
        <v>2197</v>
      </c>
      <c r="C141" s="85" t="s">
        <v>37</v>
      </c>
      <c r="D141" s="86" t="s">
        <v>136</v>
      </c>
      <c r="E141" s="87" t="s">
        <v>11</v>
      </c>
      <c r="F141" s="86" t="s">
        <v>141</v>
      </c>
    </row>
    <row r="142" spans="1:6" x14ac:dyDescent="0.25">
      <c r="A142" s="24" t="s">
        <v>202</v>
      </c>
      <c r="B142" s="94">
        <v>1969</v>
      </c>
      <c r="C142" s="91" t="s">
        <v>96</v>
      </c>
      <c r="D142" s="92" t="s">
        <v>137</v>
      </c>
      <c r="E142" s="93" t="s">
        <v>39</v>
      </c>
      <c r="F142" s="92" t="s">
        <v>141</v>
      </c>
    </row>
    <row r="143" spans="1:6" x14ac:dyDescent="0.25">
      <c r="A143" s="24" t="s">
        <v>202</v>
      </c>
      <c r="B143" s="94">
        <v>2046</v>
      </c>
      <c r="C143" s="91" t="s">
        <v>149</v>
      </c>
      <c r="D143" s="92" t="s">
        <v>137</v>
      </c>
      <c r="E143" s="93" t="s">
        <v>11</v>
      </c>
      <c r="F143" s="92" t="s">
        <v>141</v>
      </c>
    </row>
    <row r="144" spans="1:6" x14ac:dyDescent="0.25">
      <c r="A144" s="24" t="s">
        <v>202</v>
      </c>
      <c r="B144" s="94">
        <v>2046</v>
      </c>
      <c r="C144" s="91" t="s">
        <v>149</v>
      </c>
      <c r="D144" s="92" t="s">
        <v>137</v>
      </c>
      <c r="E144" s="93" t="s">
        <v>39</v>
      </c>
      <c r="F144" s="92" t="s">
        <v>141</v>
      </c>
    </row>
    <row r="145" spans="1:6" x14ac:dyDescent="0.25">
      <c r="A145" s="24" t="s">
        <v>202</v>
      </c>
      <c r="B145" s="94">
        <v>1965</v>
      </c>
      <c r="C145" s="91" t="s">
        <v>70</v>
      </c>
      <c r="D145" s="92" t="s">
        <v>137</v>
      </c>
      <c r="E145" s="93" t="s">
        <v>9</v>
      </c>
      <c r="F145" s="92" t="s">
        <v>141</v>
      </c>
    </row>
    <row r="146" spans="1:6" x14ac:dyDescent="0.25">
      <c r="A146" s="24" t="s">
        <v>202</v>
      </c>
      <c r="B146" s="94">
        <v>2216</v>
      </c>
      <c r="C146" s="91" t="s">
        <v>104</v>
      </c>
      <c r="D146" s="92" t="s">
        <v>137</v>
      </c>
      <c r="E146" s="93" t="s">
        <v>11</v>
      </c>
      <c r="F146" s="92" t="s">
        <v>141</v>
      </c>
    </row>
    <row r="147" spans="1:6" x14ac:dyDescent="0.25">
      <c r="A147" s="24" t="s">
        <v>202</v>
      </c>
      <c r="B147" s="94">
        <v>2021</v>
      </c>
      <c r="C147" s="91" t="s">
        <v>154</v>
      </c>
      <c r="D147" s="92" t="s">
        <v>137</v>
      </c>
      <c r="E147" s="93" t="s">
        <v>11</v>
      </c>
      <c r="F147" s="92" t="s">
        <v>141</v>
      </c>
    </row>
    <row r="148" spans="1:6" x14ac:dyDescent="0.25">
      <c r="A148" s="24" t="s">
        <v>202</v>
      </c>
      <c r="B148" s="94">
        <v>2021</v>
      </c>
      <c r="C148" s="91" t="s">
        <v>154</v>
      </c>
      <c r="D148" s="92" t="s">
        <v>137</v>
      </c>
      <c r="E148" s="93" t="s">
        <v>39</v>
      </c>
      <c r="F148" s="92" t="s">
        <v>141</v>
      </c>
    </row>
    <row r="149" spans="1:6" x14ac:dyDescent="0.25">
      <c r="A149" s="24" t="s">
        <v>202</v>
      </c>
      <c r="B149" s="94">
        <v>2021</v>
      </c>
      <c r="C149" s="91" t="s">
        <v>154</v>
      </c>
      <c r="D149" s="92" t="s">
        <v>137</v>
      </c>
      <c r="E149" s="93" t="s">
        <v>9</v>
      </c>
      <c r="F149" s="92" t="s">
        <v>141</v>
      </c>
    </row>
    <row r="150" spans="1:6" x14ac:dyDescent="0.25">
      <c r="A150" s="24" t="s">
        <v>202</v>
      </c>
      <c r="B150" s="94">
        <v>2147</v>
      </c>
      <c r="C150" s="91" t="s">
        <v>125</v>
      </c>
      <c r="D150" s="92" t="s">
        <v>137</v>
      </c>
      <c r="E150" s="93" t="s">
        <v>9</v>
      </c>
      <c r="F150" s="92" t="s">
        <v>141</v>
      </c>
    </row>
    <row r="151" spans="1:6" x14ac:dyDescent="0.25">
      <c r="A151" s="24" t="s">
        <v>202</v>
      </c>
      <c r="B151" s="94">
        <v>1968</v>
      </c>
      <c r="C151" s="91" t="s">
        <v>163</v>
      </c>
      <c r="D151" s="92" t="s">
        <v>137</v>
      </c>
      <c r="E151" s="93" t="s">
        <v>11</v>
      </c>
      <c r="F151" s="92" t="s">
        <v>141</v>
      </c>
    </row>
    <row r="152" spans="1:6" x14ac:dyDescent="0.25">
      <c r="A152" s="24" t="s">
        <v>202</v>
      </c>
      <c r="B152" s="94">
        <v>2016</v>
      </c>
      <c r="C152" s="91" t="s">
        <v>167</v>
      </c>
      <c r="D152" s="92" t="s">
        <v>137</v>
      </c>
      <c r="E152" s="93" t="s">
        <v>11</v>
      </c>
      <c r="F152" s="92" t="s">
        <v>141</v>
      </c>
    </row>
    <row r="153" spans="1:6" x14ac:dyDescent="0.25">
      <c r="A153" s="24" t="s">
        <v>202</v>
      </c>
      <c r="B153" s="94">
        <v>2016</v>
      </c>
      <c r="C153" s="91" t="s">
        <v>167</v>
      </c>
      <c r="D153" s="92" t="s">
        <v>137</v>
      </c>
      <c r="E153" s="93" t="s">
        <v>39</v>
      </c>
      <c r="F153" s="92" t="s">
        <v>141</v>
      </c>
    </row>
    <row r="154" spans="1:6" x14ac:dyDescent="0.25">
      <c r="A154" s="24" t="s">
        <v>202</v>
      </c>
      <c r="B154" s="94">
        <v>2016</v>
      </c>
      <c r="C154" s="91" t="s">
        <v>167</v>
      </c>
      <c r="D154" s="92" t="s">
        <v>137</v>
      </c>
      <c r="E154" s="93" t="s">
        <v>9</v>
      </c>
      <c r="F154" s="92" t="s">
        <v>141</v>
      </c>
    </row>
    <row r="155" spans="1:6" x14ac:dyDescent="0.25">
      <c r="A155" s="24" t="s">
        <v>202</v>
      </c>
      <c r="B155" s="94">
        <v>2018</v>
      </c>
      <c r="C155" s="91" t="s">
        <v>176</v>
      </c>
      <c r="D155" s="92" t="s">
        <v>137</v>
      </c>
      <c r="E155" s="93" t="s">
        <v>11</v>
      </c>
      <c r="F155" s="92" t="s">
        <v>141</v>
      </c>
    </row>
    <row r="156" spans="1:6" x14ac:dyDescent="0.25">
      <c r="A156" s="24" t="s">
        <v>202</v>
      </c>
      <c r="B156" s="94">
        <v>2018</v>
      </c>
      <c r="C156" s="91" t="s">
        <v>176</v>
      </c>
      <c r="D156" s="92" t="s">
        <v>137</v>
      </c>
      <c r="E156" s="93" t="s">
        <v>39</v>
      </c>
      <c r="F156" s="92" t="s">
        <v>141</v>
      </c>
    </row>
    <row r="157" spans="1:6" x14ac:dyDescent="0.25">
      <c r="A157" s="24" t="s">
        <v>202</v>
      </c>
      <c r="B157" s="94">
        <v>2018</v>
      </c>
      <c r="C157" s="91" t="s">
        <v>176</v>
      </c>
      <c r="D157" s="92" t="s">
        <v>137</v>
      </c>
      <c r="E157" s="93" t="s">
        <v>9</v>
      </c>
      <c r="F157" s="92" t="s">
        <v>141</v>
      </c>
    </row>
  </sheetData>
  <sheetProtection sheet="1" objects="1" scenarios="1"/>
  <conditionalFormatting sqref="B27:F47">
    <cfRule type="expression" dxfId="23" priority="3">
      <formula>$D27="No"</formula>
    </cfRule>
    <cfRule type="expression" dxfId="22" priority="4">
      <formula>$D27="Withdrawn"</formula>
    </cfRule>
  </conditionalFormatting>
  <conditionalFormatting sqref="B51:F157">
    <cfRule type="expression" dxfId="21" priority="1">
      <formula>$D51="No"</formula>
    </cfRule>
    <cfRule type="expression" dxfId="20" priority="2">
      <formula>$D51="Withdrawn"</formula>
    </cfRule>
  </conditionalFormatting>
  <pageMargins left="0.7" right="0.7" top="0.75" bottom="0.75" header="0.3" footer="0.3"/>
  <pageSetup scale="72" fitToHeight="0" orientation="portrait" r:id="rId1"/>
  <headerFooter scaleWithDoc="0"/>
  <ignoredErrors>
    <ignoredError sqref="D20" formulaRange="1"/>
  </ignoredError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F131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2.7109375" customWidth="1"/>
  </cols>
  <sheetData>
    <row r="1" spans="1:6" s="1" customFormat="1" ht="27" customHeight="1" x14ac:dyDescent="0.35">
      <c r="A1" s="19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0" t="s">
        <v>202</v>
      </c>
      <c r="C2" s="9" t="s">
        <v>203</v>
      </c>
      <c r="D2" s="9"/>
      <c r="E2" s="9"/>
      <c r="F2" s="9"/>
    </row>
    <row r="3" spans="1:6" ht="18.75" customHeight="1" x14ac:dyDescent="0.3">
      <c r="A3" s="17" t="s">
        <v>202</v>
      </c>
      <c r="B3" s="3"/>
      <c r="C3"/>
      <c r="D3" s="10"/>
      <c r="E3" s="10"/>
      <c r="F3" s="10"/>
    </row>
    <row r="4" spans="1:6" ht="23.25" customHeight="1" x14ac:dyDescent="0.25">
      <c r="A4" s="20" t="s">
        <v>202</v>
      </c>
      <c r="B4" s="4"/>
      <c r="C4" s="14" t="s">
        <v>204</v>
      </c>
      <c r="D4" s="11"/>
      <c r="E4" s="11"/>
      <c r="F4" s="11"/>
    </row>
    <row r="5" spans="1:6" s="39" customFormat="1" x14ac:dyDescent="0.25">
      <c r="A5" s="17" t="s">
        <v>202</v>
      </c>
      <c r="B5" s="27"/>
      <c r="C5" s="27"/>
      <c r="D5" s="27"/>
      <c r="E5" s="27"/>
      <c r="F5" s="27"/>
    </row>
    <row r="6" spans="1:6" s="39" customFormat="1" x14ac:dyDescent="0.25">
      <c r="A6" s="17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17" t="s">
        <v>202</v>
      </c>
      <c r="B7" s="63" t="s">
        <v>11</v>
      </c>
      <c r="C7" s="127"/>
      <c r="D7" s="65">
        <f>SUMIF(Recipients2023[Grant Type],B7,Recipients2023[Grant Amount])</f>
        <v>400000</v>
      </c>
      <c r="E7" s="27"/>
      <c r="F7" s="27"/>
    </row>
    <row r="8" spans="1:6" s="39" customFormat="1" x14ac:dyDescent="0.25">
      <c r="A8" s="17" t="s">
        <v>202</v>
      </c>
      <c r="B8" s="66" t="s">
        <v>12</v>
      </c>
      <c r="C8" s="128"/>
      <c r="D8" s="68">
        <f>SUMIF(Recipients2023[Grant Type],B8,Recipients2023[Grant Amount])</f>
        <v>325000</v>
      </c>
      <c r="E8" s="27"/>
      <c r="F8" s="27"/>
    </row>
    <row r="9" spans="1:6" s="39" customFormat="1" x14ac:dyDescent="0.25">
      <c r="A9" s="17" t="s">
        <v>202</v>
      </c>
      <c r="B9" s="66" t="s">
        <v>9</v>
      </c>
      <c r="C9" s="128"/>
      <c r="D9" s="68">
        <f>SUMIF(Recipients2023[Grant Type],B9,Recipients2023[Grant Amount])</f>
        <v>550000</v>
      </c>
      <c r="E9" s="27"/>
      <c r="F9" s="27"/>
    </row>
    <row r="10" spans="1:6" s="39" customFormat="1" x14ac:dyDescent="0.25">
      <c r="A10" s="17" t="s">
        <v>202</v>
      </c>
      <c r="B10" s="66" t="s">
        <v>195</v>
      </c>
      <c r="C10" s="128"/>
      <c r="D10" s="68">
        <f>SUMIF(Recipients2023[Grant Type],B10,Recipients2023[Grant Amount])</f>
        <v>825000</v>
      </c>
      <c r="E10" s="27"/>
      <c r="F10" s="27"/>
    </row>
    <row r="11" spans="1:6" s="39" customFormat="1" x14ac:dyDescent="0.25">
      <c r="A11" s="17" t="s">
        <v>202</v>
      </c>
      <c r="B11" s="124" t="s">
        <v>238</v>
      </c>
      <c r="C11" s="125"/>
      <c r="D11" s="83">
        <f>SUM(D7:D10)</f>
        <v>2100000</v>
      </c>
      <c r="E11" s="27"/>
      <c r="F11" s="42"/>
    </row>
    <row r="12" spans="1:6" s="39" customFormat="1" x14ac:dyDescent="0.25">
      <c r="A12" s="17" t="s">
        <v>202</v>
      </c>
      <c r="B12" s="40"/>
      <c r="C12" s="40"/>
      <c r="D12" s="40"/>
      <c r="E12" s="27"/>
      <c r="F12" s="27"/>
    </row>
    <row r="13" spans="1:6" s="39" customFormat="1" x14ac:dyDescent="0.25">
      <c r="A13" s="17" t="s">
        <v>202</v>
      </c>
      <c r="B13" s="23" t="s">
        <v>240</v>
      </c>
      <c r="C13" s="81"/>
      <c r="D13" s="80" t="s">
        <v>239</v>
      </c>
      <c r="E13" s="27"/>
      <c r="F13" s="27"/>
    </row>
    <row r="14" spans="1:6" s="39" customFormat="1" x14ac:dyDescent="0.25">
      <c r="A14" s="17" t="s">
        <v>202</v>
      </c>
      <c r="B14" s="63" t="s">
        <v>11</v>
      </c>
      <c r="C14" s="130"/>
      <c r="D14" s="72">
        <f>COUNTIFS(Recipients2023[Grant Awarded],"Yes",Recipients2023[Grant Type],B14)</f>
        <v>20</v>
      </c>
      <c r="E14" s="27"/>
      <c r="F14" s="27"/>
    </row>
    <row r="15" spans="1:6" s="39" customFormat="1" x14ac:dyDescent="0.25">
      <c r="A15" s="17" t="s">
        <v>202</v>
      </c>
      <c r="B15" s="66" t="s">
        <v>12</v>
      </c>
      <c r="C15" s="131"/>
      <c r="D15" s="73">
        <f>COUNTIFS(Recipients2023[Grant Awarded],"Yes",Recipients2023[Grant Type],B15)</f>
        <v>13</v>
      </c>
      <c r="E15" s="27"/>
      <c r="F15" s="27"/>
    </row>
    <row r="16" spans="1:6" s="39" customFormat="1" x14ac:dyDescent="0.25">
      <c r="A16" s="17" t="s">
        <v>202</v>
      </c>
      <c r="B16" s="66" t="s">
        <v>9</v>
      </c>
      <c r="C16" s="131"/>
      <c r="D16" s="73">
        <f>COUNTIFS(Recipients2023[Grant Awarded],"Yes",Recipients2023[Grant Type],B16)</f>
        <v>22</v>
      </c>
      <c r="E16" s="27"/>
      <c r="F16" s="27"/>
    </row>
    <row r="17" spans="1:6" s="39" customFormat="1" x14ac:dyDescent="0.25">
      <c r="A17" s="17" t="s">
        <v>202</v>
      </c>
      <c r="B17" s="66" t="s">
        <v>195</v>
      </c>
      <c r="C17" s="131"/>
      <c r="D17" s="73">
        <f>COUNTIFS(Recipients2023[Grant Awarded],"Yes",Recipients2023[Grant Type],B17)</f>
        <v>33</v>
      </c>
      <c r="E17" s="27"/>
      <c r="F17" s="27"/>
    </row>
    <row r="18" spans="1:6" s="39" customFormat="1" x14ac:dyDescent="0.25">
      <c r="A18" s="17" t="s">
        <v>202</v>
      </c>
      <c r="B18" s="124" t="s">
        <v>6</v>
      </c>
      <c r="C18" s="126"/>
      <c r="D18" s="82">
        <f>SUM(D14:D17)</f>
        <v>88</v>
      </c>
      <c r="E18" s="27"/>
      <c r="F18" s="27"/>
    </row>
    <row r="19" spans="1:6" s="39" customFormat="1" x14ac:dyDescent="0.25">
      <c r="A19" s="17" t="s">
        <v>202</v>
      </c>
      <c r="B19" s="40"/>
      <c r="C19" s="40"/>
      <c r="D19" s="40"/>
      <c r="E19" s="27"/>
      <c r="F19" s="27"/>
    </row>
    <row r="20" spans="1:6" s="39" customFormat="1" x14ac:dyDescent="0.25">
      <c r="A20" s="17" t="s">
        <v>202</v>
      </c>
      <c r="B20" s="114" t="s">
        <v>244</v>
      </c>
      <c r="C20" s="75"/>
      <c r="D20" s="77" cm="1">
        <f t="array" ref="D20">SUMPRODUCT((B25:B112&lt;&gt;"")/COUNTIF(B25:B112,B25:B112&amp;""))</f>
        <v>62.000000000000036</v>
      </c>
      <c r="E20" s="27"/>
      <c r="F20" s="27"/>
    </row>
    <row r="21" spans="1:6" s="39" customFormat="1" x14ac:dyDescent="0.25">
      <c r="A21" s="17" t="s">
        <v>202</v>
      </c>
      <c r="B21" s="116" t="s">
        <v>247</v>
      </c>
      <c r="C21" s="117"/>
      <c r="D21" s="118">
        <v>0</v>
      </c>
      <c r="E21" s="27"/>
      <c r="F21" s="27"/>
    </row>
    <row r="22" spans="1:6" s="39" customFormat="1" x14ac:dyDescent="0.25">
      <c r="A22" s="17" t="s">
        <v>202</v>
      </c>
      <c r="B22" s="6"/>
      <c r="C22" s="1"/>
      <c r="D22" s="41"/>
      <c r="E22" s="27"/>
      <c r="F22" s="27"/>
    </row>
    <row r="23" spans="1:6" ht="22.5" customHeight="1" x14ac:dyDescent="0.25">
      <c r="A23" s="17" t="s">
        <v>202</v>
      </c>
      <c r="B23" s="13" t="s">
        <v>205</v>
      </c>
      <c r="C23" s="12"/>
      <c r="D23" s="12"/>
      <c r="E23" s="12"/>
      <c r="F23" s="12"/>
    </row>
    <row r="24" spans="1:6" s="16" customFormat="1" x14ac:dyDescent="0.25">
      <c r="A24" s="17" t="s">
        <v>202</v>
      </c>
      <c r="B24" s="95" t="s">
        <v>1</v>
      </c>
      <c r="C24" s="96" t="s">
        <v>2</v>
      </c>
      <c r="D24" s="95" t="s">
        <v>7</v>
      </c>
      <c r="E24" s="96" t="s">
        <v>4</v>
      </c>
      <c r="F24" s="95" t="s">
        <v>3</v>
      </c>
    </row>
    <row r="25" spans="1:6" s="16" customFormat="1" x14ac:dyDescent="0.25">
      <c r="A25" s="17" t="s">
        <v>202</v>
      </c>
      <c r="B25" s="133">
        <v>1933</v>
      </c>
      <c r="C25" s="134" t="s">
        <v>8</v>
      </c>
      <c r="D25" s="135" t="s">
        <v>135</v>
      </c>
      <c r="E25" s="136" t="s">
        <v>195</v>
      </c>
      <c r="F25" s="135">
        <v>25000</v>
      </c>
    </row>
    <row r="26" spans="1:6" s="16" customFormat="1" x14ac:dyDescent="0.25">
      <c r="A26" s="17" t="s">
        <v>202</v>
      </c>
      <c r="B26" s="97">
        <v>2208</v>
      </c>
      <c r="C26" s="98" t="s">
        <v>27</v>
      </c>
      <c r="D26" s="99" t="s">
        <v>135</v>
      </c>
      <c r="E26" s="100" t="s">
        <v>9</v>
      </c>
      <c r="F26" s="99">
        <v>25000</v>
      </c>
    </row>
    <row r="27" spans="1:6" s="16" customFormat="1" x14ac:dyDescent="0.25">
      <c r="A27" s="17" t="s">
        <v>202</v>
      </c>
      <c r="B27" s="101">
        <v>2240</v>
      </c>
      <c r="C27" s="98" t="s">
        <v>75</v>
      </c>
      <c r="D27" s="99" t="s">
        <v>135</v>
      </c>
      <c r="E27" s="100" t="s">
        <v>11</v>
      </c>
      <c r="F27" s="99">
        <v>20000</v>
      </c>
    </row>
    <row r="28" spans="1:6" s="16" customFormat="1" x14ac:dyDescent="0.25">
      <c r="A28" s="17" t="s">
        <v>202</v>
      </c>
      <c r="B28" s="101">
        <v>2240</v>
      </c>
      <c r="C28" s="98" t="s">
        <v>75</v>
      </c>
      <c r="D28" s="99" t="s">
        <v>135</v>
      </c>
      <c r="E28" s="100" t="s">
        <v>39</v>
      </c>
      <c r="F28" s="99">
        <v>25000</v>
      </c>
    </row>
    <row r="29" spans="1:6" s="16" customFormat="1" x14ac:dyDescent="0.25">
      <c r="A29" s="17" t="s">
        <v>202</v>
      </c>
      <c r="B29" s="97">
        <v>2240</v>
      </c>
      <c r="C29" s="98" t="s">
        <v>75</v>
      </c>
      <c r="D29" s="99" t="s">
        <v>135</v>
      </c>
      <c r="E29" s="100" t="s">
        <v>9</v>
      </c>
      <c r="F29" s="99">
        <v>25000</v>
      </c>
    </row>
    <row r="30" spans="1:6" s="16" customFormat="1" x14ac:dyDescent="0.25">
      <c r="A30" s="17" t="s">
        <v>202</v>
      </c>
      <c r="B30" s="101">
        <v>1976</v>
      </c>
      <c r="C30" s="98" t="s">
        <v>72</v>
      </c>
      <c r="D30" s="99" t="s">
        <v>135</v>
      </c>
      <c r="E30" s="100" t="s">
        <v>195</v>
      </c>
      <c r="F30" s="99">
        <v>25000</v>
      </c>
    </row>
    <row r="31" spans="1:6" s="16" customFormat="1" x14ac:dyDescent="0.25">
      <c r="A31" s="17" t="s">
        <v>202</v>
      </c>
      <c r="B31" s="101">
        <v>2095</v>
      </c>
      <c r="C31" s="98" t="s">
        <v>187</v>
      </c>
      <c r="D31" s="99" t="s">
        <v>135</v>
      </c>
      <c r="E31" s="100" t="s">
        <v>195</v>
      </c>
      <c r="F31" s="99">
        <v>25000</v>
      </c>
    </row>
    <row r="32" spans="1:6" s="16" customFormat="1" x14ac:dyDescent="0.25">
      <c r="A32" s="17" t="s">
        <v>202</v>
      </c>
      <c r="B32" s="101">
        <v>1974</v>
      </c>
      <c r="C32" s="98" t="s">
        <v>61</v>
      </c>
      <c r="D32" s="99" t="s">
        <v>135</v>
      </c>
      <c r="E32" s="100" t="s">
        <v>11</v>
      </c>
      <c r="F32" s="99">
        <v>20000</v>
      </c>
    </row>
    <row r="33" spans="1:6" s="16" customFormat="1" x14ac:dyDescent="0.25">
      <c r="A33" s="17" t="s">
        <v>202</v>
      </c>
      <c r="B33" s="101">
        <v>1974</v>
      </c>
      <c r="C33" s="98" t="s">
        <v>61</v>
      </c>
      <c r="D33" s="99" t="s">
        <v>135</v>
      </c>
      <c r="E33" s="100" t="s">
        <v>39</v>
      </c>
      <c r="F33" s="99">
        <v>25000</v>
      </c>
    </row>
    <row r="34" spans="1:6" s="16" customFormat="1" x14ac:dyDescent="0.25">
      <c r="A34" s="17" t="s">
        <v>202</v>
      </c>
      <c r="B34" s="101">
        <v>2139</v>
      </c>
      <c r="C34" s="98" t="s">
        <v>76</v>
      </c>
      <c r="D34" s="99" t="s">
        <v>135</v>
      </c>
      <c r="E34" s="100" t="s">
        <v>11</v>
      </c>
      <c r="F34" s="99">
        <v>20000</v>
      </c>
    </row>
    <row r="35" spans="1:6" s="16" customFormat="1" x14ac:dyDescent="0.25">
      <c r="A35" s="17" t="s">
        <v>202</v>
      </c>
      <c r="B35" s="101">
        <v>2139</v>
      </c>
      <c r="C35" s="98" t="s">
        <v>76</v>
      </c>
      <c r="D35" s="99" t="s">
        <v>135</v>
      </c>
      <c r="E35" s="100" t="s">
        <v>39</v>
      </c>
      <c r="F35" s="99">
        <v>25000</v>
      </c>
    </row>
    <row r="36" spans="1:6" s="16" customFormat="1" x14ac:dyDescent="0.25">
      <c r="A36" s="17" t="s">
        <v>202</v>
      </c>
      <c r="B36" s="97">
        <v>2139</v>
      </c>
      <c r="C36" s="98" t="s">
        <v>76</v>
      </c>
      <c r="D36" s="99" t="s">
        <v>135</v>
      </c>
      <c r="E36" s="100" t="s">
        <v>195</v>
      </c>
      <c r="F36" s="99">
        <v>25000</v>
      </c>
    </row>
    <row r="37" spans="1:6" s="16" customFormat="1" x14ac:dyDescent="0.25">
      <c r="A37" s="17" t="s">
        <v>202</v>
      </c>
      <c r="B37" s="101">
        <v>2185</v>
      </c>
      <c r="C37" s="98" t="s">
        <v>101</v>
      </c>
      <c r="D37" s="99" t="s">
        <v>135</v>
      </c>
      <c r="E37" s="100" t="s">
        <v>11</v>
      </c>
      <c r="F37" s="99">
        <v>20000</v>
      </c>
    </row>
    <row r="38" spans="1:6" s="16" customFormat="1" x14ac:dyDescent="0.25">
      <c r="A38" s="17" t="s">
        <v>202</v>
      </c>
      <c r="B38" s="101">
        <v>2185</v>
      </c>
      <c r="C38" s="98" t="s">
        <v>101</v>
      </c>
      <c r="D38" s="99" t="s">
        <v>135</v>
      </c>
      <c r="E38" s="100" t="s">
        <v>9</v>
      </c>
      <c r="F38" s="99">
        <v>25000</v>
      </c>
    </row>
    <row r="39" spans="1:6" s="16" customFormat="1" x14ac:dyDescent="0.25">
      <c r="A39" s="17" t="s">
        <v>202</v>
      </c>
      <c r="B39" s="97">
        <v>2105</v>
      </c>
      <c r="C39" s="98" t="s">
        <v>102</v>
      </c>
      <c r="D39" s="99" t="s">
        <v>135</v>
      </c>
      <c r="E39" s="100" t="s">
        <v>9</v>
      </c>
      <c r="F39" s="99">
        <v>25000</v>
      </c>
    </row>
    <row r="40" spans="1:6" s="16" customFormat="1" x14ac:dyDescent="0.25">
      <c r="A40" s="17" t="s">
        <v>202</v>
      </c>
      <c r="B40" s="101">
        <v>2042</v>
      </c>
      <c r="C40" s="98" t="s">
        <v>86</v>
      </c>
      <c r="D40" s="99" t="s">
        <v>135</v>
      </c>
      <c r="E40" s="100" t="s">
        <v>9</v>
      </c>
      <c r="F40" s="99">
        <v>25000</v>
      </c>
    </row>
    <row r="41" spans="1:6" s="16" customFormat="1" x14ac:dyDescent="0.25">
      <c r="A41" s="17" t="s">
        <v>202</v>
      </c>
      <c r="B41" s="101">
        <v>2191</v>
      </c>
      <c r="C41" s="98" t="s">
        <v>150</v>
      </c>
      <c r="D41" s="99" t="s">
        <v>135</v>
      </c>
      <c r="E41" s="100" t="s">
        <v>195</v>
      </c>
      <c r="F41" s="99">
        <v>25000</v>
      </c>
    </row>
    <row r="42" spans="1:6" s="16" customFormat="1" x14ac:dyDescent="0.25">
      <c r="A42" s="17" t="s">
        <v>202</v>
      </c>
      <c r="B42" s="97">
        <v>1945</v>
      </c>
      <c r="C42" s="98" t="s">
        <v>67</v>
      </c>
      <c r="D42" s="99" t="s">
        <v>135</v>
      </c>
      <c r="E42" s="100" t="s">
        <v>9</v>
      </c>
      <c r="F42" s="99">
        <v>25000</v>
      </c>
    </row>
    <row r="43" spans="1:6" s="16" customFormat="1" x14ac:dyDescent="0.25">
      <c r="A43" s="17" t="s">
        <v>202</v>
      </c>
      <c r="B43" s="97">
        <v>1964</v>
      </c>
      <c r="C43" s="98" t="s">
        <v>152</v>
      </c>
      <c r="D43" s="99" t="s">
        <v>135</v>
      </c>
      <c r="E43" s="100" t="s">
        <v>195</v>
      </c>
      <c r="F43" s="99">
        <v>25000</v>
      </c>
    </row>
    <row r="44" spans="1:6" s="16" customFormat="1" x14ac:dyDescent="0.25">
      <c r="A44" s="17" t="s">
        <v>202</v>
      </c>
      <c r="B44" s="101">
        <v>2086</v>
      </c>
      <c r="C44" s="98" t="s">
        <v>88</v>
      </c>
      <c r="D44" s="99" t="s">
        <v>135</v>
      </c>
      <c r="E44" s="100" t="s">
        <v>9</v>
      </c>
      <c r="F44" s="99">
        <v>25000</v>
      </c>
    </row>
    <row r="45" spans="1:6" s="16" customFormat="1" x14ac:dyDescent="0.25">
      <c r="A45" s="17" t="s">
        <v>202</v>
      </c>
      <c r="B45" s="97">
        <v>2050</v>
      </c>
      <c r="C45" s="98" t="s">
        <v>206</v>
      </c>
      <c r="D45" s="99" t="s">
        <v>135</v>
      </c>
      <c r="E45" s="100" t="s">
        <v>9</v>
      </c>
      <c r="F45" s="99">
        <v>25000</v>
      </c>
    </row>
    <row r="46" spans="1:6" s="16" customFormat="1" x14ac:dyDescent="0.25">
      <c r="A46" s="17" t="s">
        <v>202</v>
      </c>
      <c r="B46" s="101">
        <v>2190</v>
      </c>
      <c r="C46" s="98" t="s">
        <v>42</v>
      </c>
      <c r="D46" s="99" t="s">
        <v>135</v>
      </c>
      <c r="E46" s="100" t="s">
        <v>11</v>
      </c>
      <c r="F46" s="99">
        <v>20000</v>
      </c>
    </row>
    <row r="47" spans="1:6" s="16" customFormat="1" x14ac:dyDescent="0.25">
      <c r="A47" s="17" t="s">
        <v>202</v>
      </c>
      <c r="B47" s="97">
        <v>2017</v>
      </c>
      <c r="C47" s="98" t="s">
        <v>153</v>
      </c>
      <c r="D47" s="99" t="s">
        <v>135</v>
      </c>
      <c r="E47" s="100" t="s">
        <v>195</v>
      </c>
      <c r="F47" s="99">
        <v>25000</v>
      </c>
    </row>
    <row r="48" spans="1:6" s="16" customFormat="1" x14ac:dyDescent="0.25">
      <c r="A48" s="17" t="s">
        <v>202</v>
      </c>
      <c r="B48" s="97">
        <v>2021</v>
      </c>
      <c r="C48" s="98" t="s">
        <v>154</v>
      </c>
      <c r="D48" s="99" t="s">
        <v>135</v>
      </c>
      <c r="E48" s="100" t="s">
        <v>195</v>
      </c>
      <c r="F48" s="99">
        <v>25000</v>
      </c>
    </row>
    <row r="49" spans="1:6" s="16" customFormat="1" x14ac:dyDescent="0.25">
      <c r="A49" s="17" t="s">
        <v>202</v>
      </c>
      <c r="B49" s="101">
        <v>1991</v>
      </c>
      <c r="C49" s="98" t="s">
        <v>43</v>
      </c>
      <c r="D49" s="99" t="s">
        <v>135</v>
      </c>
      <c r="E49" s="100" t="s">
        <v>39</v>
      </c>
      <c r="F49" s="99">
        <v>25000</v>
      </c>
    </row>
    <row r="50" spans="1:6" s="16" customFormat="1" x14ac:dyDescent="0.25">
      <c r="A50" s="17" t="s">
        <v>202</v>
      </c>
      <c r="B50" s="97">
        <v>1991</v>
      </c>
      <c r="C50" s="98" t="s">
        <v>43</v>
      </c>
      <c r="D50" s="99" t="s">
        <v>135</v>
      </c>
      <c r="E50" s="100" t="s">
        <v>9</v>
      </c>
      <c r="F50" s="99">
        <v>25000</v>
      </c>
    </row>
    <row r="51" spans="1:6" s="16" customFormat="1" x14ac:dyDescent="0.25">
      <c r="A51" s="17" t="s">
        <v>202</v>
      </c>
      <c r="B51" s="97">
        <v>2019</v>
      </c>
      <c r="C51" s="98" t="s">
        <v>155</v>
      </c>
      <c r="D51" s="99" t="s">
        <v>135</v>
      </c>
      <c r="E51" s="100" t="s">
        <v>195</v>
      </c>
      <c r="F51" s="99">
        <v>25000</v>
      </c>
    </row>
    <row r="52" spans="1:6" s="16" customFormat="1" x14ac:dyDescent="0.25">
      <c r="A52" s="17" t="s">
        <v>202</v>
      </c>
      <c r="B52" s="101">
        <v>2043</v>
      </c>
      <c r="C52" s="98" t="s">
        <v>105</v>
      </c>
      <c r="D52" s="99" t="s">
        <v>135</v>
      </c>
      <c r="E52" s="100" t="s">
        <v>195</v>
      </c>
      <c r="F52" s="99">
        <v>25000</v>
      </c>
    </row>
    <row r="53" spans="1:6" s="16" customFormat="1" x14ac:dyDescent="0.25">
      <c r="A53" s="17" t="s">
        <v>202</v>
      </c>
      <c r="B53" s="97">
        <v>2217</v>
      </c>
      <c r="C53" s="98" t="s">
        <v>107</v>
      </c>
      <c r="D53" s="99" t="s">
        <v>135</v>
      </c>
      <c r="E53" s="100" t="s">
        <v>9</v>
      </c>
      <c r="F53" s="99">
        <v>25000</v>
      </c>
    </row>
    <row r="54" spans="1:6" s="16" customFormat="1" x14ac:dyDescent="0.25">
      <c r="A54" s="17" t="s">
        <v>202</v>
      </c>
      <c r="B54" s="101">
        <v>1930</v>
      </c>
      <c r="C54" s="98" t="s">
        <v>109</v>
      </c>
      <c r="D54" s="99" t="s">
        <v>135</v>
      </c>
      <c r="E54" s="100" t="s">
        <v>11</v>
      </c>
      <c r="F54" s="99">
        <v>20000</v>
      </c>
    </row>
    <row r="55" spans="1:6" s="16" customFormat="1" x14ac:dyDescent="0.25">
      <c r="A55" s="17" t="s">
        <v>202</v>
      </c>
      <c r="B55" s="97">
        <v>2241</v>
      </c>
      <c r="C55" s="98" t="s">
        <v>142</v>
      </c>
      <c r="D55" s="99" t="s">
        <v>135</v>
      </c>
      <c r="E55" s="100" t="s">
        <v>9</v>
      </c>
      <c r="F55" s="99">
        <v>25000</v>
      </c>
    </row>
    <row r="56" spans="1:6" s="16" customFormat="1" x14ac:dyDescent="0.25">
      <c r="A56" s="17" t="s">
        <v>202</v>
      </c>
      <c r="B56" s="101">
        <v>2241</v>
      </c>
      <c r="C56" s="98" t="s">
        <v>142</v>
      </c>
      <c r="D56" s="99" t="s">
        <v>135</v>
      </c>
      <c r="E56" s="100" t="s">
        <v>195</v>
      </c>
      <c r="F56" s="99">
        <v>25000</v>
      </c>
    </row>
    <row r="57" spans="1:6" s="16" customFormat="1" x14ac:dyDescent="0.25">
      <c r="A57" s="17" t="s">
        <v>202</v>
      </c>
      <c r="B57" s="97">
        <v>2020</v>
      </c>
      <c r="C57" s="98" t="s">
        <v>157</v>
      </c>
      <c r="D57" s="99" t="s">
        <v>135</v>
      </c>
      <c r="E57" s="100" t="s">
        <v>195</v>
      </c>
      <c r="F57" s="99">
        <v>25000</v>
      </c>
    </row>
    <row r="58" spans="1:6" s="16" customFormat="1" x14ac:dyDescent="0.25">
      <c r="A58" s="17" t="s">
        <v>202</v>
      </c>
      <c r="B58" s="101">
        <v>2137</v>
      </c>
      <c r="C58" s="98" t="s">
        <v>158</v>
      </c>
      <c r="D58" s="99" t="s">
        <v>135</v>
      </c>
      <c r="E58" s="100" t="s">
        <v>195</v>
      </c>
      <c r="F58" s="99">
        <v>25000</v>
      </c>
    </row>
    <row r="59" spans="1:6" s="16" customFormat="1" x14ac:dyDescent="0.25">
      <c r="A59" s="17" t="s">
        <v>202</v>
      </c>
      <c r="B59" s="97">
        <v>1931</v>
      </c>
      <c r="C59" s="98" t="s">
        <v>186</v>
      </c>
      <c r="D59" s="99" t="s">
        <v>135</v>
      </c>
      <c r="E59" s="100" t="s">
        <v>11</v>
      </c>
      <c r="F59" s="99">
        <v>20000</v>
      </c>
    </row>
    <row r="60" spans="1:6" s="16" customFormat="1" x14ac:dyDescent="0.25">
      <c r="A60" s="17" t="s">
        <v>202</v>
      </c>
      <c r="B60" s="97">
        <v>1931</v>
      </c>
      <c r="C60" s="98" t="s">
        <v>186</v>
      </c>
      <c r="D60" s="99" t="s">
        <v>135</v>
      </c>
      <c r="E60" s="100" t="s">
        <v>39</v>
      </c>
      <c r="F60" s="99">
        <v>25000</v>
      </c>
    </row>
    <row r="61" spans="1:6" s="16" customFormat="1" x14ac:dyDescent="0.25">
      <c r="A61" s="17" t="s">
        <v>202</v>
      </c>
      <c r="B61" s="97">
        <v>1931</v>
      </c>
      <c r="C61" s="98" t="s">
        <v>186</v>
      </c>
      <c r="D61" s="99" t="s">
        <v>135</v>
      </c>
      <c r="E61" s="100" t="s">
        <v>9</v>
      </c>
      <c r="F61" s="99">
        <v>25000</v>
      </c>
    </row>
    <row r="62" spans="1:6" s="16" customFormat="1" x14ac:dyDescent="0.25">
      <c r="A62" s="17" t="s">
        <v>202</v>
      </c>
      <c r="B62" s="97">
        <v>1931</v>
      </c>
      <c r="C62" s="98" t="s">
        <v>186</v>
      </c>
      <c r="D62" s="99" t="s">
        <v>135</v>
      </c>
      <c r="E62" s="100" t="s">
        <v>195</v>
      </c>
      <c r="F62" s="99">
        <v>25000</v>
      </c>
    </row>
    <row r="63" spans="1:6" s="16" customFormat="1" x14ac:dyDescent="0.25">
      <c r="A63" s="17" t="s">
        <v>202</v>
      </c>
      <c r="B63" s="101">
        <v>2100</v>
      </c>
      <c r="C63" s="98" t="s">
        <v>45</v>
      </c>
      <c r="D63" s="99" t="s">
        <v>135</v>
      </c>
      <c r="E63" s="100" t="s">
        <v>195</v>
      </c>
      <c r="F63" s="99">
        <v>25000</v>
      </c>
    </row>
    <row r="64" spans="1:6" s="16" customFormat="1" x14ac:dyDescent="0.25">
      <c r="A64" s="17" t="s">
        <v>202</v>
      </c>
      <c r="B64" s="97">
        <v>2015</v>
      </c>
      <c r="C64" s="98" t="s">
        <v>159</v>
      </c>
      <c r="D64" s="99" t="s">
        <v>135</v>
      </c>
      <c r="E64" s="100" t="s">
        <v>11</v>
      </c>
      <c r="F64" s="99">
        <v>20000</v>
      </c>
    </row>
    <row r="65" spans="1:6" s="16" customFormat="1" x14ac:dyDescent="0.25">
      <c r="A65" s="17" t="s">
        <v>202</v>
      </c>
      <c r="B65" s="97">
        <v>2015</v>
      </c>
      <c r="C65" s="98" t="s">
        <v>159</v>
      </c>
      <c r="D65" s="99" t="s">
        <v>135</v>
      </c>
      <c r="E65" s="100" t="s">
        <v>9</v>
      </c>
      <c r="F65" s="99">
        <v>25000</v>
      </c>
    </row>
    <row r="66" spans="1:6" s="16" customFormat="1" x14ac:dyDescent="0.25">
      <c r="A66" s="17" t="s">
        <v>202</v>
      </c>
      <c r="B66" s="97">
        <v>2023</v>
      </c>
      <c r="C66" s="98" t="s">
        <v>160</v>
      </c>
      <c r="D66" s="99" t="s">
        <v>135</v>
      </c>
      <c r="E66" s="100" t="s">
        <v>11</v>
      </c>
      <c r="F66" s="99">
        <v>20000</v>
      </c>
    </row>
    <row r="67" spans="1:6" s="16" customFormat="1" x14ac:dyDescent="0.25">
      <c r="A67" s="17" t="s">
        <v>202</v>
      </c>
      <c r="B67" s="97">
        <v>2023</v>
      </c>
      <c r="C67" s="98" t="s">
        <v>160</v>
      </c>
      <c r="D67" s="99" t="s">
        <v>135</v>
      </c>
      <c r="E67" s="100" t="s">
        <v>9</v>
      </c>
      <c r="F67" s="99">
        <v>25000</v>
      </c>
    </row>
    <row r="68" spans="1:6" s="16" customFormat="1" x14ac:dyDescent="0.25">
      <c r="A68" s="17" t="s">
        <v>202</v>
      </c>
      <c r="B68" s="97">
        <v>2215</v>
      </c>
      <c r="C68" s="98" t="s">
        <v>116</v>
      </c>
      <c r="D68" s="99" t="s">
        <v>135</v>
      </c>
      <c r="E68" s="100" t="s">
        <v>195</v>
      </c>
      <c r="F68" s="99">
        <v>25000</v>
      </c>
    </row>
    <row r="69" spans="1:6" s="16" customFormat="1" x14ac:dyDescent="0.25">
      <c r="A69" s="17" t="s">
        <v>202</v>
      </c>
      <c r="B69" s="102">
        <v>1923</v>
      </c>
      <c r="C69" s="98" t="s">
        <v>144</v>
      </c>
      <c r="D69" s="99" t="s">
        <v>135</v>
      </c>
      <c r="E69" s="100" t="s">
        <v>39</v>
      </c>
      <c r="F69" s="99">
        <v>25000</v>
      </c>
    </row>
    <row r="70" spans="1:6" s="16" customFormat="1" x14ac:dyDescent="0.25">
      <c r="A70" s="17" t="s">
        <v>202</v>
      </c>
      <c r="B70" s="97">
        <v>2012</v>
      </c>
      <c r="C70" s="98" t="s">
        <v>161</v>
      </c>
      <c r="D70" s="99" t="s">
        <v>135</v>
      </c>
      <c r="E70" s="100" t="s">
        <v>11</v>
      </c>
      <c r="F70" s="99">
        <v>20000</v>
      </c>
    </row>
    <row r="71" spans="1:6" s="16" customFormat="1" x14ac:dyDescent="0.25">
      <c r="A71" s="17" t="s">
        <v>202</v>
      </c>
      <c r="B71" s="97">
        <v>2012</v>
      </c>
      <c r="C71" s="98" t="s">
        <v>161</v>
      </c>
      <c r="D71" s="99" t="s">
        <v>135</v>
      </c>
      <c r="E71" s="100" t="s">
        <v>9</v>
      </c>
      <c r="F71" s="99">
        <v>25000</v>
      </c>
    </row>
    <row r="72" spans="1:6" s="16" customFormat="1" x14ac:dyDescent="0.25">
      <c r="A72" s="17" t="s">
        <v>202</v>
      </c>
      <c r="B72" s="97">
        <v>2012</v>
      </c>
      <c r="C72" s="98" t="s">
        <v>161</v>
      </c>
      <c r="D72" s="99" t="s">
        <v>135</v>
      </c>
      <c r="E72" s="100" t="s">
        <v>195</v>
      </c>
      <c r="F72" s="99">
        <v>25000</v>
      </c>
    </row>
    <row r="73" spans="1:6" s="16" customFormat="1" x14ac:dyDescent="0.25">
      <c r="A73" s="17" t="s">
        <v>202</v>
      </c>
      <c r="B73" s="97">
        <v>2085</v>
      </c>
      <c r="C73" s="98" t="s">
        <v>17</v>
      </c>
      <c r="D73" s="99" t="s">
        <v>135</v>
      </c>
      <c r="E73" s="100" t="s">
        <v>11</v>
      </c>
      <c r="F73" s="99">
        <v>20000</v>
      </c>
    </row>
    <row r="74" spans="1:6" s="16" customFormat="1" x14ac:dyDescent="0.25">
      <c r="A74" s="17" t="s">
        <v>202</v>
      </c>
      <c r="B74" s="97">
        <v>2085</v>
      </c>
      <c r="C74" s="98" t="s">
        <v>17</v>
      </c>
      <c r="D74" s="99" t="s">
        <v>135</v>
      </c>
      <c r="E74" s="100" t="s">
        <v>9</v>
      </c>
      <c r="F74" s="99">
        <v>25000</v>
      </c>
    </row>
    <row r="75" spans="1:6" s="16" customFormat="1" x14ac:dyDescent="0.25">
      <c r="A75" s="17" t="s">
        <v>202</v>
      </c>
      <c r="B75" s="97">
        <v>2085</v>
      </c>
      <c r="C75" s="98" t="s">
        <v>17</v>
      </c>
      <c r="D75" s="99" t="s">
        <v>135</v>
      </c>
      <c r="E75" s="100" t="s">
        <v>195</v>
      </c>
      <c r="F75" s="99">
        <v>25000</v>
      </c>
    </row>
    <row r="76" spans="1:6" s="16" customFormat="1" x14ac:dyDescent="0.25">
      <c r="A76" s="17" t="s">
        <v>202</v>
      </c>
      <c r="B76" s="101">
        <v>1925</v>
      </c>
      <c r="C76" s="98" t="s">
        <v>64</v>
      </c>
      <c r="D76" s="99" t="s">
        <v>135</v>
      </c>
      <c r="E76" s="100" t="s">
        <v>11</v>
      </c>
      <c r="F76" s="99">
        <v>20000</v>
      </c>
    </row>
    <row r="77" spans="1:6" s="16" customFormat="1" x14ac:dyDescent="0.25">
      <c r="A77" s="17" t="s">
        <v>202</v>
      </c>
      <c r="B77" s="101">
        <v>1925</v>
      </c>
      <c r="C77" s="98" t="s">
        <v>64</v>
      </c>
      <c r="D77" s="99" t="s">
        <v>135</v>
      </c>
      <c r="E77" s="100" t="s">
        <v>39</v>
      </c>
      <c r="F77" s="99">
        <v>25000</v>
      </c>
    </row>
    <row r="78" spans="1:6" s="16" customFormat="1" x14ac:dyDescent="0.25">
      <c r="A78" s="17" t="s">
        <v>202</v>
      </c>
      <c r="B78" s="101">
        <v>1925</v>
      </c>
      <c r="C78" s="98" t="s">
        <v>64</v>
      </c>
      <c r="D78" s="99" t="s">
        <v>135</v>
      </c>
      <c r="E78" s="100" t="s">
        <v>9</v>
      </c>
      <c r="F78" s="99">
        <v>25000</v>
      </c>
    </row>
    <row r="79" spans="1:6" s="16" customFormat="1" x14ac:dyDescent="0.25">
      <c r="A79" s="17" t="s">
        <v>202</v>
      </c>
      <c r="B79" s="97">
        <v>1898</v>
      </c>
      <c r="C79" s="98" t="s">
        <v>207</v>
      </c>
      <c r="D79" s="99" t="s">
        <v>135</v>
      </c>
      <c r="E79" s="100" t="s">
        <v>9</v>
      </c>
      <c r="F79" s="99">
        <v>25000</v>
      </c>
    </row>
    <row r="80" spans="1:6" s="16" customFormat="1" x14ac:dyDescent="0.25">
      <c r="A80" s="17" t="s">
        <v>202</v>
      </c>
      <c r="B80" s="101">
        <v>2010</v>
      </c>
      <c r="C80" s="98" t="s">
        <v>124</v>
      </c>
      <c r="D80" s="99" t="s">
        <v>135</v>
      </c>
      <c r="E80" s="100" t="s">
        <v>195</v>
      </c>
      <c r="F80" s="99">
        <v>25000</v>
      </c>
    </row>
    <row r="81" spans="1:6" s="16" customFormat="1" x14ac:dyDescent="0.25">
      <c r="A81" s="17" t="s">
        <v>202</v>
      </c>
      <c r="B81" s="97">
        <v>2145</v>
      </c>
      <c r="C81" s="98" t="s">
        <v>162</v>
      </c>
      <c r="D81" s="99" t="s">
        <v>135</v>
      </c>
      <c r="E81" s="100" t="s">
        <v>195</v>
      </c>
      <c r="F81" s="99">
        <v>25000</v>
      </c>
    </row>
    <row r="82" spans="1:6" s="16" customFormat="1" x14ac:dyDescent="0.25">
      <c r="A82" s="17" t="s">
        <v>202</v>
      </c>
      <c r="B82" s="97">
        <v>2198</v>
      </c>
      <c r="C82" s="98" t="s">
        <v>183</v>
      </c>
      <c r="D82" s="99" t="s">
        <v>135</v>
      </c>
      <c r="E82" s="100" t="s">
        <v>195</v>
      </c>
      <c r="F82" s="99">
        <v>25000</v>
      </c>
    </row>
    <row r="83" spans="1:6" s="16" customFormat="1" x14ac:dyDescent="0.25">
      <c r="A83" s="17" t="s">
        <v>202</v>
      </c>
      <c r="B83" s="97">
        <v>2143</v>
      </c>
      <c r="C83" s="98" t="s">
        <v>51</v>
      </c>
      <c r="D83" s="99" t="s">
        <v>135</v>
      </c>
      <c r="E83" s="100" t="s">
        <v>195</v>
      </c>
      <c r="F83" s="99">
        <v>25000</v>
      </c>
    </row>
    <row r="84" spans="1:6" s="16" customFormat="1" x14ac:dyDescent="0.25">
      <c r="A84" s="17" t="s">
        <v>202</v>
      </c>
      <c r="B84" s="101">
        <v>4131</v>
      </c>
      <c r="C84" s="98" t="s">
        <v>91</v>
      </c>
      <c r="D84" s="99" t="s">
        <v>135</v>
      </c>
      <c r="E84" s="100" t="s">
        <v>195</v>
      </c>
      <c r="F84" s="99">
        <v>25000</v>
      </c>
    </row>
    <row r="85" spans="1:6" s="16" customFormat="1" x14ac:dyDescent="0.25">
      <c r="A85" s="17" t="s">
        <v>202</v>
      </c>
      <c r="B85" s="97">
        <v>2110</v>
      </c>
      <c r="C85" s="98" t="s">
        <v>208</v>
      </c>
      <c r="D85" s="99" t="s">
        <v>135</v>
      </c>
      <c r="E85" s="100" t="s">
        <v>9</v>
      </c>
      <c r="F85" s="99">
        <v>25000</v>
      </c>
    </row>
    <row r="86" spans="1:6" s="16" customFormat="1" x14ac:dyDescent="0.25">
      <c r="A86" s="17" t="s">
        <v>202</v>
      </c>
      <c r="B86" s="101">
        <v>1990</v>
      </c>
      <c r="C86" s="98" t="s">
        <v>77</v>
      </c>
      <c r="D86" s="99" t="s">
        <v>135</v>
      </c>
      <c r="E86" s="100" t="s">
        <v>11</v>
      </c>
      <c r="F86" s="99">
        <v>20000</v>
      </c>
    </row>
    <row r="87" spans="1:6" s="16" customFormat="1" x14ac:dyDescent="0.25">
      <c r="A87" s="17" t="s">
        <v>202</v>
      </c>
      <c r="B87" s="101">
        <v>1990</v>
      </c>
      <c r="C87" s="98" t="s">
        <v>77</v>
      </c>
      <c r="D87" s="99" t="s">
        <v>135</v>
      </c>
      <c r="E87" s="100" t="s">
        <v>39</v>
      </c>
      <c r="F87" s="99">
        <v>25000</v>
      </c>
    </row>
    <row r="88" spans="1:6" s="16" customFormat="1" x14ac:dyDescent="0.25">
      <c r="A88" s="17" t="s">
        <v>202</v>
      </c>
      <c r="B88" s="97">
        <v>1990</v>
      </c>
      <c r="C88" s="98" t="s">
        <v>77</v>
      </c>
      <c r="D88" s="99" t="s">
        <v>135</v>
      </c>
      <c r="E88" s="100" t="s">
        <v>9</v>
      </c>
      <c r="F88" s="99">
        <v>25000</v>
      </c>
    </row>
    <row r="89" spans="1:6" s="16" customFormat="1" x14ac:dyDescent="0.25">
      <c r="A89" s="17" t="s">
        <v>202</v>
      </c>
      <c r="B89" s="101">
        <v>1928</v>
      </c>
      <c r="C89" s="98" t="s">
        <v>52</v>
      </c>
      <c r="D89" s="99" t="s">
        <v>135</v>
      </c>
      <c r="E89" s="100" t="s">
        <v>39</v>
      </c>
      <c r="F89" s="99">
        <v>25000</v>
      </c>
    </row>
    <row r="90" spans="1:6" s="16" customFormat="1" x14ac:dyDescent="0.25">
      <c r="A90" s="17" t="s">
        <v>202</v>
      </c>
      <c r="B90" s="97">
        <v>2016</v>
      </c>
      <c r="C90" s="98" t="s">
        <v>167</v>
      </c>
      <c r="D90" s="99" t="s">
        <v>135</v>
      </c>
      <c r="E90" s="100" t="s">
        <v>195</v>
      </c>
      <c r="F90" s="99">
        <v>25000</v>
      </c>
    </row>
    <row r="91" spans="1:6" s="16" customFormat="1" x14ac:dyDescent="0.25">
      <c r="A91" s="17" t="s">
        <v>202</v>
      </c>
      <c r="B91" s="97">
        <v>1897</v>
      </c>
      <c r="C91" s="98" t="s">
        <v>182</v>
      </c>
      <c r="D91" s="99" t="s">
        <v>135</v>
      </c>
      <c r="E91" s="100" t="s">
        <v>11</v>
      </c>
      <c r="F91" s="99">
        <v>20000</v>
      </c>
    </row>
    <row r="92" spans="1:6" s="16" customFormat="1" x14ac:dyDescent="0.25">
      <c r="A92" s="17" t="s">
        <v>202</v>
      </c>
      <c r="B92" s="101">
        <v>1897</v>
      </c>
      <c r="C92" s="98" t="s">
        <v>182</v>
      </c>
      <c r="D92" s="99" t="s">
        <v>135</v>
      </c>
      <c r="E92" s="100" t="s">
        <v>39</v>
      </c>
      <c r="F92" s="99">
        <v>25000</v>
      </c>
    </row>
    <row r="93" spans="1:6" s="16" customFormat="1" x14ac:dyDescent="0.25">
      <c r="A93" s="17" t="s">
        <v>202</v>
      </c>
      <c r="B93" s="101">
        <v>1897</v>
      </c>
      <c r="C93" s="98" t="s">
        <v>182</v>
      </c>
      <c r="D93" s="99" t="s">
        <v>135</v>
      </c>
      <c r="E93" s="100" t="s">
        <v>9</v>
      </c>
      <c r="F93" s="99">
        <v>25000</v>
      </c>
    </row>
    <row r="94" spans="1:6" s="16" customFormat="1" x14ac:dyDescent="0.25">
      <c r="A94" s="17" t="s">
        <v>202</v>
      </c>
      <c r="B94" s="97">
        <v>2081</v>
      </c>
      <c r="C94" s="98" t="s">
        <v>128</v>
      </c>
      <c r="D94" s="99" t="s">
        <v>135</v>
      </c>
      <c r="E94" s="100" t="s">
        <v>9</v>
      </c>
      <c r="F94" s="99">
        <v>25000</v>
      </c>
    </row>
    <row r="95" spans="1:6" s="16" customFormat="1" x14ac:dyDescent="0.25">
      <c r="A95" s="17" t="s">
        <v>202</v>
      </c>
      <c r="B95" s="102">
        <v>2180</v>
      </c>
      <c r="C95" s="98" t="s">
        <v>169</v>
      </c>
      <c r="D95" s="99" t="s">
        <v>135</v>
      </c>
      <c r="E95" s="100" t="s">
        <v>11</v>
      </c>
      <c r="F95" s="99">
        <v>20000</v>
      </c>
    </row>
    <row r="96" spans="1:6" s="16" customFormat="1" x14ac:dyDescent="0.25">
      <c r="A96" s="17" t="s">
        <v>202</v>
      </c>
      <c r="B96" s="97">
        <v>2001</v>
      </c>
      <c r="C96" s="98" t="s">
        <v>171</v>
      </c>
      <c r="D96" s="99" t="s">
        <v>135</v>
      </c>
      <c r="E96" s="100" t="s">
        <v>11</v>
      </c>
      <c r="F96" s="99">
        <v>20000</v>
      </c>
    </row>
    <row r="97" spans="1:6" s="16" customFormat="1" x14ac:dyDescent="0.25">
      <c r="A97" s="17" t="s">
        <v>202</v>
      </c>
      <c r="B97" s="97">
        <v>2001</v>
      </c>
      <c r="C97" s="98" t="s">
        <v>171</v>
      </c>
      <c r="D97" s="99" t="s">
        <v>135</v>
      </c>
      <c r="E97" s="100" t="s">
        <v>39</v>
      </c>
      <c r="F97" s="99">
        <v>25000</v>
      </c>
    </row>
    <row r="98" spans="1:6" s="16" customFormat="1" x14ac:dyDescent="0.25">
      <c r="A98" s="17" t="s">
        <v>202</v>
      </c>
      <c r="B98" s="101">
        <v>2182</v>
      </c>
      <c r="C98" s="98" t="s">
        <v>95</v>
      </c>
      <c r="D98" s="99" t="s">
        <v>135</v>
      </c>
      <c r="E98" s="100" t="s">
        <v>195</v>
      </c>
      <c r="F98" s="99">
        <v>25000</v>
      </c>
    </row>
    <row r="99" spans="1:6" s="16" customFormat="1" x14ac:dyDescent="0.25">
      <c r="A99" s="17" t="s">
        <v>202</v>
      </c>
      <c r="B99" s="97">
        <v>1999</v>
      </c>
      <c r="C99" s="98" t="s">
        <v>181</v>
      </c>
      <c r="D99" s="99" t="s">
        <v>135</v>
      </c>
      <c r="E99" s="100" t="s">
        <v>195</v>
      </c>
      <c r="F99" s="99">
        <v>25000</v>
      </c>
    </row>
    <row r="100" spans="1:6" s="16" customFormat="1" x14ac:dyDescent="0.25">
      <c r="A100" s="17" t="s">
        <v>202</v>
      </c>
      <c r="B100" s="97">
        <v>2188</v>
      </c>
      <c r="C100" s="98" t="s">
        <v>180</v>
      </c>
      <c r="D100" s="99" t="s">
        <v>135</v>
      </c>
      <c r="E100" s="100" t="s">
        <v>195</v>
      </c>
      <c r="F100" s="99">
        <v>25000</v>
      </c>
    </row>
    <row r="101" spans="1:6" s="16" customFormat="1" x14ac:dyDescent="0.25">
      <c r="A101" s="17" t="s">
        <v>202</v>
      </c>
      <c r="B101" s="97">
        <v>1944</v>
      </c>
      <c r="C101" s="98" t="s">
        <v>54</v>
      </c>
      <c r="D101" s="99" t="s">
        <v>135</v>
      </c>
      <c r="E101" s="100" t="s">
        <v>195</v>
      </c>
      <c r="F101" s="99">
        <v>25000</v>
      </c>
    </row>
    <row r="102" spans="1:6" s="16" customFormat="1" x14ac:dyDescent="0.25">
      <c r="A102" s="17" t="s">
        <v>202</v>
      </c>
      <c r="B102" s="101">
        <v>2103</v>
      </c>
      <c r="C102" s="98" t="s">
        <v>173</v>
      </c>
      <c r="D102" s="99" t="s">
        <v>135</v>
      </c>
      <c r="E102" s="100" t="s">
        <v>195</v>
      </c>
      <c r="F102" s="99">
        <v>25000</v>
      </c>
    </row>
    <row r="103" spans="1:6" s="16" customFormat="1" x14ac:dyDescent="0.25">
      <c r="A103" s="17" t="s">
        <v>202</v>
      </c>
      <c r="B103" s="97">
        <v>1978</v>
      </c>
      <c r="C103" s="98" t="s">
        <v>209</v>
      </c>
      <c r="D103" s="99" t="s">
        <v>135</v>
      </c>
      <c r="E103" s="100" t="s">
        <v>195</v>
      </c>
      <c r="F103" s="99">
        <v>25000</v>
      </c>
    </row>
    <row r="104" spans="1:6" s="16" customFormat="1" x14ac:dyDescent="0.25">
      <c r="A104" s="17" t="s">
        <v>202</v>
      </c>
      <c r="B104" s="97">
        <v>2022</v>
      </c>
      <c r="C104" s="98" t="s">
        <v>174</v>
      </c>
      <c r="D104" s="99" t="s">
        <v>135</v>
      </c>
      <c r="E104" s="100" t="s">
        <v>195</v>
      </c>
      <c r="F104" s="99">
        <v>25000</v>
      </c>
    </row>
    <row r="105" spans="1:6" s="16" customFormat="1" x14ac:dyDescent="0.25">
      <c r="A105" s="17" t="s">
        <v>202</v>
      </c>
      <c r="B105" s="97">
        <v>2083</v>
      </c>
      <c r="C105" s="98" t="s">
        <v>56</v>
      </c>
      <c r="D105" s="99" t="s">
        <v>135</v>
      </c>
      <c r="E105" s="100" t="s">
        <v>195</v>
      </c>
      <c r="F105" s="99">
        <v>25000</v>
      </c>
    </row>
    <row r="106" spans="1:6" s="16" customFormat="1" x14ac:dyDescent="0.25">
      <c r="A106" s="17" t="s">
        <v>202</v>
      </c>
      <c r="B106" s="101">
        <v>1948</v>
      </c>
      <c r="C106" s="98" t="s">
        <v>34</v>
      </c>
      <c r="D106" s="99" t="s">
        <v>135</v>
      </c>
      <c r="E106" s="100" t="s">
        <v>11</v>
      </c>
      <c r="F106" s="99">
        <v>20000</v>
      </c>
    </row>
    <row r="107" spans="1:6" s="16" customFormat="1" x14ac:dyDescent="0.25">
      <c r="A107" s="17" t="s">
        <v>202</v>
      </c>
      <c r="B107" s="101">
        <v>1948</v>
      </c>
      <c r="C107" s="98" t="s">
        <v>34</v>
      </c>
      <c r="D107" s="99" t="s">
        <v>135</v>
      </c>
      <c r="E107" s="100" t="s">
        <v>39</v>
      </c>
      <c r="F107" s="99">
        <v>25000</v>
      </c>
    </row>
    <row r="108" spans="1:6" s="16" customFormat="1" x14ac:dyDescent="0.25">
      <c r="A108" s="17" t="s">
        <v>202</v>
      </c>
      <c r="B108" s="97">
        <v>2018</v>
      </c>
      <c r="C108" s="98" t="s">
        <v>176</v>
      </c>
      <c r="D108" s="99" t="s">
        <v>135</v>
      </c>
      <c r="E108" s="100" t="s">
        <v>195</v>
      </c>
      <c r="F108" s="99">
        <v>25000</v>
      </c>
    </row>
    <row r="109" spans="1:6" s="16" customFormat="1" x14ac:dyDescent="0.25">
      <c r="A109" s="17" t="s">
        <v>202</v>
      </c>
      <c r="B109" s="101">
        <v>2003</v>
      </c>
      <c r="C109" s="98" t="s">
        <v>57</v>
      </c>
      <c r="D109" s="99" t="s">
        <v>135</v>
      </c>
      <c r="E109" s="100" t="s">
        <v>11</v>
      </c>
      <c r="F109" s="99">
        <v>20000</v>
      </c>
    </row>
    <row r="110" spans="1:6" s="16" customFormat="1" x14ac:dyDescent="0.25">
      <c r="A110" s="17" t="s">
        <v>202</v>
      </c>
      <c r="B110" s="101">
        <v>2210</v>
      </c>
      <c r="C110" s="98" t="s">
        <v>140</v>
      </c>
      <c r="D110" s="99" t="s">
        <v>135</v>
      </c>
      <c r="E110" s="100" t="s">
        <v>11</v>
      </c>
      <c r="F110" s="99">
        <v>20000</v>
      </c>
    </row>
    <row r="111" spans="1:6" s="16" customFormat="1" x14ac:dyDescent="0.25">
      <c r="A111" s="17" t="s">
        <v>202</v>
      </c>
      <c r="B111" s="101">
        <v>2210</v>
      </c>
      <c r="C111" s="98" t="s">
        <v>140</v>
      </c>
      <c r="D111" s="99" t="s">
        <v>135</v>
      </c>
      <c r="E111" s="100" t="s">
        <v>39</v>
      </c>
      <c r="F111" s="99">
        <v>25000</v>
      </c>
    </row>
    <row r="112" spans="1:6" s="16" customFormat="1" x14ac:dyDescent="0.25">
      <c r="A112" s="17" t="s">
        <v>202</v>
      </c>
      <c r="B112" s="101">
        <v>2255</v>
      </c>
      <c r="C112" s="98" t="s">
        <v>58</v>
      </c>
      <c r="D112" s="99" t="s">
        <v>135</v>
      </c>
      <c r="E112" s="100" t="s">
        <v>11</v>
      </c>
      <c r="F112" s="99">
        <v>20000</v>
      </c>
    </row>
    <row r="113" spans="1:6" s="16" customFormat="1" x14ac:dyDescent="0.25">
      <c r="A113" s="17" t="s">
        <v>202</v>
      </c>
      <c r="B113" s="103">
        <v>2041</v>
      </c>
      <c r="C113" s="104" t="s">
        <v>38</v>
      </c>
      <c r="D113" s="105" t="s">
        <v>137</v>
      </c>
      <c r="E113" s="106" t="s">
        <v>9</v>
      </c>
      <c r="F113" s="105" t="s">
        <v>141</v>
      </c>
    </row>
    <row r="114" spans="1:6" s="16" customFormat="1" x14ac:dyDescent="0.25">
      <c r="A114" s="17" t="s">
        <v>202</v>
      </c>
      <c r="B114" s="103">
        <v>2042</v>
      </c>
      <c r="C114" s="104" t="s">
        <v>86</v>
      </c>
      <c r="D114" s="105" t="s">
        <v>137</v>
      </c>
      <c r="E114" s="106" t="s">
        <v>195</v>
      </c>
      <c r="F114" s="105" t="s">
        <v>141</v>
      </c>
    </row>
    <row r="115" spans="1:6" s="16" customFormat="1" x14ac:dyDescent="0.25">
      <c r="A115" s="17" t="s">
        <v>202</v>
      </c>
      <c r="B115" s="103">
        <v>2100</v>
      </c>
      <c r="C115" s="104" t="s">
        <v>45</v>
      </c>
      <c r="D115" s="105" t="s">
        <v>137</v>
      </c>
      <c r="E115" s="106" t="s">
        <v>11</v>
      </c>
      <c r="F115" s="105" t="s">
        <v>141</v>
      </c>
    </row>
    <row r="116" spans="1:6" s="16" customFormat="1" x14ac:dyDescent="0.25">
      <c r="A116" s="17" t="s">
        <v>202</v>
      </c>
      <c r="B116" s="103">
        <v>2100</v>
      </c>
      <c r="C116" s="104" t="s">
        <v>45</v>
      </c>
      <c r="D116" s="105" t="s">
        <v>137</v>
      </c>
      <c r="E116" s="106" t="s">
        <v>39</v>
      </c>
      <c r="F116" s="105" t="s">
        <v>141</v>
      </c>
    </row>
    <row r="117" spans="1:6" s="16" customFormat="1" x14ac:dyDescent="0.25">
      <c r="A117" s="17" t="s">
        <v>202</v>
      </c>
      <c r="B117" s="103">
        <v>2015</v>
      </c>
      <c r="C117" s="104" t="s">
        <v>159</v>
      </c>
      <c r="D117" s="105" t="s">
        <v>137</v>
      </c>
      <c r="E117" s="106" t="s">
        <v>195</v>
      </c>
      <c r="F117" s="105" t="s">
        <v>141</v>
      </c>
    </row>
    <row r="118" spans="1:6" s="16" customFormat="1" x14ac:dyDescent="0.25">
      <c r="A118" s="17" t="s">
        <v>202</v>
      </c>
      <c r="B118" s="103">
        <v>2023</v>
      </c>
      <c r="C118" s="104" t="s">
        <v>160</v>
      </c>
      <c r="D118" s="105" t="s">
        <v>137</v>
      </c>
      <c r="E118" s="106" t="s">
        <v>195</v>
      </c>
      <c r="F118" s="105" t="s">
        <v>141</v>
      </c>
    </row>
    <row r="119" spans="1:6" s="16" customFormat="1" x14ac:dyDescent="0.25">
      <c r="A119" s="17" t="s">
        <v>202</v>
      </c>
      <c r="B119" s="103">
        <v>2056</v>
      </c>
      <c r="C119" s="104" t="s">
        <v>83</v>
      </c>
      <c r="D119" s="105" t="s">
        <v>137</v>
      </c>
      <c r="E119" s="106" t="s">
        <v>195</v>
      </c>
      <c r="F119" s="105" t="s">
        <v>141</v>
      </c>
    </row>
    <row r="120" spans="1:6" s="16" customFormat="1" x14ac:dyDescent="0.25">
      <c r="A120" s="17" t="s">
        <v>202</v>
      </c>
      <c r="B120" s="103">
        <v>1923</v>
      </c>
      <c r="C120" s="104" t="s">
        <v>144</v>
      </c>
      <c r="D120" s="105" t="s">
        <v>137</v>
      </c>
      <c r="E120" s="106" t="s">
        <v>11</v>
      </c>
      <c r="F120" s="105" t="s">
        <v>141</v>
      </c>
    </row>
    <row r="121" spans="1:6" s="16" customFormat="1" x14ac:dyDescent="0.25">
      <c r="A121" s="17"/>
      <c r="B121" s="103">
        <v>2143</v>
      </c>
      <c r="C121" s="104" t="s">
        <v>51</v>
      </c>
      <c r="D121" s="105" t="s">
        <v>137</v>
      </c>
      <c r="E121" s="106" t="s">
        <v>11</v>
      </c>
      <c r="F121" s="105" t="s">
        <v>141</v>
      </c>
    </row>
    <row r="122" spans="1:6" s="16" customFormat="1" x14ac:dyDescent="0.25">
      <c r="A122" s="17" t="s">
        <v>202</v>
      </c>
      <c r="B122" s="103">
        <v>2143</v>
      </c>
      <c r="C122" s="104" t="s">
        <v>51</v>
      </c>
      <c r="D122" s="105" t="s">
        <v>137</v>
      </c>
      <c r="E122" s="106" t="s">
        <v>39</v>
      </c>
      <c r="F122" s="105" t="s">
        <v>141</v>
      </c>
    </row>
    <row r="123" spans="1:6" s="16" customFormat="1" x14ac:dyDescent="0.25">
      <c r="A123" s="17" t="s">
        <v>202</v>
      </c>
      <c r="B123" s="103">
        <v>2143</v>
      </c>
      <c r="C123" s="104" t="s">
        <v>51</v>
      </c>
      <c r="D123" s="105" t="s">
        <v>137</v>
      </c>
      <c r="E123" s="106" t="s">
        <v>9</v>
      </c>
      <c r="F123" s="105" t="s">
        <v>141</v>
      </c>
    </row>
    <row r="124" spans="1:6" s="16" customFormat="1" x14ac:dyDescent="0.25">
      <c r="A124" s="17"/>
      <c r="B124" s="103">
        <v>2045</v>
      </c>
      <c r="C124" s="104" t="s">
        <v>21</v>
      </c>
      <c r="D124" s="105" t="s">
        <v>137</v>
      </c>
      <c r="E124" s="106" t="s">
        <v>11</v>
      </c>
      <c r="F124" s="105" t="s">
        <v>141</v>
      </c>
    </row>
    <row r="125" spans="1:6" s="16" customFormat="1" x14ac:dyDescent="0.25">
      <c r="A125" s="17" t="s">
        <v>202</v>
      </c>
      <c r="B125" s="103">
        <v>2045</v>
      </c>
      <c r="C125" s="104" t="s">
        <v>21</v>
      </c>
      <c r="D125" s="105" t="s">
        <v>137</v>
      </c>
      <c r="E125" s="106" t="s">
        <v>39</v>
      </c>
      <c r="F125" s="105" t="s">
        <v>141</v>
      </c>
    </row>
    <row r="126" spans="1:6" s="16" customFormat="1" x14ac:dyDescent="0.25">
      <c r="A126" s="17" t="s">
        <v>202</v>
      </c>
      <c r="B126" s="103">
        <v>2001</v>
      </c>
      <c r="C126" s="104" t="s">
        <v>171</v>
      </c>
      <c r="D126" s="105" t="s">
        <v>137</v>
      </c>
      <c r="E126" s="106" t="s">
        <v>195</v>
      </c>
      <c r="F126" s="105" t="s">
        <v>141</v>
      </c>
    </row>
    <row r="127" spans="1:6" s="16" customFormat="1" x14ac:dyDescent="0.25">
      <c r="A127" s="17" t="s">
        <v>202</v>
      </c>
      <c r="B127" s="103">
        <v>2087</v>
      </c>
      <c r="C127" s="104" t="s">
        <v>23</v>
      </c>
      <c r="D127" s="105" t="s">
        <v>137</v>
      </c>
      <c r="E127" s="106" t="s">
        <v>195</v>
      </c>
      <c r="F127" s="105" t="s">
        <v>141</v>
      </c>
    </row>
    <row r="128" spans="1:6" s="16" customFormat="1" x14ac:dyDescent="0.25">
      <c r="A128" s="17"/>
      <c r="B128" s="103">
        <v>1947</v>
      </c>
      <c r="C128" s="104" t="s">
        <v>177</v>
      </c>
      <c r="D128" s="105" t="s">
        <v>137</v>
      </c>
      <c r="E128" s="106" t="s">
        <v>11</v>
      </c>
      <c r="F128" s="105" t="s">
        <v>141</v>
      </c>
    </row>
    <row r="129" spans="1:6" s="16" customFormat="1" x14ac:dyDescent="0.25">
      <c r="A129" s="17"/>
      <c r="B129" s="103">
        <v>1947</v>
      </c>
      <c r="C129" s="104" t="s">
        <v>177</v>
      </c>
      <c r="D129" s="105" t="s">
        <v>137</v>
      </c>
      <c r="E129" s="106" t="s">
        <v>39</v>
      </c>
      <c r="F129" s="105" t="s">
        <v>141</v>
      </c>
    </row>
    <row r="130" spans="1:6" s="16" customFormat="1" x14ac:dyDescent="0.25">
      <c r="A130" s="17"/>
      <c r="B130" s="103">
        <v>2255</v>
      </c>
      <c r="C130" s="104" t="s">
        <v>58</v>
      </c>
      <c r="D130" s="105" t="s">
        <v>137</v>
      </c>
      <c r="E130" s="106" t="s">
        <v>39</v>
      </c>
      <c r="F130" s="105" t="s">
        <v>141</v>
      </c>
    </row>
    <row r="131" spans="1:6" s="16" customFormat="1" x14ac:dyDescent="0.25">
      <c r="A131" s="15"/>
      <c r="B131" s="5"/>
      <c r="C131" s="5"/>
      <c r="D131" s="5"/>
      <c r="E131" s="7"/>
      <c r="F131" s="7"/>
    </row>
  </sheetData>
  <sheetProtection sheet="1" objects="1" scenarios="1"/>
  <phoneticPr fontId="18" type="noConversion"/>
  <conditionalFormatting sqref="B25:F130">
    <cfRule type="expression" dxfId="19" priority="1">
      <formula>$D25="No"</formula>
    </cfRule>
    <cfRule type="expression" dxfId="18" priority="2">
      <formula>$D25="Withdrawn"</formula>
    </cfRule>
  </conditionalFormatting>
  <pageMargins left="0.7" right="0.7" top="0.75" bottom="0.75" header="0.3" footer="0.3"/>
  <pageSetup scale="85" fitToHeight="0" orientation="portrait" r:id="rId1"/>
  <headerFooter scaleWithDoc="0"/>
  <ignoredErrors>
    <ignoredError sqref="D20" formulaRange="1"/>
  </ignoredError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A1:F149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19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0" t="s">
        <v>202</v>
      </c>
      <c r="C2" s="9" t="s">
        <v>203</v>
      </c>
      <c r="D2" s="9"/>
      <c r="E2" s="9"/>
      <c r="F2" s="9"/>
    </row>
    <row r="3" spans="1:6" ht="18.75" customHeight="1" x14ac:dyDescent="0.3">
      <c r="A3" s="20" t="s">
        <v>202</v>
      </c>
      <c r="B3" s="3"/>
      <c r="C3"/>
      <c r="D3" s="10"/>
      <c r="E3" s="10"/>
      <c r="F3" s="10"/>
    </row>
    <row r="4" spans="1:6" ht="23.25" customHeight="1" x14ac:dyDescent="0.25">
      <c r="A4" s="20" t="s">
        <v>202</v>
      </c>
      <c r="B4" s="4"/>
      <c r="C4" s="14" t="s">
        <v>194</v>
      </c>
      <c r="D4" s="11"/>
      <c r="E4" s="11"/>
      <c r="F4" s="11"/>
    </row>
    <row r="5" spans="1:6" s="39" customFormat="1" x14ac:dyDescent="0.25">
      <c r="A5" s="20" t="s">
        <v>202</v>
      </c>
      <c r="B5" s="27"/>
      <c r="C5" s="27"/>
      <c r="D5" s="27"/>
      <c r="E5" s="27"/>
      <c r="F5" s="27"/>
    </row>
    <row r="6" spans="1:6" s="39" customFormat="1" x14ac:dyDescent="0.25">
      <c r="A6" s="20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0" t="s">
        <v>202</v>
      </c>
      <c r="B7" s="63" t="s">
        <v>11</v>
      </c>
      <c r="C7" s="127"/>
      <c r="D7" s="65">
        <f>SUMIF(Recipients2022[Grant Type],B7,Recipients2022[Grant Amount])</f>
        <v>200000</v>
      </c>
      <c r="E7" s="27"/>
      <c r="F7" s="27"/>
    </row>
    <row r="8" spans="1:6" s="39" customFormat="1" x14ac:dyDescent="0.25">
      <c r="A8" s="20" t="s">
        <v>202</v>
      </c>
      <c r="B8" s="66" t="s">
        <v>12</v>
      </c>
      <c r="C8" s="128"/>
      <c r="D8" s="68">
        <f>SUMIF(Recipients2022[Grant Type],B8,Recipients2022[Grant Amount])</f>
        <v>275000</v>
      </c>
      <c r="E8" s="27"/>
      <c r="F8" s="27"/>
    </row>
    <row r="9" spans="1:6" s="39" customFormat="1" x14ac:dyDescent="0.25">
      <c r="A9" s="20" t="s">
        <v>202</v>
      </c>
      <c r="B9" s="66" t="s">
        <v>9</v>
      </c>
      <c r="C9" s="128"/>
      <c r="D9" s="68">
        <f>SUMIF(Recipients2022[Grant Type],B9,Recipients2022[Grant Amount])</f>
        <v>550000</v>
      </c>
      <c r="E9" s="27"/>
      <c r="F9" s="27"/>
    </row>
    <row r="10" spans="1:6" s="39" customFormat="1" x14ac:dyDescent="0.25">
      <c r="A10" s="20" t="s">
        <v>202</v>
      </c>
      <c r="B10" s="66" t="s">
        <v>195</v>
      </c>
      <c r="C10" s="128"/>
      <c r="D10" s="68">
        <f>SUMIF(Recipients2022[Grant Type],B10,Recipients2022[Grant Amount])</f>
        <v>1750000</v>
      </c>
      <c r="E10" s="27"/>
      <c r="F10" s="27"/>
    </row>
    <row r="11" spans="1:6" s="39" customFormat="1" x14ac:dyDescent="0.25">
      <c r="A11" s="20" t="s">
        <v>202</v>
      </c>
      <c r="B11" s="124" t="s">
        <v>238</v>
      </c>
      <c r="C11" s="125"/>
      <c r="D11" s="83">
        <f>SUM(D7:D10)</f>
        <v>2775000</v>
      </c>
      <c r="E11" s="27"/>
      <c r="F11" s="42"/>
    </row>
    <row r="12" spans="1:6" s="39" customFormat="1" x14ac:dyDescent="0.25">
      <c r="A12" s="20" t="s">
        <v>202</v>
      </c>
      <c r="B12" s="40"/>
      <c r="C12" s="40"/>
      <c r="D12" s="40"/>
      <c r="E12" s="27"/>
      <c r="F12" s="27"/>
    </row>
    <row r="13" spans="1:6" s="39" customFormat="1" x14ac:dyDescent="0.25">
      <c r="A13" s="20" t="s">
        <v>202</v>
      </c>
      <c r="B13" s="23" t="s">
        <v>240</v>
      </c>
      <c r="C13" s="81"/>
      <c r="D13" s="80" t="s">
        <v>239</v>
      </c>
      <c r="E13" s="27"/>
      <c r="F13" s="27"/>
    </row>
    <row r="14" spans="1:6" s="39" customFormat="1" x14ac:dyDescent="0.25">
      <c r="A14" s="20" t="s">
        <v>202</v>
      </c>
      <c r="B14" s="63" t="s">
        <v>11</v>
      </c>
      <c r="C14" s="130"/>
      <c r="D14" s="72">
        <f>COUNTIFS(Recipients2022[Grant Awarded],"Yes",Recipients2022[Grant Type],B14)</f>
        <v>10</v>
      </c>
      <c r="E14" s="27"/>
      <c r="F14" s="27"/>
    </row>
    <row r="15" spans="1:6" s="39" customFormat="1" x14ac:dyDescent="0.25">
      <c r="A15" s="20" t="s">
        <v>202</v>
      </c>
      <c r="B15" s="66" t="s">
        <v>12</v>
      </c>
      <c r="C15" s="131"/>
      <c r="D15" s="73">
        <f>COUNTIFS(Recipients2022[Grant Awarded],"Yes",Recipients2022[Grant Type],B15)</f>
        <v>11</v>
      </c>
      <c r="E15" s="27"/>
      <c r="F15" s="27"/>
    </row>
    <row r="16" spans="1:6" s="39" customFormat="1" x14ac:dyDescent="0.25">
      <c r="A16" s="20" t="s">
        <v>202</v>
      </c>
      <c r="B16" s="66" t="s">
        <v>9</v>
      </c>
      <c r="C16" s="131"/>
      <c r="D16" s="73">
        <f>COUNTIFS(Recipients2022[Grant Awarded],"Yes",Recipients2022[Grant Type],B16)</f>
        <v>22</v>
      </c>
      <c r="E16" s="27"/>
      <c r="F16" s="27"/>
    </row>
    <row r="17" spans="1:6" s="39" customFormat="1" x14ac:dyDescent="0.25">
      <c r="A17" s="20" t="s">
        <v>202</v>
      </c>
      <c r="B17" s="66" t="s">
        <v>195</v>
      </c>
      <c r="C17" s="131"/>
      <c r="D17" s="73">
        <f>COUNTIFS(Recipients2022[Grant Awarded],"Yes",Recipients2022[Grant Type],B17)</f>
        <v>70</v>
      </c>
      <c r="E17" s="27"/>
      <c r="F17" s="27"/>
    </row>
    <row r="18" spans="1:6" s="39" customFormat="1" x14ac:dyDescent="0.25">
      <c r="A18" s="20" t="s">
        <v>202</v>
      </c>
      <c r="B18" s="124" t="s">
        <v>6</v>
      </c>
      <c r="C18" s="126"/>
      <c r="D18" s="82">
        <f>SUM(D14:D17)</f>
        <v>113</v>
      </c>
      <c r="E18" s="27"/>
      <c r="F18" s="27"/>
    </row>
    <row r="19" spans="1:6" s="39" customFormat="1" x14ac:dyDescent="0.25">
      <c r="A19" s="20" t="s">
        <v>202</v>
      </c>
      <c r="B19" s="40"/>
      <c r="C19" s="40"/>
      <c r="D19" s="40"/>
      <c r="E19" s="27"/>
      <c r="F19" s="27"/>
    </row>
    <row r="20" spans="1:6" s="39" customFormat="1" x14ac:dyDescent="0.25">
      <c r="A20" s="20" t="s">
        <v>202</v>
      </c>
      <c r="B20" s="114" t="s">
        <v>244</v>
      </c>
      <c r="C20" s="75"/>
      <c r="D20" s="77" cm="1">
        <f t="array" ref="D20">SUMPRODUCT((B25:B137&lt;&gt;"")/COUNTIF(B25:B137,B25:B137&amp;""))</f>
        <v>82.999999999999957</v>
      </c>
      <c r="E20" s="27"/>
      <c r="F20" s="27"/>
    </row>
    <row r="21" spans="1:6" s="39" customFormat="1" x14ac:dyDescent="0.25">
      <c r="A21" s="20" t="s">
        <v>202</v>
      </c>
      <c r="B21" s="116" t="s">
        <v>247</v>
      </c>
      <c r="C21" s="117"/>
      <c r="D21" s="118">
        <v>0</v>
      </c>
      <c r="E21" s="27"/>
      <c r="F21" s="27"/>
    </row>
    <row r="22" spans="1:6" s="39" customFormat="1" x14ac:dyDescent="0.25">
      <c r="A22" s="20" t="s">
        <v>202</v>
      </c>
      <c r="B22" s="6"/>
      <c r="C22" s="1"/>
      <c r="D22" s="41"/>
      <c r="E22" s="27"/>
      <c r="F22" s="27"/>
    </row>
    <row r="23" spans="1:6" ht="22.5" customHeight="1" x14ac:dyDescent="0.25">
      <c r="A23" s="20" t="s">
        <v>202</v>
      </c>
      <c r="B23" s="13" t="s">
        <v>229</v>
      </c>
      <c r="C23" s="12"/>
      <c r="D23" s="12"/>
      <c r="E23" s="12"/>
      <c r="F23" s="12"/>
    </row>
    <row r="24" spans="1:6" s="16" customFormat="1" x14ac:dyDescent="0.25">
      <c r="A24" s="20" t="s">
        <v>202</v>
      </c>
      <c r="B24" s="95" t="s">
        <v>1</v>
      </c>
      <c r="C24" s="96" t="s">
        <v>2</v>
      </c>
      <c r="D24" s="95" t="s">
        <v>7</v>
      </c>
      <c r="E24" s="96" t="s">
        <v>4</v>
      </c>
      <c r="F24" s="95" t="s">
        <v>3</v>
      </c>
    </row>
    <row r="25" spans="1:6" s="16" customFormat="1" x14ac:dyDescent="0.25">
      <c r="A25" s="20"/>
      <c r="B25" s="133">
        <v>1899</v>
      </c>
      <c r="C25" s="134" t="s">
        <v>73</v>
      </c>
      <c r="D25" s="135" t="s">
        <v>135</v>
      </c>
      <c r="E25" s="136" t="s">
        <v>195</v>
      </c>
      <c r="F25" s="135">
        <v>25000</v>
      </c>
    </row>
    <row r="26" spans="1:6" s="16" customFormat="1" x14ac:dyDescent="0.25">
      <c r="A26" s="15"/>
      <c r="B26" s="97">
        <v>2041</v>
      </c>
      <c r="C26" s="98" t="s">
        <v>38</v>
      </c>
      <c r="D26" s="99" t="s">
        <v>135</v>
      </c>
      <c r="E26" s="100" t="s">
        <v>195</v>
      </c>
      <c r="F26" s="99">
        <v>25000</v>
      </c>
    </row>
    <row r="27" spans="1:6" s="16" customFormat="1" x14ac:dyDescent="0.25">
      <c r="A27" s="15"/>
      <c r="B27" s="97">
        <v>2208</v>
      </c>
      <c r="C27" s="98" t="s">
        <v>27</v>
      </c>
      <c r="D27" s="99" t="s">
        <v>135</v>
      </c>
      <c r="E27" s="100" t="s">
        <v>195</v>
      </c>
      <c r="F27" s="99">
        <v>25000</v>
      </c>
    </row>
    <row r="28" spans="1:6" s="16" customFormat="1" x14ac:dyDescent="0.25">
      <c r="A28" s="15"/>
      <c r="B28" s="97">
        <v>2243</v>
      </c>
      <c r="C28" s="98" t="s">
        <v>28</v>
      </c>
      <c r="D28" s="99" t="s">
        <v>135</v>
      </c>
      <c r="E28" s="100" t="s">
        <v>195</v>
      </c>
      <c r="F28" s="99">
        <v>25000</v>
      </c>
    </row>
    <row r="29" spans="1:6" s="16" customFormat="1" x14ac:dyDescent="0.25">
      <c r="A29" s="15"/>
      <c r="B29" s="97">
        <v>1974</v>
      </c>
      <c r="C29" s="98" t="s">
        <v>61</v>
      </c>
      <c r="D29" s="99" t="s">
        <v>135</v>
      </c>
      <c r="E29" s="100" t="s">
        <v>195</v>
      </c>
      <c r="F29" s="99">
        <v>25000</v>
      </c>
    </row>
    <row r="30" spans="1:6" s="16" customFormat="1" x14ac:dyDescent="0.25">
      <c r="A30" s="15"/>
      <c r="B30" s="97">
        <v>1896</v>
      </c>
      <c r="C30" s="98" t="s">
        <v>148</v>
      </c>
      <c r="D30" s="99" t="s">
        <v>135</v>
      </c>
      <c r="E30" s="100" t="s">
        <v>195</v>
      </c>
      <c r="F30" s="99">
        <v>25000</v>
      </c>
    </row>
    <row r="31" spans="1:6" s="16" customFormat="1" x14ac:dyDescent="0.25">
      <c r="A31" s="15"/>
      <c r="B31" s="97">
        <v>2046</v>
      </c>
      <c r="C31" s="98" t="s">
        <v>149</v>
      </c>
      <c r="D31" s="99" t="s">
        <v>135</v>
      </c>
      <c r="E31" s="100" t="s">
        <v>195</v>
      </c>
      <c r="F31" s="99">
        <v>25000</v>
      </c>
    </row>
    <row r="32" spans="1:6" s="16" customFormat="1" x14ac:dyDescent="0.25">
      <c r="A32" s="15"/>
      <c r="B32" s="97">
        <v>1929</v>
      </c>
      <c r="C32" s="98" t="s">
        <v>71</v>
      </c>
      <c r="D32" s="99" t="s">
        <v>135</v>
      </c>
      <c r="E32" s="100" t="s">
        <v>195</v>
      </c>
      <c r="F32" s="99">
        <v>25000</v>
      </c>
    </row>
    <row r="33" spans="1:6" s="16" customFormat="1" x14ac:dyDescent="0.25">
      <c r="A33" s="15"/>
      <c r="B33" s="97">
        <v>2139</v>
      </c>
      <c r="C33" s="98" t="s">
        <v>76</v>
      </c>
      <c r="D33" s="99" t="s">
        <v>135</v>
      </c>
      <c r="E33" s="100" t="s">
        <v>9</v>
      </c>
      <c r="F33" s="99">
        <v>25000</v>
      </c>
    </row>
    <row r="34" spans="1:6" s="16" customFormat="1" x14ac:dyDescent="0.25">
      <c r="A34" s="15"/>
      <c r="B34" s="97">
        <v>2185</v>
      </c>
      <c r="C34" s="98" t="s">
        <v>101</v>
      </c>
      <c r="D34" s="99" t="s">
        <v>135</v>
      </c>
      <c r="E34" s="100" t="s">
        <v>195</v>
      </c>
      <c r="F34" s="99">
        <v>25000</v>
      </c>
    </row>
    <row r="35" spans="1:6" s="16" customFormat="1" x14ac:dyDescent="0.25">
      <c r="A35" s="15" t="s">
        <v>5</v>
      </c>
      <c r="B35" s="97">
        <v>1972</v>
      </c>
      <c r="C35" s="98" t="s">
        <v>40</v>
      </c>
      <c r="D35" s="99" t="s">
        <v>135</v>
      </c>
      <c r="E35" s="100" t="s">
        <v>195</v>
      </c>
      <c r="F35" s="99">
        <v>25000</v>
      </c>
    </row>
    <row r="36" spans="1:6" s="16" customFormat="1" x14ac:dyDescent="0.25">
      <c r="A36" s="15" t="s">
        <v>5</v>
      </c>
      <c r="B36" s="101">
        <v>2191</v>
      </c>
      <c r="C36" s="98" t="s">
        <v>150</v>
      </c>
      <c r="D36" s="107" t="s">
        <v>135</v>
      </c>
      <c r="E36" s="100" t="s">
        <v>39</v>
      </c>
      <c r="F36" s="99">
        <v>25000</v>
      </c>
    </row>
    <row r="37" spans="1:6" s="16" customFormat="1" x14ac:dyDescent="0.25">
      <c r="A37" s="15" t="s">
        <v>5</v>
      </c>
      <c r="B37" s="97">
        <v>1945</v>
      </c>
      <c r="C37" s="98" t="s">
        <v>67</v>
      </c>
      <c r="D37" s="99" t="s">
        <v>135</v>
      </c>
      <c r="E37" s="100" t="s">
        <v>195</v>
      </c>
      <c r="F37" s="99">
        <v>25000</v>
      </c>
    </row>
    <row r="38" spans="1:6" s="16" customFormat="1" x14ac:dyDescent="0.25">
      <c r="A38" s="15" t="s">
        <v>5</v>
      </c>
      <c r="B38" s="97">
        <v>1927</v>
      </c>
      <c r="C38" s="98" t="s">
        <v>151</v>
      </c>
      <c r="D38" s="99" t="s">
        <v>135</v>
      </c>
      <c r="E38" s="100" t="s">
        <v>9</v>
      </c>
      <c r="F38" s="99">
        <v>25000</v>
      </c>
    </row>
    <row r="39" spans="1:6" s="16" customFormat="1" x14ac:dyDescent="0.25">
      <c r="A39" s="15" t="s">
        <v>5</v>
      </c>
      <c r="B39" s="97">
        <v>1927</v>
      </c>
      <c r="C39" s="98" t="s">
        <v>151</v>
      </c>
      <c r="D39" s="99" t="s">
        <v>135</v>
      </c>
      <c r="E39" s="100" t="s">
        <v>195</v>
      </c>
      <c r="F39" s="99">
        <v>25000</v>
      </c>
    </row>
    <row r="40" spans="1:6" s="16" customFormat="1" x14ac:dyDescent="0.25">
      <c r="A40" s="15" t="s">
        <v>5</v>
      </c>
      <c r="B40" s="101">
        <v>2086</v>
      </c>
      <c r="C40" s="98" t="s">
        <v>88</v>
      </c>
      <c r="D40" s="99" t="s">
        <v>135</v>
      </c>
      <c r="E40" s="100" t="s">
        <v>195</v>
      </c>
      <c r="F40" s="99">
        <v>25000</v>
      </c>
    </row>
    <row r="41" spans="1:6" s="16" customFormat="1" x14ac:dyDescent="0.25">
      <c r="A41" s="15" t="s">
        <v>5</v>
      </c>
      <c r="B41" s="97">
        <v>1970</v>
      </c>
      <c r="C41" s="98" t="s">
        <v>138</v>
      </c>
      <c r="D41" s="99" t="s">
        <v>135</v>
      </c>
      <c r="E41" s="100" t="s">
        <v>195</v>
      </c>
      <c r="F41" s="99">
        <v>25000</v>
      </c>
    </row>
    <row r="42" spans="1:6" s="16" customFormat="1" x14ac:dyDescent="0.25">
      <c r="A42" s="15" t="s">
        <v>5</v>
      </c>
      <c r="B42" s="97">
        <v>2190</v>
      </c>
      <c r="C42" s="98" t="s">
        <v>42</v>
      </c>
      <c r="D42" s="99" t="s">
        <v>135</v>
      </c>
      <c r="E42" s="100" t="s">
        <v>195</v>
      </c>
      <c r="F42" s="99">
        <v>25000</v>
      </c>
    </row>
    <row r="43" spans="1:6" s="16" customFormat="1" x14ac:dyDescent="0.25">
      <c r="A43" s="15" t="s">
        <v>5</v>
      </c>
      <c r="B43" s="97">
        <v>2187</v>
      </c>
      <c r="C43" s="98" t="s">
        <v>29</v>
      </c>
      <c r="D43" s="99" t="s">
        <v>135</v>
      </c>
      <c r="E43" s="100" t="s">
        <v>195</v>
      </c>
      <c r="F43" s="99">
        <v>25000</v>
      </c>
    </row>
    <row r="44" spans="1:6" s="16" customFormat="1" x14ac:dyDescent="0.25">
      <c r="A44" s="15" t="s">
        <v>5</v>
      </c>
      <c r="B44" s="97">
        <v>2253</v>
      </c>
      <c r="C44" s="98" t="s">
        <v>81</v>
      </c>
      <c r="D44" s="99" t="s">
        <v>135</v>
      </c>
      <c r="E44" s="100" t="s">
        <v>195</v>
      </c>
      <c r="F44" s="99">
        <v>25000</v>
      </c>
    </row>
    <row r="45" spans="1:6" s="16" customFormat="1" x14ac:dyDescent="0.25">
      <c r="A45" s="15" t="s">
        <v>5</v>
      </c>
      <c r="B45" s="97">
        <v>1993</v>
      </c>
      <c r="C45" s="98" t="s">
        <v>14</v>
      </c>
      <c r="D45" s="99" t="s">
        <v>135</v>
      </c>
      <c r="E45" s="100" t="s">
        <v>9</v>
      </c>
      <c r="F45" s="99">
        <v>25000</v>
      </c>
    </row>
    <row r="46" spans="1:6" s="16" customFormat="1" x14ac:dyDescent="0.25">
      <c r="A46" s="15" t="s">
        <v>5</v>
      </c>
      <c r="B46" s="97">
        <v>1993</v>
      </c>
      <c r="C46" s="98" t="s">
        <v>14</v>
      </c>
      <c r="D46" s="99" t="s">
        <v>135</v>
      </c>
      <c r="E46" s="100" t="s">
        <v>195</v>
      </c>
      <c r="F46" s="99">
        <v>25000</v>
      </c>
    </row>
    <row r="47" spans="1:6" s="16" customFormat="1" x14ac:dyDescent="0.25">
      <c r="A47" s="15" t="s">
        <v>5</v>
      </c>
      <c r="B47" s="97">
        <v>1991</v>
      </c>
      <c r="C47" s="98" t="s">
        <v>43</v>
      </c>
      <c r="D47" s="99" t="s">
        <v>135</v>
      </c>
      <c r="E47" s="100" t="s">
        <v>195</v>
      </c>
      <c r="F47" s="99">
        <v>25000</v>
      </c>
    </row>
    <row r="48" spans="1:6" s="16" customFormat="1" x14ac:dyDescent="0.25">
      <c r="A48" s="15" t="s">
        <v>5</v>
      </c>
      <c r="B48" s="97">
        <v>2229</v>
      </c>
      <c r="C48" s="98" t="s">
        <v>89</v>
      </c>
      <c r="D48" s="99" t="s">
        <v>135</v>
      </c>
      <c r="E48" s="100" t="s">
        <v>195</v>
      </c>
      <c r="F48" s="99">
        <v>25000</v>
      </c>
    </row>
    <row r="49" spans="1:6" s="16" customFormat="1" x14ac:dyDescent="0.25">
      <c r="A49" s="15" t="s">
        <v>5</v>
      </c>
      <c r="B49" s="97">
        <v>2203</v>
      </c>
      <c r="C49" s="98" t="s">
        <v>106</v>
      </c>
      <c r="D49" s="99" t="s">
        <v>135</v>
      </c>
      <c r="E49" s="100" t="s">
        <v>11</v>
      </c>
      <c r="F49" s="99">
        <v>20000</v>
      </c>
    </row>
    <row r="50" spans="1:6" s="16" customFormat="1" x14ac:dyDescent="0.25">
      <c r="A50" s="15" t="s">
        <v>5</v>
      </c>
      <c r="B50" s="97">
        <v>2217</v>
      </c>
      <c r="C50" s="98" t="s">
        <v>107</v>
      </c>
      <c r="D50" s="99" t="s">
        <v>135</v>
      </c>
      <c r="E50" s="100" t="s">
        <v>195</v>
      </c>
      <c r="F50" s="99">
        <v>25000</v>
      </c>
    </row>
    <row r="51" spans="1:6" s="16" customFormat="1" x14ac:dyDescent="0.25">
      <c r="A51" s="15" t="s">
        <v>5</v>
      </c>
      <c r="B51" s="97">
        <v>1998</v>
      </c>
      <c r="C51" s="98" t="s">
        <v>44</v>
      </c>
      <c r="D51" s="99" t="s">
        <v>135</v>
      </c>
      <c r="E51" s="100" t="s">
        <v>195</v>
      </c>
      <c r="F51" s="99">
        <v>25000</v>
      </c>
    </row>
    <row r="52" spans="1:6" s="16" customFormat="1" x14ac:dyDescent="0.25">
      <c r="A52" s="15" t="s">
        <v>5</v>
      </c>
      <c r="B52" s="97">
        <v>2221</v>
      </c>
      <c r="C52" s="98" t="s">
        <v>108</v>
      </c>
      <c r="D52" s="99" t="s">
        <v>135</v>
      </c>
      <c r="E52" s="100" t="s">
        <v>195</v>
      </c>
      <c r="F52" s="99">
        <v>25000</v>
      </c>
    </row>
    <row r="53" spans="1:6" s="16" customFormat="1" x14ac:dyDescent="0.25">
      <c r="A53" s="15" t="s">
        <v>5</v>
      </c>
      <c r="B53" s="97">
        <v>1930</v>
      </c>
      <c r="C53" s="98" t="s">
        <v>109</v>
      </c>
      <c r="D53" s="99" t="s">
        <v>135</v>
      </c>
      <c r="E53" s="100" t="s">
        <v>195</v>
      </c>
      <c r="F53" s="99">
        <v>25000</v>
      </c>
    </row>
    <row r="54" spans="1:6" s="16" customFormat="1" x14ac:dyDescent="0.25">
      <c r="A54" s="15" t="s">
        <v>5</v>
      </c>
      <c r="B54" s="97">
        <v>2000</v>
      </c>
      <c r="C54" s="98" t="s">
        <v>112</v>
      </c>
      <c r="D54" s="99" t="s">
        <v>135</v>
      </c>
      <c r="E54" s="100" t="s">
        <v>195</v>
      </c>
      <c r="F54" s="99">
        <v>25000</v>
      </c>
    </row>
    <row r="55" spans="1:6" s="16" customFormat="1" x14ac:dyDescent="0.25">
      <c r="A55" s="15" t="s">
        <v>5</v>
      </c>
      <c r="B55" s="97">
        <v>2099</v>
      </c>
      <c r="C55" s="98" t="s">
        <v>46</v>
      </c>
      <c r="D55" s="99" t="s">
        <v>135</v>
      </c>
      <c r="E55" s="100" t="s">
        <v>9</v>
      </c>
      <c r="F55" s="99">
        <v>25000</v>
      </c>
    </row>
    <row r="56" spans="1:6" s="16" customFormat="1" x14ac:dyDescent="0.25">
      <c r="A56" s="15" t="s">
        <v>5</v>
      </c>
      <c r="B56" s="97">
        <v>2201</v>
      </c>
      <c r="C56" s="98" t="s">
        <v>114</v>
      </c>
      <c r="D56" s="99" t="s">
        <v>135</v>
      </c>
      <c r="E56" s="100" t="s">
        <v>9</v>
      </c>
      <c r="F56" s="99">
        <v>25000</v>
      </c>
    </row>
    <row r="57" spans="1:6" s="16" customFormat="1" x14ac:dyDescent="0.25">
      <c r="A57" s="15" t="s">
        <v>5</v>
      </c>
      <c r="B57" s="97">
        <v>2201</v>
      </c>
      <c r="C57" s="98" t="s">
        <v>114</v>
      </c>
      <c r="D57" s="99" t="s">
        <v>135</v>
      </c>
      <c r="E57" s="100" t="s">
        <v>195</v>
      </c>
      <c r="F57" s="99">
        <v>25000</v>
      </c>
    </row>
    <row r="58" spans="1:6" s="16" customFormat="1" x14ac:dyDescent="0.25">
      <c r="A58" s="15" t="s">
        <v>5</v>
      </c>
      <c r="B58" s="97">
        <v>2239</v>
      </c>
      <c r="C58" s="98" t="s">
        <v>196</v>
      </c>
      <c r="D58" s="99" t="s">
        <v>135</v>
      </c>
      <c r="E58" s="100" t="s">
        <v>11</v>
      </c>
      <c r="F58" s="99">
        <v>20000</v>
      </c>
    </row>
    <row r="59" spans="1:6" s="16" customFormat="1" x14ac:dyDescent="0.25">
      <c r="A59" s="15" t="s">
        <v>5</v>
      </c>
      <c r="B59" s="97">
        <v>2239</v>
      </c>
      <c r="C59" s="98" t="s">
        <v>196</v>
      </c>
      <c r="D59" s="99" t="s">
        <v>135</v>
      </c>
      <c r="E59" s="100" t="s">
        <v>195</v>
      </c>
      <c r="F59" s="99">
        <v>25000</v>
      </c>
    </row>
    <row r="60" spans="1:6" s="16" customFormat="1" x14ac:dyDescent="0.25">
      <c r="A60" s="15" t="s">
        <v>5</v>
      </c>
      <c r="B60" s="97">
        <v>2024</v>
      </c>
      <c r="C60" s="98" t="s">
        <v>115</v>
      </c>
      <c r="D60" s="99" t="s">
        <v>135</v>
      </c>
      <c r="E60" s="100" t="s">
        <v>11</v>
      </c>
      <c r="F60" s="99">
        <v>20000</v>
      </c>
    </row>
    <row r="61" spans="1:6" s="16" customFormat="1" x14ac:dyDescent="0.25">
      <c r="A61" s="15" t="s">
        <v>5</v>
      </c>
      <c r="B61" s="97">
        <v>3997</v>
      </c>
      <c r="C61" s="98" t="s">
        <v>31</v>
      </c>
      <c r="D61" s="99" t="s">
        <v>135</v>
      </c>
      <c r="E61" s="100" t="s">
        <v>9</v>
      </c>
      <c r="F61" s="99">
        <v>25000</v>
      </c>
    </row>
    <row r="62" spans="1:6" s="16" customFormat="1" x14ac:dyDescent="0.25">
      <c r="A62" s="15" t="s">
        <v>5</v>
      </c>
      <c r="B62" s="97">
        <v>3997</v>
      </c>
      <c r="C62" s="98" t="s">
        <v>31</v>
      </c>
      <c r="D62" s="99" t="s">
        <v>135</v>
      </c>
      <c r="E62" s="100" t="s">
        <v>195</v>
      </c>
      <c r="F62" s="99">
        <v>25000</v>
      </c>
    </row>
    <row r="63" spans="1:6" s="16" customFormat="1" x14ac:dyDescent="0.25">
      <c r="A63" s="15" t="s">
        <v>5</v>
      </c>
      <c r="B63" s="97">
        <v>2053</v>
      </c>
      <c r="C63" s="98" t="s">
        <v>93</v>
      </c>
      <c r="D63" s="99" t="s">
        <v>135</v>
      </c>
      <c r="E63" s="100" t="s">
        <v>195</v>
      </c>
      <c r="F63" s="99">
        <v>25000</v>
      </c>
    </row>
    <row r="64" spans="1:6" s="16" customFormat="1" x14ac:dyDescent="0.25">
      <c r="A64" s="15" t="s">
        <v>5</v>
      </c>
      <c r="B64" s="97">
        <v>2008</v>
      </c>
      <c r="C64" s="98" t="s">
        <v>118</v>
      </c>
      <c r="D64" s="99" t="s">
        <v>135</v>
      </c>
      <c r="E64" s="100" t="s">
        <v>195</v>
      </c>
      <c r="F64" s="99">
        <v>25000</v>
      </c>
    </row>
    <row r="65" spans="1:6" s="16" customFormat="1" x14ac:dyDescent="0.25">
      <c r="A65" s="15" t="s">
        <v>5</v>
      </c>
      <c r="B65" s="97">
        <v>2091</v>
      </c>
      <c r="C65" s="98" t="s">
        <v>143</v>
      </c>
      <c r="D65" s="99" t="s">
        <v>135</v>
      </c>
      <c r="E65" s="100" t="s">
        <v>11</v>
      </c>
      <c r="F65" s="99">
        <v>20000</v>
      </c>
    </row>
    <row r="66" spans="1:6" s="16" customFormat="1" x14ac:dyDescent="0.25">
      <c r="A66" s="15" t="s">
        <v>5</v>
      </c>
      <c r="B66" s="97">
        <v>2091</v>
      </c>
      <c r="C66" s="98" t="s">
        <v>143</v>
      </c>
      <c r="D66" s="99" t="s">
        <v>135</v>
      </c>
      <c r="E66" s="100" t="s">
        <v>39</v>
      </c>
      <c r="F66" s="99">
        <v>25000</v>
      </c>
    </row>
    <row r="67" spans="1:6" s="16" customFormat="1" x14ac:dyDescent="0.25">
      <c r="A67" s="15" t="s">
        <v>5</v>
      </c>
      <c r="B67" s="97">
        <v>2091</v>
      </c>
      <c r="C67" s="98" t="s">
        <v>143</v>
      </c>
      <c r="D67" s="99" t="s">
        <v>135</v>
      </c>
      <c r="E67" s="100" t="s">
        <v>9</v>
      </c>
      <c r="F67" s="99">
        <v>25000</v>
      </c>
    </row>
    <row r="68" spans="1:6" s="16" customFormat="1" x14ac:dyDescent="0.25">
      <c r="A68" s="15" t="s">
        <v>5</v>
      </c>
      <c r="B68" s="101">
        <v>2091</v>
      </c>
      <c r="C68" s="98" t="s">
        <v>143</v>
      </c>
      <c r="D68" s="107" t="s">
        <v>135</v>
      </c>
      <c r="E68" s="100" t="s">
        <v>195</v>
      </c>
      <c r="F68" s="99">
        <v>25000</v>
      </c>
    </row>
    <row r="69" spans="1:6" s="16" customFormat="1" x14ac:dyDescent="0.25">
      <c r="A69" s="15" t="s">
        <v>5</v>
      </c>
      <c r="B69" s="97">
        <v>2057</v>
      </c>
      <c r="C69" s="98" t="s">
        <v>47</v>
      </c>
      <c r="D69" s="99" t="s">
        <v>135</v>
      </c>
      <c r="E69" s="100" t="s">
        <v>195</v>
      </c>
      <c r="F69" s="99">
        <v>25000</v>
      </c>
    </row>
    <row r="70" spans="1:6" s="16" customFormat="1" x14ac:dyDescent="0.25">
      <c r="A70" s="15" t="s">
        <v>5</v>
      </c>
      <c r="B70" s="97">
        <v>2212</v>
      </c>
      <c r="C70" s="98" t="s">
        <v>119</v>
      </c>
      <c r="D70" s="99" t="s">
        <v>135</v>
      </c>
      <c r="E70" s="100" t="s">
        <v>9</v>
      </c>
      <c r="F70" s="99">
        <v>25000</v>
      </c>
    </row>
    <row r="71" spans="1:6" s="16" customFormat="1" x14ac:dyDescent="0.25">
      <c r="A71" s="15" t="s">
        <v>5</v>
      </c>
      <c r="B71" s="97">
        <v>2212</v>
      </c>
      <c r="C71" s="98" t="s">
        <v>119</v>
      </c>
      <c r="D71" s="99" t="s">
        <v>135</v>
      </c>
      <c r="E71" s="100" t="s">
        <v>195</v>
      </c>
      <c r="F71" s="99">
        <v>25000</v>
      </c>
    </row>
    <row r="72" spans="1:6" s="16" customFormat="1" x14ac:dyDescent="0.25">
      <c r="A72" s="15" t="s">
        <v>5</v>
      </c>
      <c r="B72" s="97">
        <v>1923</v>
      </c>
      <c r="C72" s="98" t="s">
        <v>144</v>
      </c>
      <c r="D72" s="99" t="s">
        <v>135</v>
      </c>
      <c r="E72" s="100" t="s">
        <v>195</v>
      </c>
      <c r="F72" s="99">
        <v>25000</v>
      </c>
    </row>
    <row r="73" spans="1:6" s="16" customFormat="1" x14ac:dyDescent="0.25">
      <c r="A73" s="15" t="s">
        <v>5</v>
      </c>
      <c r="B73" s="97">
        <v>2101</v>
      </c>
      <c r="C73" s="98" t="s">
        <v>84</v>
      </c>
      <c r="D73" s="99" t="s">
        <v>135</v>
      </c>
      <c r="E73" s="100" t="s">
        <v>195</v>
      </c>
      <c r="F73" s="99">
        <v>25000</v>
      </c>
    </row>
    <row r="74" spans="1:6" s="16" customFormat="1" x14ac:dyDescent="0.25">
      <c r="A74" s="15" t="s">
        <v>5</v>
      </c>
      <c r="B74" s="97">
        <v>2097</v>
      </c>
      <c r="C74" s="98" t="s">
        <v>120</v>
      </c>
      <c r="D74" s="99" t="s">
        <v>135</v>
      </c>
      <c r="E74" s="100" t="s">
        <v>195</v>
      </c>
      <c r="F74" s="99">
        <v>25000</v>
      </c>
    </row>
    <row r="75" spans="1:6" s="16" customFormat="1" x14ac:dyDescent="0.25">
      <c r="A75" s="15" t="s">
        <v>5</v>
      </c>
      <c r="B75" s="97">
        <v>2092</v>
      </c>
      <c r="C75" s="98" t="s">
        <v>49</v>
      </c>
      <c r="D75" s="99" t="s">
        <v>135</v>
      </c>
      <c r="E75" s="100" t="s">
        <v>195</v>
      </c>
      <c r="F75" s="99">
        <v>25000</v>
      </c>
    </row>
    <row r="76" spans="1:6" s="16" customFormat="1" x14ac:dyDescent="0.25">
      <c r="A76" s="15" t="s">
        <v>5</v>
      </c>
      <c r="B76" s="97">
        <v>2090</v>
      </c>
      <c r="C76" s="98" t="s">
        <v>122</v>
      </c>
      <c r="D76" s="99" t="s">
        <v>135</v>
      </c>
      <c r="E76" s="100" t="s">
        <v>195</v>
      </c>
      <c r="F76" s="99">
        <v>25000</v>
      </c>
    </row>
    <row r="77" spans="1:6" s="16" customFormat="1" x14ac:dyDescent="0.25">
      <c r="A77" s="15" t="s">
        <v>5</v>
      </c>
      <c r="B77" s="108">
        <v>2048</v>
      </c>
      <c r="C77" s="98" t="s">
        <v>123</v>
      </c>
      <c r="D77" s="107" t="s">
        <v>135</v>
      </c>
      <c r="E77" s="100" t="s">
        <v>195</v>
      </c>
      <c r="F77" s="99">
        <v>25000</v>
      </c>
    </row>
    <row r="78" spans="1:6" s="16" customFormat="1" x14ac:dyDescent="0.25">
      <c r="A78" s="15" t="s">
        <v>5</v>
      </c>
      <c r="B78" s="108">
        <v>2205</v>
      </c>
      <c r="C78" s="98" t="s">
        <v>32</v>
      </c>
      <c r="D78" s="107" t="s">
        <v>135</v>
      </c>
      <c r="E78" s="100" t="s">
        <v>9</v>
      </c>
      <c r="F78" s="99">
        <v>25000</v>
      </c>
    </row>
    <row r="79" spans="1:6" s="16" customFormat="1" x14ac:dyDescent="0.25">
      <c r="A79" s="15" t="s">
        <v>5</v>
      </c>
      <c r="B79" s="108">
        <v>2205</v>
      </c>
      <c r="C79" s="98" t="s">
        <v>32</v>
      </c>
      <c r="D79" s="107" t="s">
        <v>135</v>
      </c>
      <c r="E79" s="100" t="s">
        <v>195</v>
      </c>
      <c r="F79" s="99">
        <v>25000</v>
      </c>
    </row>
    <row r="80" spans="1:6" s="16" customFormat="1" x14ac:dyDescent="0.25">
      <c r="A80" s="15" t="s">
        <v>5</v>
      </c>
      <c r="B80" s="108">
        <v>2249</v>
      </c>
      <c r="C80" s="98" t="s">
        <v>197</v>
      </c>
      <c r="D80" s="107" t="s">
        <v>135</v>
      </c>
      <c r="E80" s="100" t="s">
        <v>9</v>
      </c>
      <c r="F80" s="99">
        <v>25000</v>
      </c>
    </row>
    <row r="81" spans="1:6" s="16" customFormat="1" x14ac:dyDescent="0.25">
      <c r="A81" s="15" t="s">
        <v>5</v>
      </c>
      <c r="B81" s="108">
        <v>1968</v>
      </c>
      <c r="C81" s="98" t="s">
        <v>163</v>
      </c>
      <c r="D81" s="107" t="s">
        <v>135</v>
      </c>
      <c r="E81" s="100" t="s">
        <v>39</v>
      </c>
      <c r="F81" s="99">
        <v>25000</v>
      </c>
    </row>
    <row r="82" spans="1:6" s="16" customFormat="1" x14ac:dyDescent="0.25">
      <c r="A82" s="15" t="s">
        <v>5</v>
      </c>
      <c r="B82" s="108">
        <v>1966</v>
      </c>
      <c r="C82" s="98" t="s">
        <v>74</v>
      </c>
      <c r="D82" s="107" t="s">
        <v>135</v>
      </c>
      <c r="E82" s="100" t="s">
        <v>195</v>
      </c>
      <c r="F82" s="99">
        <v>25000</v>
      </c>
    </row>
    <row r="83" spans="1:6" s="16" customFormat="1" x14ac:dyDescent="0.25">
      <c r="A83" s="15" t="s">
        <v>5</v>
      </c>
      <c r="B83" s="108">
        <v>1924</v>
      </c>
      <c r="C83" s="98" t="s">
        <v>85</v>
      </c>
      <c r="D83" s="107" t="s">
        <v>135</v>
      </c>
      <c r="E83" s="100" t="s">
        <v>11</v>
      </c>
      <c r="F83" s="99">
        <v>20000</v>
      </c>
    </row>
    <row r="84" spans="1:6" s="16" customFormat="1" x14ac:dyDescent="0.25">
      <c r="A84" s="15" t="s">
        <v>5</v>
      </c>
      <c r="B84" s="108">
        <v>1924</v>
      </c>
      <c r="C84" s="98" t="s">
        <v>85</v>
      </c>
      <c r="D84" s="107" t="s">
        <v>135</v>
      </c>
      <c r="E84" s="100" t="s">
        <v>39</v>
      </c>
      <c r="F84" s="99">
        <v>25000</v>
      </c>
    </row>
    <row r="85" spans="1:6" s="16" customFormat="1" x14ac:dyDescent="0.25">
      <c r="A85" s="15" t="s">
        <v>5</v>
      </c>
      <c r="B85" s="108">
        <v>1924</v>
      </c>
      <c r="C85" s="98" t="s">
        <v>85</v>
      </c>
      <c r="D85" s="107" t="s">
        <v>135</v>
      </c>
      <c r="E85" s="100" t="s">
        <v>195</v>
      </c>
      <c r="F85" s="99">
        <v>25000</v>
      </c>
    </row>
    <row r="86" spans="1:6" s="16" customFormat="1" x14ac:dyDescent="0.25">
      <c r="A86" s="15" t="s">
        <v>5</v>
      </c>
      <c r="B86" s="108">
        <v>1996</v>
      </c>
      <c r="C86" s="98" t="s">
        <v>164</v>
      </c>
      <c r="D86" s="107" t="s">
        <v>135</v>
      </c>
      <c r="E86" s="100" t="s">
        <v>195</v>
      </c>
      <c r="F86" s="99">
        <v>25000</v>
      </c>
    </row>
    <row r="87" spans="1:6" s="16" customFormat="1" x14ac:dyDescent="0.25">
      <c r="A87" s="15" t="s">
        <v>5</v>
      </c>
      <c r="B87" s="108">
        <v>2214</v>
      </c>
      <c r="C87" s="98" t="s">
        <v>19</v>
      </c>
      <c r="D87" s="107" t="s">
        <v>135</v>
      </c>
      <c r="E87" s="100" t="s">
        <v>9</v>
      </c>
      <c r="F87" s="99">
        <v>25000</v>
      </c>
    </row>
    <row r="88" spans="1:6" s="16" customFormat="1" x14ac:dyDescent="0.25">
      <c r="A88" s="15" t="s">
        <v>5</v>
      </c>
      <c r="B88" s="108">
        <v>2214</v>
      </c>
      <c r="C88" s="98" t="s">
        <v>19</v>
      </c>
      <c r="D88" s="107" t="s">
        <v>135</v>
      </c>
      <c r="E88" s="100" t="s">
        <v>195</v>
      </c>
      <c r="F88" s="99">
        <v>25000</v>
      </c>
    </row>
    <row r="89" spans="1:6" s="16" customFormat="1" x14ac:dyDescent="0.25">
      <c r="A89" s="15" t="s">
        <v>5</v>
      </c>
      <c r="B89" s="108">
        <v>4131</v>
      </c>
      <c r="C89" s="98" t="s">
        <v>91</v>
      </c>
      <c r="D89" s="107" t="s">
        <v>135</v>
      </c>
      <c r="E89" s="100" t="s">
        <v>9</v>
      </c>
      <c r="F89" s="99">
        <v>25000</v>
      </c>
    </row>
    <row r="90" spans="1:6" s="16" customFormat="1" x14ac:dyDescent="0.25">
      <c r="A90" s="15" t="s">
        <v>5</v>
      </c>
      <c r="B90" s="108">
        <v>1990</v>
      </c>
      <c r="C90" s="98" t="s">
        <v>77</v>
      </c>
      <c r="D90" s="107" t="s">
        <v>135</v>
      </c>
      <c r="E90" s="100" t="s">
        <v>195</v>
      </c>
      <c r="F90" s="99">
        <v>25000</v>
      </c>
    </row>
    <row r="91" spans="1:6" s="16" customFormat="1" x14ac:dyDescent="0.25">
      <c r="A91" s="15" t="s">
        <v>5</v>
      </c>
      <c r="B91" s="108">
        <v>2093</v>
      </c>
      <c r="C91" s="98" t="s">
        <v>20</v>
      </c>
      <c r="D91" s="107" t="s">
        <v>135</v>
      </c>
      <c r="E91" s="100" t="s">
        <v>195</v>
      </c>
      <c r="F91" s="99">
        <v>25000</v>
      </c>
    </row>
    <row r="92" spans="1:6" s="16" customFormat="1" x14ac:dyDescent="0.25">
      <c r="A92" s="15" t="s">
        <v>5</v>
      </c>
      <c r="B92" s="108">
        <v>2108</v>
      </c>
      <c r="C92" s="98" t="s">
        <v>146</v>
      </c>
      <c r="D92" s="107" t="s">
        <v>135</v>
      </c>
      <c r="E92" s="100" t="s">
        <v>195</v>
      </c>
      <c r="F92" s="99">
        <v>25000</v>
      </c>
    </row>
    <row r="93" spans="1:6" s="16" customFormat="1" x14ac:dyDescent="0.25">
      <c r="A93" s="15" t="s">
        <v>5</v>
      </c>
      <c r="B93" s="108">
        <v>1928</v>
      </c>
      <c r="C93" s="98" t="s">
        <v>52</v>
      </c>
      <c r="D93" s="107" t="s">
        <v>135</v>
      </c>
      <c r="E93" s="100" t="s">
        <v>195</v>
      </c>
      <c r="F93" s="99">
        <v>25000</v>
      </c>
    </row>
    <row r="94" spans="1:6" s="16" customFormat="1" x14ac:dyDescent="0.25">
      <c r="A94" s="15" t="s">
        <v>5</v>
      </c>
      <c r="B94" s="108">
        <v>2181</v>
      </c>
      <c r="C94" s="98" t="s">
        <v>166</v>
      </c>
      <c r="D94" s="107" t="s">
        <v>135</v>
      </c>
      <c r="E94" s="100" t="s">
        <v>9</v>
      </c>
      <c r="F94" s="99">
        <v>25000</v>
      </c>
    </row>
    <row r="95" spans="1:6" s="16" customFormat="1" x14ac:dyDescent="0.25">
      <c r="A95" s="15" t="s">
        <v>5</v>
      </c>
      <c r="B95" s="108">
        <v>2181</v>
      </c>
      <c r="C95" s="98" t="s">
        <v>166</v>
      </c>
      <c r="D95" s="107" t="s">
        <v>135</v>
      </c>
      <c r="E95" s="100" t="s">
        <v>195</v>
      </c>
      <c r="F95" s="99">
        <v>25000</v>
      </c>
    </row>
    <row r="96" spans="1:6" s="16" customFormat="1" x14ac:dyDescent="0.25">
      <c r="A96" s="15" t="s">
        <v>5</v>
      </c>
      <c r="B96" s="108">
        <v>1900</v>
      </c>
      <c r="C96" s="98" t="s">
        <v>126</v>
      </c>
      <c r="D96" s="107" t="s">
        <v>135</v>
      </c>
      <c r="E96" s="100" t="s">
        <v>195</v>
      </c>
      <c r="F96" s="99">
        <v>25000</v>
      </c>
    </row>
    <row r="97" spans="1:6" s="16" customFormat="1" x14ac:dyDescent="0.25">
      <c r="A97" s="15" t="s">
        <v>5</v>
      </c>
      <c r="B97" s="108">
        <v>2202</v>
      </c>
      <c r="C97" s="98" t="s">
        <v>33</v>
      </c>
      <c r="D97" s="107" t="s">
        <v>135</v>
      </c>
      <c r="E97" s="100" t="s">
        <v>195</v>
      </c>
      <c r="F97" s="99">
        <v>25000</v>
      </c>
    </row>
    <row r="98" spans="1:6" s="16" customFormat="1" x14ac:dyDescent="0.25">
      <c r="A98" s="15" t="s">
        <v>5</v>
      </c>
      <c r="B98" s="108">
        <v>2081</v>
      </c>
      <c r="C98" s="98" t="s">
        <v>128</v>
      </c>
      <c r="D98" s="107" t="s">
        <v>135</v>
      </c>
      <c r="E98" s="100" t="s">
        <v>195</v>
      </c>
      <c r="F98" s="99">
        <v>25000</v>
      </c>
    </row>
    <row r="99" spans="1:6" s="16" customFormat="1" x14ac:dyDescent="0.25">
      <c r="A99" s="15" t="s">
        <v>5</v>
      </c>
      <c r="B99" s="108">
        <v>2180</v>
      </c>
      <c r="C99" s="98" t="s">
        <v>169</v>
      </c>
      <c r="D99" s="107" t="s">
        <v>135</v>
      </c>
      <c r="E99" s="100" t="s">
        <v>195</v>
      </c>
      <c r="F99" s="99">
        <v>25000</v>
      </c>
    </row>
    <row r="100" spans="1:6" s="16" customFormat="1" x14ac:dyDescent="0.25">
      <c r="A100" s="15" t="s">
        <v>5</v>
      </c>
      <c r="B100" s="108">
        <v>2045</v>
      </c>
      <c r="C100" s="98" t="s">
        <v>21</v>
      </c>
      <c r="D100" s="107" t="s">
        <v>135</v>
      </c>
      <c r="E100" s="100" t="s">
        <v>195</v>
      </c>
      <c r="F100" s="99">
        <v>25000</v>
      </c>
    </row>
    <row r="101" spans="1:6" s="16" customFormat="1" x14ac:dyDescent="0.25">
      <c r="A101" s="15" t="s">
        <v>5</v>
      </c>
      <c r="B101" s="108">
        <v>1946</v>
      </c>
      <c r="C101" s="98" t="s">
        <v>53</v>
      </c>
      <c r="D101" s="107" t="s">
        <v>135</v>
      </c>
      <c r="E101" s="100" t="s">
        <v>9</v>
      </c>
      <c r="F101" s="99">
        <v>25000</v>
      </c>
    </row>
    <row r="102" spans="1:6" s="16" customFormat="1" x14ac:dyDescent="0.25">
      <c r="A102" s="15" t="s">
        <v>5</v>
      </c>
      <c r="B102" s="108">
        <v>1946</v>
      </c>
      <c r="C102" s="98" t="s">
        <v>53</v>
      </c>
      <c r="D102" s="107" t="s">
        <v>135</v>
      </c>
      <c r="E102" s="100" t="s">
        <v>195</v>
      </c>
      <c r="F102" s="99">
        <v>25000</v>
      </c>
    </row>
    <row r="103" spans="1:6" s="16" customFormat="1" x14ac:dyDescent="0.25">
      <c r="A103" s="15" t="s">
        <v>5</v>
      </c>
      <c r="B103" s="108">
        <v>1977</v>
      </c>
      <c r="C103" s="98" t="s">
        <v>79</v>
      </c>
      <c r="D103" s="107" t="s">
        <v>135</v>
      </c>
      <c r="E103" s="100" t="s">
        <v>11</v>
      </c>
      <c r="F103" s="99">
        <v>20000</v>
      </c>
    </row>
    <row r="104" spans="1:6" s="16" customFormat="1" x14ac:dyDescent="0.25">
      <c r="A104" s="15" t="s">
        <v>5</v>
      </c>
      <c r="B104" s="108">
        <v>1977</v>
      </c>
      <c r="C104" s="98" t="s">
        <v>79</v>
      </c>
      <c r="D104" s="107" t="s">
        <v>135</v>
      </c>
      <c r="E104" s="100" t="s">
        <v>39</v>
      </c>
      <c r="F104" s="99">
        <v>25000</v>
      </c>
    </row>
    <row r="105" spans="1:6" s="16" customFormat="1" x14ac:dyDescent="0.25">
      <c r="A105" s="15" t="s">
        <v>5</v>
      </c>
      <c r="B105" s="108">
        <v>1977</v>
      </c>
      <c r="C105" s="98" t="s">
        <v>79</v>
      </c>
      <c r="D105" s="107" t="s">
        <v>135</v>
      </c>
      <c r="E105" s="100" t="s">
        <v>9</v>
      </c>
      <c r="F105" s="99">
        <v>25000</v>
      </c>
    </row>
    <row r="106" spans="1:6" s="16" customFormat="1" x14ac:dyDescent="0.25">
      <c r="A106" s="15" t="s">
        <v>5</v>
      </c>
      <c r="B106" s="108">
        <v>1977</v>
      </c>
      <c r="C106" s="98" t="s">
        <v>79</v>
      </c>
      <c r="D106" s="107" t="s">
        <v>135</v>
      </c>
      <c r="E106" s="100" t="s">
        <v>195</v>
      </c>
      <c r="F106" s="99">
        <v>25000</v>
      </c>
    </row>
    <row r="107" spans="1:6" s="16" customFormat="1" x14ac:dyDescent="0.25">
      <c r="A107" s="15" t="s">
        <v>5</v>
      </c>
      <c r="B107" s="108">
        <v>2182</v>
      </c>
      <c r="C107" s="98" t="s">
        <v>95</v>
      </c>
      <c r="D107" s="107" t="s">
        <v>135</v>
      </c>
      <c r="E107" s="100" t="s">
        <v>9</v>
      </c>
      <c r="F107" s="99">
        <v>25000</v>
      </c>
    </row>
    <row r="108" spans="1:6" s="16" customFormat="1" x14ac:dyDescent="0.25">
      <c r="A108" s="15" t="s">
        <v>5</v>
      </c>
      <c r="B108" s="108">
        <v>2142</v>
      </c>
      <c r="C108" s="98" t="s">
        <v>198</v>
      </c>
      <c r="D108" s="107" t="s">
        <v>135</v>
      </c>
      <c r="E108" s="100" t="s">
        <v>195</v>
      </c>
      <c r="F108" s="99">
        <v>25000</v>
      </c>
    </row>
    <row r="109" spans="1:6" s="16" customFormat="1" x14ac:dyDescent="0.25">
      <c r="A109" s="15" t="s">
        <v>5</v>
      </c>
      <c r="B109" s="108">
        <v>2257</v>
      </c>
      <c r="C109" s="98" t="s">
        <v>130</v>
      </c>
      <c r="D109" s="107" t="s">
        <v>135</v>
      </c>
      <c r="E109" s="100" t="s">
        <v>9</v>
      </c>
      <c r="F109" s="99">
        <v>25000</v>
      </c>
    </row>
    <row r="110" spans="1:6" s="16" customFormat="1" x14ac:dyDescent="0.25">
      <c r="A110" s="15" t="s">
        <v>5</v>
      </c>
      <c r="B110" s="108">
        <v>2257</v>
      </c>
      <c r="C110" s="98" t="s">
        <v>130</v>
      </c>
      <c r="D110" s="107" t="s">
        <v>135</v>
      </c>
      <c r="E110" s="100" t="s">
        <v>195</v>
      </c>
      <c r="F110" s="99">
        <v>25000</v>
      </c>
    </row>
    <row r="111" spans="1:6" s="16" customFormat="1" x14ac:dyDescent="0.25">
      <c r="A111" s="15" t="s">
        <v>5</v>
      </c>
      <c r="B111" s="108">
        <v>2244</v>
      </c>
      <c r="C111" s="98" t="s">
        <v>55</v>
      </c>
      <c r="D111" s="107" t="s">
        <v>135</v>
      </c>
      <c r="E111" s="100" t="s">
        <v>11</v>
      </c>
      <c r="F111" s="99">
        <v>20000</v>
      </c>
    </row>
    <row r="112" spans="1:6" s="16" customFormat="1" x14ac:dyDescent="0.25">
      <c r="A112" s="15" t="s">
        <v>5</v>
      </c>
      <c r="B112" s="108">
        <v>2244</v>
      </c>
      <c r="C112" s="98" t="s">
        <v>55</v>
      </c>
      <c r="D112" s="107" t="s">
        <v>135</v>
      </c>
      <c r="E112" s="100" t="s">
        <v>39</v>
      </c>
      <c r="F112" s="99">
        <v>25000</v>
      </c>
    </row>
    <row r="113" spans="1:6" s="16" customFormat="1" x14ac:dyDescent="0.25">
      <c r="A113" s="15" t="s">
        <v>5</v>
      </c>
      <c r="B113" s="108">
        <v>2138</v>
      </c>
      <c r="C113" s="98" t="s">
        <v>94</v>
      </c>
      <c r="D113" s="107" t="s">
        <v>135</v>
      </c>
      <c r="E113" s="100" t="s">
        <v>9</v>
      </c>
      <c r="F113" s="99">
        <v>25000</v>
      </c>
    </row>
    <row r="114" spans="1:6" s="16" customFormat="1" x14ac:dyDescent="0.25">
      <c r="A114" s="15" t="s">
        <v>5</v>
      </c>
      <c r="B114" s="108">
        <v>2138</v>
      </c>
      <c r="C114" s="98" t="s">
        <v>94</v>
      </c>
      <c r="D114" s="107" t="s">
        <v>135</v>
      </c>
      <c r="E114" s="100" t="s">
        <v>195</v>
      </c>
      <c r="F114" s="99">
        <v>25000</v>
      </c>
    </row>
    <row r="115" spans="1:6" s="16" customFormat="1" x14ac:dyDescent="0.25">
      <c r="A115" s="15" t="s">
        <v>5</v>
      </c>
      <c r="B115" s="108">
        <v>2087</v>
      </c>
      <c r="C115" s="98" t="s">
        <v>23</v>
      </c>
      <c r="D115" s="107" t="s">
        <v>135</v>
      </c>
      <c r="E115" s="100" t="s">
        <v>11</v>
      </c>
      <c r="F115" s="99">
        <v>20000</v>
      </c>
    </row>
    <row r="116" spans="1:6" s="16" customFormat="1" x14ac:dyDescent="0.25">
      <c r="A116" s="15" t="s">
        <v>5</v>
      </c>
      <c r="B116" s="108">
        <v>2087</v>
      </c>
      <c r="C116" s="98" t="s">
        <v>23</v>
      </c>
      <c r="D116" s="107" t="s">
        <v>135</v>
      </c>
      <c r="E116" s="100" t="s">
        <v>39</v>
      </c>
      <c r="F116" s="99">
        <v>25000</v>
      </c>
    </row>
    <row r="117" spans="1:6" s="16" customFormat="1" x14ac:dyDescent="0.25">
      <c r="A117" s="15" t="s">
        <v>5</v>
      </c>
      <c r="B117" s="108">
        <v>2225</v>
      </c>
      <c r="C117" s="98" t="s">
        <v>63</v>
      </c>
      <c r="D117" s="107" t="s">
        <v>135</v>
      </c>
      <c r="E117" s="100" t="s">
        <v>195</v>
      </c>
      <c r="F117" s="99">
        <v>25000</v>
      </c>
    </row>
    <row r="118" spans="1:6" s="16" customFormat="1" x14ac:dyDescent="0.25">
      <c r="A118" s="15" t="s">
        <v>5</v>
      </c>
      <c r="B118" s="108">
        <v>1948</v>
      </c>
      <c r="C118" s="98" t="s">
        <v>34</v>
      </c>
      <c r="D118" s="107" t="s">
        <v>135</v>
      </c>
      <c r="E118" s="100" t="s">
        <v>195</v>
      </c>
      <c r="F118" s="99">
        <v>25000</v>
      </c>
    </row>
    <row r="119" spans="1:6" s="16" customFormat="1" x14ac:dyDescent="0.25">
      <c r="A119" s="15" t="s">
        <v>5</v>
      </c>
      <c r="B119" s="108">
        <v>2003</v>
      </c>
      <c r="C119" s="98" t="s">
        <v>57</v>
      </c>
      <c r="D119" s="107" t="s">
        <v>135</v>
      </c>
      <c r="E119" s="100" t="s">
        <v>39</v>
      </c>
      <c r="F119" s="99">
        <v>25000</v>
      </c>
    </row>
    <row r="120" spans="1:6" s="16" customFormat="1" x14ac:dyDescent="0.25">
      <c r="A120" s="15" t="s">
        <v>5</v>
      </c>
      <c r="B120" s="108">
        <v>2003</v>
      </c>
      <c r="C120" s="98" t="s">
        <v>57</v>
      </c>
      <c r="D120" s="107" t="s">
        <v>135</v>
      </c>
      <c r="E120" s="100" t="s">
        <v>9</v>
      </c>
      <c r="F120" s="99">
        <v>25000</v>
      </c>
    </row>
    <row r="121" spans="1:6" s="16" customFormat="1" x14ac:dyDescent="0.25">
      <c r="A121" s="15" t="s">
        <v>5</v>
      </c>
      <c r="B121" s="108">
        <v>2102</v>
      </c>
      <c r="C121" s="98" t="s">
        <v>35</v>
      </c>
      <c r="D121" s="107" t="s">
        <v>135</v>
      </c>
      <c r="E121" s="100" t="s">
        <v>9</v>
      </c>
      <c r="F121" s="99">
        <v>25000</v>
      </c>
    </row>
    <row r="122" spans="1:6" s="16" customFormat="1" x14ac:dyDescent="0.25">
      <c r="A122" s="15" t="s">
        <v>5</v>
      </c>
      <c r="B122" s="108">
        <v>2055</v>
      </c>
      <c r="C122" s="98" t="s">
        <v>36</v>
      </c>
      <c r="D122" s="107" t="s">
        <v>135</v>
      </c>
      <c r="E122" s="100" t="s">
        <v>11</v>
      </c>
      <c r="F122" s="99">
        <v>20000</v>
      </c>
    </row>
    <row r="123" spans="1:6" s="16" customFormat="1" x14ac:dyDescent="0.25">
      <c r="A123" s="15" t="s">
        <v>5</v>
      </c>
      <c r="B123" s="108">
        <v>2055</v>
      </c>
      <c r="C123" s="98" t="s">
        <v>36</v>
      </c>
      <c r="D123" s="107" t="s">
        <v>135</v>
      </c>
      <c r="E123" s="100" t="s">
        <v>39</v>
      </c>
      <c r="F123" s="99">
        <v>25000</v>
      </c>
    </row>
    <row r="124" spans="1:6" s="16" customFormat="1" x14ac:dyDescent="0.25">
      <c r="A124" s="15" t="s">
        <v>5</v>
      </c>
      <c r="B124" s="108">
        <v>2055</v>
      </c>
      <c r="C124" s="98" t="s">
        <v>36</v>
      </c>
      <c r="D124" s="107" t="s">
        <v>135</v>
      </c>
      <c r="E124" s="100" t="s">
        <v>195</v>
      </c>
      <c r="F124" s="99">
        <v>25000</v>
      </c>
    </row>
    <row r="125" spans="1:6" s="16" customFormat="1" x14ac:dyDescent="0.25">
      <c r="A125" s="15" t="s">
        <v>5</v>
      </c>
      <c r="B125" s="108">
        <v>2242</v>
      </c>
      <c r="C125" s="98" t="s">
        <v>199</v>
      </c>
      <c r="D125" s="107" t="s">
        <v>135</v>
      </c>
      <c r="E125" s="100" t="s">
        <v>39</v>
      </c>
      <c r="F125" s="99">
        <v>25000</v>
      </c>
    </row>
    <row r="126" spans="1:6" s="16" customFormat="1" x14ac:dyDescent="0.25">
      <c r="A126" s="15" t="s">
        <v>5</v>
      </c>
      <c r="B126" s="108">
        <v>2242</v>
      </c>
      <c r="C126" s="98" t="s">
        <v>199</v>
      </c>
      <c r="D126" s="107" t="s">
        <v>135</v>
      </c>
      <c r="E126" s="100" t="s">
        <v>9</v>
      </c>
      <c r="F126" s="99">
        <v>25000</v>
      </c>
    </row>
    <row r="127" spans="1:6" s="16" customFormat="1" x14ac:dyDescent="0.25">
      <c r="A127" s="15" t="s">
        <v>5</v>
      </c>
      <c r="B127" s="108">
        <v>2242</v>
      </c>
      <c r="C127" s="98" t="s">
        <v>199</v>
      </c>
      <c r="D127" s="107" t="s">
        <v>135</v>
      </c>
      <c r="E127" s="100" t="s">
        <v>195</v>
      </c>
      <c r="F127" s="99">
        <v>25000</v>
      </c>
    </row>
    <row r="128" spans="1:6" s="16" customFormat="1" x14ac:dyDescent="0.25">
      <c r="A128" s="15" t="s">
        <v>5</v>
      </c>
      <c r="B128" s="108">
        <v>2197</v>
      </c>
      <c r="C128" s="98" t="s">
        <v>37</v>
      </c>
      <c r="D128" s="107" t="s">
        <v>135</v>
      </c>
      <c r="E128" s="100" t="s">
        <v>195</v>
      </c>
      <c r="F128" s="99">
        <v>25000</v>
      </c>
    </row>
    <row r="129" spans="1:6" s="16" customFormat="1" x14ac:dyDescent="0.25">
      <c r="A129" s="15" t="s">
        <v>5</v>
      </c>
      <c r="B129" s="108">
        <v>2210</v>
      </c>
      <c r="C129" s="98" t="s">
        <v>140</v>
      </c>
      <c r="D129" s="107" t="s">
        <v>135</v>
      </c>
      <c r="E129" s="100" t="s">
        <v>9</v>
      </c>
      <c r="F129" s="99">
        <v>25000</v>
      </c>
    </row>
    <row r="130" spans="1:6" s="16" customFormat="1" x14ac:dyDescent="0.25">
      <c r="A130" s="15" t="s">
        <v>5</v>
      </c>
      <c r="B130" s="108">
        <v>2210</v>
      </c>
      <c r="C130" s="98" t="s">
        <v>140</v>
      </c>
      <c r="D130" s="107" t="s">
        <v>135</v>
      </c>
      <c r="E130" s="100" t="s">
        <v>195</v>
      </c>
      <c r="F130" s="99">
        <v>25000</v>
      </c>
    </row>
    <row r="131" spans="1:6" s="16" customFormat="1" x14ac:dyDescent="0.25">
      <c r="A131" s="15" t="s">
        <v>5</v>
      </c>
      <c r="B131" s="108">
        <v>2204</v>
      </c>
      <c r="C131" s="98" t="s">
        <v>132</v>
      </c>
      <c r="D131" s="107" t="s">
        <v>135</v>
      </c>
      <c r="E131" s="100" t="s">
        <v>195</v>
      </c>
      <c r="F131" s="99">
        <v>25000</v>
      </c>
    </row>
    <row r="132" spans="1:6" s="16" customFormat="1" x14ac:dyDescent="0.25">
      <c r="A132" s="15" t="s">
        <v>5</v>
      </c>
      <c r="B132" s="108">
        <v>1947</v>
      </c>
      <c r="C132" s="98" t="s">
        <v>177</v>
      </c>
      <c r="D132" s="107" t="s">
        <v>135</v>
      </c>
      <c r="E132" s="100" t="s">
        <v>195</v>
      </c>
      <c r="F132" s="99">
        <v>25000</v>
      </c>
    </row>
    <row r="133" spans="1:6" s="16" customFormat="1" x14ac:dyDescent="0.25">
      <c r="A133" s="15" t="s">
        <v>5</v>
      </c>
      <c r="B133" s="108">
        <v>2002</v>
      </c>
      <c r="C133" s="98" t="s">
        <v>68</v>
      </c>
      <c r="D133" s="107" t="s">
        <v>135</v>
      </c>
      <c r="E133" s="100" t="s">
        <v>195</v>
      </c>
      <c r="F133" s="99">
        <v>25000</v>
      </c>
    </row>
    <row r="134" spans="1:6" s="16" customFormat="1" x14ac:dyDescent="0.25">
      <c r="A134" s="15" t="s">
        <v>5</v>
      </c>
      <c r="B134" s="108">
        <v>2146</v>
      </c>
      <c r="C134" s="98" t="s">
        <v>59</v>
      </c>
      <c r="D134" s="107" t="s">
        <v>135</v>
      </c>
      <c r="E134" s="100" t="s">
        <v>195</v>
      </c>
      <c r="F134" s="99">
        <v>25000</v>
      </c>
    </row>
    <row r="135" spans="1:6" s="16" customFormat="1" x14ac:dyDescent="0.25">
      <c r="A135" s="15" t="s">
        <v>5</v>
      </c>
      <c r="B135" s="108">
        <v>2251</v>
      </c>
      <c r="C135" s="98" t="s">
        <v>134</v>
      </c>
      <c r="D135" s="107" t="s">
        <v>135</v>
      </c>
      <c r="E135" s="100" t="s">
        <v>11</v>
      </c>
      <c r="F135" s="99">
        <v>20000</v>
      </c>
    </row>
    <row r="136" spans="1:6" s="16" customFormat="1" x14ac:dyDescent="0.25">
      <c r="A136" s="15" t="s">
        <v>5</v>
      </c>
      <c r="B136" s="108">
        <v>2251</v>
      </c>
      <c r="C136" s="98" t="s">
        <v>134</v>
      </c>
      <c r="D136" s="107" t="s">
        <v>135</v>
      </c>
      <c r="E136" s="100" t="s">
        <v>39</v>
      </c>
      <c r="F136" s="99">
        <v>25000</v>
      </c>
    </row>
    <row r="137" spans="1:6" s="16" customFormat="1" x14ac:dyDescent="0.25">
      <c r="A137" s="15" t="s">
        <v>5</v>
      </c>
      <c r="B137" s="108">
        <v>2251</v>
      </c>
      <c r="C137" s="98" t="s">
        <v>134</v>
      </c>
      <c r="D137" s="107" t="s">
        <v>135</v>
      </c>
      <c r="E137" s="100" t="s">
        <v>195</v>
      </c>
      <c r="F137" s="99">
        <v>25000</v>
      </c>
    </row>
    <row r="138" spans="1:6" s="16" customFormat="1" x14ac:dyDescent="0.25">
      <c r="A138" s="15" t="s">
        <v>5</v>
      </c>
      <c r="B138" s="109">
        <v>2046</v>
      </c>
      <c r="C138" s="104" t="s">
        <v>149</v>
      </c>
      <c r="D138" s="110" t="s">
        <v>137</v>
      </c>
      <c r="E138" s="106" t="s">
        <v>11</v>
      </c>
      <c r="F138" s="105" t="s">
        <v>141</v>
      </c>
    </row>
    <row r="139" spans="1:6" s="16" customFormat="1" x14ac:dyDescent="0.25">
      <c r="A139" s="15" t="s">
        <v>5</v>
      </c>
      <c r="B139" s="109">
        <v>2046</v>
      </c>
      <c r="C139" s="104" t="s">
        <v>149</v>
      </c>
      <c r="D139" s="110" t="s">
        <v>137</v>
      </c>
      <c r="E139" s="106" t="s">
        <v>39</v>
      </c>
      <c r="F139" s="105" t="s">
        <v>141</v>
      </c>
    </row>
    <row r="140" spans="1:6" s="16" customFormat="1" x14ac:dyDescent="0.25">
      <c r="A140" s="15" t="s">
        <v>5</v>
      </c>
      <c r="B140" s="109">
        <v>2105</v>
      </c>
      <c r="C140" s="104" t="s">
        <v>102</v>
      </c>
      <c r="D140" s="105" t="s">
        <v>137</v>
      </c>
      <c r="E140" s="106" t="s">
        <v>195</v>
      </c>
      <c r="F140" s="105" t="s">
        <v>141</v>
      </c>
    </row>
    <row r="141" spans="1:6" s="16" customFormat="1" x14ac:dyDescent="0.25">
      <c r="A141" s="15" t="s">
        <v>5</v>
      </c>
      <c r="B141" s="109">
        <v>1965</v>
      </c>
      <c r="C141" s="104" t="s">
        <v>70</v>
      </c>
      <c r="D141" s="105" t="s">
        <v>137</v>
      </c>
      <c r="E141" s="106" t="s">
        <v>9</v>
      </c>
      <c r="F141" s="105" t="s">
        <v>141</v>
      </c>
    </row>
    <row r="142" spans="1:6" s="16" customFormat="1" x14ac:dyDescent="0.25">
      <c r="A142" s="15" t="s">
        <v>5</v>
      </c>
      <c r="B142" s="103">
        <v>2186</v>
      </c>
      <c r="C142" s="104" t="s">
        <v>65</v>
      </c>
      <c r="D142" s="105" t="s">
        <v>137</v>
      </c>
      <c r="E142" s="106" t="s">
        <v>11</v>
      </c>
      <c r="F142" s="105" t="s">
        <v>141</v>
      </c>
    </row>
    <row r="143" spans="1:6" s="16" customFormat="1" x14ac:dyDescent="0.25">
      <c r="A143" s="15" t="s">
        <v>5</v>
      </c>
      <c r="B143" s="103">
        <v>2186</v>
      </c>
      <c r="C143" s="104" t="s">
        <v>65</v>
      </c>
      <c r="D143" s="105" t="s">
        <v>137</v>
      </c>
      <c r="E143" s="106" t="s">
        <v>39</v>
      </c>
      <c r="F143" s="105" t="s">
        <v>141</v>
      </c>
    </row>
    <row r="144" spans="1:6" s="16" customFormat="1" x14ac:dyDescent="0.25">
      <c r="A144" s="15" t="s">
        <v>5</v>
      </c>
      <c r="B144" s="109">
        <v>2239</v>
      </c>
      <c r="C144" s="104" t="s">
        <v>196</v>
      </c>
      <c r="D144" s="105" t="s">
        <v>137</v>
      </c>
      <c r="E144" s="106" t="s">
        <v>39</v>
      </c>
      <c r="F144" s="105" t="s">
        <v>141</v>
      </c>
    </row>
    <row r="145" spans="1:6" s="16" customFormat="1" x14ac:dyDescent="0.25">
      <c r="A145" s="15" t="s">
        <v>5</v>
      </c>
      <c r="B145" s="109">
        <v>2024</v>
      </c>
      <c r="C145" s="104" t="s">
        <v>115</v>
      </c>
      <c r="D145" s="105" t="s">
        <v>137</v>
      </c>
      <c r="E145" s="106" t="s">
        <v>39</v>
      </c>
      <c r="F145" s="105" t="s">
        <v>141</v>
      </c>
    </row>
    <row r="146" spans="1:6" s="16" customFormat="1" x14ac:dyDescent="0.25">
      <c r="A146" s="15" t="s">
        <v>5</v>
      </c>
      <c r="B146" s="109">
        <v>2024</v>
      </c>
      <c r="C146" s="104" t="s">
        <v>115</v>
      </c>
      <c r="D146" s="105" t="s">
        <v>137</v>
      </c>
      <c r="E146" s="106" t="s">
        <v>9</v>
      </c>
      <c r="F146" s="105" t="s">
        <v>141</v>
      </c>
    </row>
    <row r="147" spans="1:6" s="16" customFormat="1" x14ac:dyDescent="0.25">
      <c r="A147" s="15" t="s">
        <v>5</v>
      </c>
      <c r="B147" s="109">
        <v>2053</v>
      </c>
      <c r="C147" s="104" t="s">
        <v>93</v>
      </c>
      <c r="D147" s="105" t="s">
        <v>137</v>
      </c>
      <c r="E147" s="106" t="s">
        <v>9</v>
      </c>
      <c r="F147" s="105" t="s">
        <v>141</v>
      </c>
    </row>
    <row r="148" spans="1:6" s="16" customFormat="1" x14ac:dyDescent="0.25">
      <c r="A148" s="15" t="s">
        <v>5</v>
      </c>
      <c r="B148" s="111">
        <v>2242</v>
      </c>
      <c r="C148" s="104" t="s">
        <v>199</v>
      </c>
      <c r="D148" s="110" t="s">
        <v>137</v>
      </c>
      <c r="E148" s="106" t="s">
        <v>11</v>
      </c>
      <c r="F148" s="105" t="s">
        <v>141</v>
      </c>
    </row>
    <row r="149" spans="1:6" s="16" customFormat="1" x14ac:dyDescent="0.25">
      <c r="A149" s="15" t="s">
        <v>5</v>
      </c>
      <c r="B149" s="111">
        <v>1922</v>
      </c>
      <c r="C149" s="104" t="s">
        <v>200</v>
      </c>
      <c r="D149" s="110" t="s">
        <v>137</v>
      </c>
      <c r="E149" s="106" t="s">
        <v>195</v>
      </c>
      <c r="F149" s="105" t="s">
        <v>141</v>
      </c>
    </row>
  </sheetData>
  <sheetProtection sheet="1" objects="1" scenarios="1"/>
  <conditionalFormatting sqref="B25:F149">
    <cfRule type="expression" dxfId="17" priority="1">
      <formula>$D25="No"</formula>
    </cfRule>
    <cfRule type="expression" dxfId="16" priority="2">
      <formula>$D25="Withdrawn"</formula>
    </cfRule>
  </conditionalFormatting>
  <pageMargins left="0.7" right="0.7" top="0.75" bottom="0.75" header="0.3" footer="0.3"/>
  <pageSetup scale="85" fitToHeight="0" orientation="portrait" r:id="rId1"/>
  <headerFooter scaleWithDoc="0"/>
  <ignoredErrors>
    <ignoredError sqref="D20" formulaRange="1"/>
  </ignoredErrors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F87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19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0" t="s">
        <v>202</v>
      </c>
      <c r="C2" s="9" t="s">
        <v>203</v>
      </c>
      <c r="D2" s="9"/>
      <c r="E2" s="9"/>
      <c r="F2" s="9"/>
    </row>
    <row r="3" spans="1:6" ht="18.75" customHeight="1" x14ac:dyDescent="0.3">
      <c r="A3" s="20" t="s">
        <v>202</v>
      </c>
      <c r="B3" s="3"/>
      <c r="C3"/>
      <c r="D3" s="10"/>
      <c r="E3" s="10"/>
      <c r="F3" s="10"/>
    </row>
    <row r="4" spans="1:6" ht="23.25" customHeight="1" x14ac:dyDescent="0.25">
      <c r="A4" s="20" t="s">
        <v>202</v>
      </c>
      <c r="B4" s="4"/>
      <c r="C4" s="14" t="s">
        <v>188</v>
      </c>
      <c r="D4" s="11"/>
      <c r="E4" s="11"/>
      <c r="F4" s="11"/>
    </row>
    <row r="5" spans="1:6" s="39" customFormat="1" x14ac:dyDescent="0.25">
      <c r="A5" s="20" t="s">
        <v>202</v>
      </c>
      <c r="B5" s="27"/>
      <c r="C5" s="27"/>
      <c r="D5" s="27"/>
      <c r="E5" s="27"/>
      <c r="F5" s="27"/>
    </row>
    <row r="6" spans="1:6" s="39" customFormat="1" x14ac:dyDescent="0.25">
      <c r="A6" s="20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0" t="s">
        <v>202</v>
      </c>
      <c r="B7" s="63" t="s">
        <v>11</v>
      </c>
      <c r="C7" s="127"/>
      <c r="D7" s="65">
        <f>SUMIF(Recipients2021[Grant Type],B7,Recipients2021[Grant Amount])</f>
        <v>160000</v>
      </c>
      <c r="E7" s="27"/>
      <c r="F7" s="27"/>
    </row>
    <row r="8" spans="1:6" s="39" customFormat="1" x14ac:dyDescent="0.25">
      <c r="A8" s="20" t="s">
        <v>202</v>
      </c>
      <c r="B8" s="66" t="s">
        <v>12</v>
      </c>
      <c r="C8" s="128"/>
      <c r="D8" s="68">
        <f>SUMIF(Recipients2021[Grant Type],B8,Recipients2021[Grant Amount])</f>
        <v>300000</v>
      </c>
      <c r="E8" s="27"/>
      <c r="F8" s="27"/>
    </row>
    <row r="9" spans="1:6" s="39" customFormat="1" x14ac:dyDescent="0.25">
      <c r="A9" s="20" t="s">
        <v>202</v>
      </c>
      <c r="B9" s="66" t="s">
        <v>9</v>
      </c>
      <c r="C9" s="128"/>
      <c r="D9" s="68">
        <f>SUMIF(Recipients2021[Grant Type],B9,Recipients2021[Grant Amount])</f>
        <v>425000</v>
      </c>
      <c r="E9" s="27"/>
      <c r="F9" s="27"/>
    </row>
    <row r="10" spans="1:6" s="39" customFormat="1" x14ac:dyDescent="0.25">
      <c r="A10" s="20" t="s">
        <v>202</v>
      </c>
      <c r="B10" s="66" t="s">
        <v>201</v>
      </c>
      <c r="C10" s="128"/>
      <c r="D10" s="68">
        <f>SUMIF(Recipients2021[Grant Type],B10,Recipients2021[Grant Amount])</f>
        <v>375000</v>
      </c>
      <c r="E10" s="27"/>
      <c r="F10" s="27"/>
    </row>
    <row r="11" spans="1:6" s="39" customFormat="1" x14ac:dyDescent="0.25">
      <c r="A11" s="20" t="s">
        <v>202</v>
      </c>
      <c r="B11" s="124" t="s">
        <v>238</v>
      </c>
      <c r="C11" s="125"/>
      <c r="D11" s="83">
        <f>SUM(D7:D10)</f>
        <v>1260000</v>
      </c>
      <c r="E11" s="27"/>
      <c r="F11" s="42"/>
    </row>
    <row r="12" spans="1:6" s="39" customFormat="1" x14ac:dyDescent="0.25">
      <c r="A12" s="20" t="s">
        <v>202</v>
      </c>
      <c r="B12" s="40"/>
      <c r="C12" s="40"/>
      <c r="D12" s="40"/>
      <c r="E12" s="27"/>
      <c r="F12" s="27"/>
    </row>
    <row r="13" spans="1:6" s="39" customFormat="1" x14ac:dyDescent="0.25">
      <c r="A13" s="20" t="s">
        <v>202</v>
      </c>
      <c r="B13" s="23" t="s">
        <v>240</v>
      </c>
      <c r="C13" s="81"/>
      <c r="D13" s="80" t="s">
        <v>239</v>
      </c>
      <c r="E13" s="27"/>
      <c r="F13" s="27"/>
    </row>
    <row r="14" spans="1:6" s="39" customFormat="1" x14ac:dyDescent="0.25">
      <c r="A14" s="20" t="s">
        <v>202</v>
      </c>
      <c r="B14" s="63" t="s">
        <v>11</v>
      </c>
      <c r="C14" s="130"/>
      <c r="D14" s="72">
        <f>COUNTIFS(Recipients2021[Grant Awarded],"Yes",Recipients2021[Grant Type],"Facilities Assessment")</f>
        <v>8</v>
      </c>
      <c r="E14" s="27"/>
      <c r="F14" s="27"/>
    </row>
    <row r="15" spans="1:6" s="39" customFormat="1" x14ac:dyDescent="0.25">
      <c r="A15" s="20" t="s">
        <v>202</v>
      </c>
      <c r="B15" s="66" t="s">
        <v>12</v>
      </c>
      <c r="C15" s="131"/>
      <c r="D15" s="73">
        <f>COUNTIFS(Recipients2021[Grant Awarded],"Yes",Recipients2021[Grant Type],"Long-range Facility Plan")</f>
        <v>12</v>
      </c>
      <c r="E15" s="27"/>
      <c r="F15" s="27"/>
    </row>
    <row r="16" spans="1:6" s="39" customFormat="1" x14ac:dyDescent="0.25">
      <c r="A16" s="20" t="s">
        <v>202</v>
      </c>
      <c r="B16" s="66" t="s">
        <v>9</v>
      </c>
      <c r="C16" s="131"/>
      <c r="D16" s="73">
        <f>COUNTIFS(Recipients2021[Grant Awarded],"Yes",Recipients2021[Grant Type],"Seismic Assessment")</f>
        <v>17</v>
      </c>
      <c r="E16" s="27"/>
      <c r="F16" s="27"/>
    </row>
    <row r="17" spans="1:6" s="39" customFormat="1" x14ac:dyDescent="0.25">
      <c r="A17" s="20" t="s">
        <v>202</v>
      </c>
      <c r="B17" s="66" t="s">
        <v>201</v>
      </c>
      <c r="C17" s="131"/>
      <c r="D17" s="73">
        <f>COUNTIFS(Recipients2021[Grant Awarded],"Yes",Recipients2021[Grant Type],"Radon Hazard Assessment")</f>
        <v>15</v>
      </c>
      <c r="E17" s="27"/>
      <c r="F17" s="27"/>
    </row>
    <row r="18" spans="1:6" s="39" customFormat="1" x14ac:dyDescent="0.25">
      <c r="A18" s="20" t="s">
        <v>202</v>
      </c>
      <c r="B18" s="124" t="s">
        <v>6</v>
      </c>
      <c r="C18" s="126"/>
      <c r="D18" s="82">
        <f>SUM(D14:D17)</f>
        <v>52</v>
      </c>
      <c r="E18" s="27"/>
      <c r="F18" s="27"/>
    </row>
    <row r="19" spans="1:6" s="39" customFormat="1" x14ac:dyDescent="0.25">
      <c r="A19" s="20" t="s">
        <v>202</v>
      </c>
      <c r="B19" s="40"/>
      <c r="C19" s="40"/>
      <c r="D19" s="40"/>
      <c r="E19" s="27"/>
      <c r="F19" s="27"/>
    </row>
    <row r="20" spans="1:6" s="39" customFormat="1" x14ac:dyDescent="0.25">
      <c r="A20" s="20" t="s">
        <v>202</v>
      </c>
      <c r="B20" s="114" t="s">
        <v>244</v>
      </c>
      <c r="C20" s="75"/>
      <c r="D20" s="77">
        <f>SUMPRODUCT(1/COUNTIF($C$25:$C$76,$C$25:$C$76))</f>
        <v>42.000000000000007</v>
      </c>
      <c r="E20" s="27"/>
      <c r="F20" s="27"/>
    </row>
    <row r="21" spans="1:6" s="39" customFormat="1" x14ac:dyDescent="0.25">
      <c r="A21" s="20" t="s">
        <v>202</v>
      </c>
      <c r="B21" s="116" t="s">
        <v>247</v>
      </c>
      <c r="C21" s="117"/>
      <c r="D21" s="118">
        <v>0</v>
      </c>
      <c r="E21" s="27"/>
      <c r="F21" s="27"/>
    </row>
    <row r="22" spans="1:6" s="39" customFormat="1" x14ac:dyDescent="0.25">
      <c r="A22" s="20" t="s">
        <v>202</v>
      </c>
      <c r="B22" s="6"/>
      <c r="C22" s="1"/>
      <c r="D22" s="41"/>
      <c r="E22" s="27"/>
      <c r="F22" s="27"/>
    </row>
    <row r="23" spans="1:6" ht="22.5" customHeight="1" x14ac:dyDescent="0.25">
      <c r="A23" s="20" t="s">
        <v>202</v>
      </c>
      <c r="B23" s="13" t="s">
        <v>230</v>
      </c>
      <c r="C23" s="12"/>
      <c r="D23" s="12"/>
      <c r="E23" s="12"/>
      <c r="F23" s="12"/>
    </row>
    <row r="24" spans="1:6" s="16" customFormat="1" x14ac:dyDescent="0.25">
      <c r="A24" s="20" t="s">
        <v>202</v>
      </c>
      <c r="B24" s="95" t="s">
        <v>1</v>
      </c>
      <c r="C24" s="96" t="s">
        <v>2</v>
      </c>
      <c r="D24" s="95" t="s">
        <v>7</v>
      </c>
      <c r="E24" s="96" t="s">
        <v>4</v>
      </c>
      <c r="F24" s="95" t="s">
        <v>3</v>
      </c>
    </row>
    <row r="25" spans="1:6" s="16" customFormat="1" x14ac:dyDescent="0.25">
      <c r="A25" s="20"/>
      <c r="B25" s="133">
        <v>2243</v>
      </c>
      <c r="C25" s="134" t="s">
        <v>28</v>
      </c>
      <c r="D25" s="135" t="s">
        <v>135</v>
      </c>
      <c r="E25" s="136" t="s">
        <v>39</v>
      </c>
      <c r="F25" s="135">
        <v>25000</v>
      </c>
    </row>
    <row r="26" spans="1:6" s="16" customFormat="1" x14ac:dyDescent="0.25">
      <c r="A26" s="15"/>
      <c r="B26" s="97">
        <v>2243</v>
      </c>
      <c r="C26" s="98" t="s">
        <v>28</v>
      </c>
      <c r="D26" s="99" t="s">
        <v>135</v>
      </c>
      <c r="E26" s="100" t="s">
        <v>11</v>
      </c>
      <c r="F26" s="99">
        <v>20000</v>
      </c>
    </row>
    <row r="27" spans="1:6" s="16" customFormat="1" x14ac:dyDescent="0.25">
      <c r="A27" s="15"/>
      <c r="B27" s="97">
        <v>1976</v>
      </c>
      <c r="C27" s="98" t="s">
        <v>72</v>
      </c>
      <c r="D27" s="99" t="s">
        <v>135</v>
      </c>
      <c r="E27" s="100" t="s">
        <v>39</v>
      </c>
      <c r="F27" s="99">
        <v>25000</v>
      </c>
    </row>
    <row r="28" spans="1:6" s="16" customFormat="1" x14ac:dyDescent="0.25">
      <c r="A28" s="15"/>
      <c r="B28" s="97">
        <v>1976</v>
      </c>
      <c r="C28" s="98" t="s">
        <v>72</v>
      </c>
      <c r="D28" s="99" t="s">
        <v>135</v>
      </c>
      <c r="E28" s="100" t="s">
        <v>201</v>
      </c>
      <c r="F28" s="99">
        <v>25000</v>
      </c>
    </row>
    <row r="29" spans="1:6" s="16" customFormat="1" x14ac:dyDescent="0.25">
      <c r="A29" s="15"/>
      <c r="B29" s="97">
        <v>2095</v>
      </c>
      <c r="C29" s="98" t="s">
        <v>187</v>
      </c>
      <c r="D29" s="99" t="s">
        <v>135</v>
      </c>
      <c r="E29" s="100" t="s">
        <v>11</v>
      </c>
      <c r="F29" s="99">
        <v>20000</v>
      </c>
    </row>
    <row r="30" spans="1:6" s="16" customFormat="1" x14ac:dyDescent="0.25">
      <c r="A30" s="15" t="s">
        <v>5</v>
      </c>
      <c r="B30" s="97">
        <v>2095</v>
      </c>
      <c r="C30" s="98" t="s">
        <v>187</v>
      </c>
      <c r="D30" s="99" t="s">
        <v>135</v>
      </c>
      <c r="E30" s="100" t="s">
        <v>39</v>
      </c>
      <c r="F30" s="99">
        <v>25000</v>
      </c>
    </row>
    <row r="31" spans="1:6" s="16" customFormat="1" x14ac:dyDescent="0.25">
      <c r="A31" s="15" t="s">
        <v>5</v>
      </c>
      <c r="B31" s="97">
        <v>2052</v>
      </c>
      <c r="C31" s="98" t="s">
        <v>147</v>
      </c>
      <c r="D31" s="99" t="s">
        <v>135</v>
      </c>
      <c r="E31" s="100" t="s">
        <v>39</v>
      </c>
      <c r="F31" s="99">
        <v>25000</v>
      </c>
    </row>
    <row r="32" spans="1:6" s="16" customFormat="1" x14ac:dyDescent="0.25">
      <c r="A32" s="15" t="s">
        <v>5</v>
      </c>
      <c r="B32" s="97">
        <v>1929</v>
      </c>
      <c r="C32" s="98" t="s">
        <v>71</v>
      </c>
      <c r="D32" s="99" t="s">
        <v>135</v>
      </c>
      <c r="E32" s="100" t="s">
        <v>9</v>
      </c>
      <c r="F32" s="99">
        <v>25000</v>
      </c>
    </row>
    <row r="33" spans="1:6" s="16" customFormat="1" x14ac:dyDescent="0.25">
      <c r="A33" s="15" t="s">
        <v>5</v>
      </c>
      <c r="B33" s="97">
        <v>1927</v>
      </c>
      <c r="C33" s="98" t="s">
        <v>151</v>
      </c>
      <c r="D33" s="99" t="s">
        <v>135</v>
      </c>
      <c r="E33" s="100" t="s">
        <v>201</v>
      </c>
      <c r="F33" s="99">
        <v>25000</v>
      </c>
    </row>
    <row r="34" spans="1:6" s="16" customFormat="1" x14ac:dyDescent="0.25">
      <c r="A34" s="15" t="s">
        <v>5</v>
      </c>
      <c r="B34" s="97">
        <v>2216</v>
      </c>
      <c r="C34" s="98" t="s">
        <v>104</v>
      </c>
      <c r="D34" s="99" t="s">
        <v>135</v>
      </c>
      <c r="E34" s="100" t="s">
        <v>39</v>
      </c>
      <c r="F34" s="99">
        <v>25000</v>
      </c>
    </row>
    <row r="35" spans="1:6" s="16" customFormat="1" x14ac:dyDescent="0.25">
      <c r="A35" s="15" t="s">
        <v>5</v>
      </c>
      <c r="B35" s="97">
        <v>1970</v>
      </c>
      <c r="C35" s="98" t="s">
        <v>138</v>
      </c>
      <c r="D35" s="99" t="s">
        <v>135</v>
      </c>
      <c r="E35" s="100" t="s">
        <v>9</v>
      </c>
      <c r="F35" s="99">
        <v>25000</v>
      </c>
    </row>
    <row r="36" spans="1:6" s="16" customFormat="1" x14ac:dyDescent="0.25">
      <c r="A36" s="15" t="s">
        <v>5</v>
      </c>
      <c r="B36" s="97">
        <v>2187</v>
      </c>
      <c r="C36" s="98" t="s">
        <v>29</v>
      </c>
      <c r="D36" s="99" t="s">
        <v>135</v>
      </c>
      <c r="E36" s="100" t="s">
        <v>9</v>
      </c>
      <c r="F36" s="99">
        <v>25000</v>
      </c>
    </row>
    <row r="37" spans="1:6" s="16" customFormat="1" x14ac:dyDescent="0.25">
      <c r="A37" s="15" t="s">
        <v>5</v>
      </c>
      <c r="B37" s="97">
        <v>1991</v>
      </c>
      <c r="C37" s="98" t="s">
        <v>43</v>
      </c>
      <c r="D37" s="99" t="s">
        <v>135</v>
      </c>
      <c r="E37" s="100" t="s">
        <v>9</v>
      </c>
      <c r="F37" s="99">
        <v>25000</v>
      </c>
    </row>
    <row r="38" spans="1:6" s="16" customFormat="1" x14ac:dyDescent="0.25">
      <c r="A38" s="15" t="s">
        <v>5</v>
      </c>
      <c r="B38" s="97">
        <v>2203</v>
      </c>
      <c r="C38" s="98" t="s">
        <v>106</v>
      </c>
      <c r="D38" s="107" t="s">
        <v>135</v>
      </c>
      <c r="E38" s="100" t="s">
        <v>39</v>
      </c>
      <c r="F38" s="99">
        <v>25000</v>
      </c>
    </row>
    <row r="39" spans="1:6" s="16" customFormat="1" x14ac:dyDescent="0.25">
      <c r="A39" s="15" t="s">
        <v>5</v>
      </c>
      <c r="B39" s="97">
        <v>1998</v>
      </c>
      <c r="C39" s="98" t="s">
        <v>44</v>
      </c>
      <c r="D39" s="99" t="s">
        <v>135</v>
      </c>
      <c r="E39" s="100" t="s">
        <v>9</v>
      </c>
      <c r="F39" s="99">
        <v>25000</v>
      </c>
    </row>
    <row r="40" spans="1:6" s="16" customFormat="1" x14ac:dyDescent="0.25">
      <c r="A40" s="15" t="s">
        <v>5</v>
      </c>
      <c r="B40" s="97">
        <v>2221</v>
      </c>
      <c r="C40" s="98" t="s">
        <v>108</v>
      </c>
      <c r="D40" s="99" t="s">
        <v>135</v>
      </c>
      <c r="E40" s="100" t="s">
        <v>9</v>
      </c>
      <c r="F40" s="99">
        <v>25000</v>
      </c>
    </row>
    <row r="41" spans="1:6" s="16" customFormat="1" x14ac:dyDescent="0.25">
      <c r="A41" s="15" t="s">
        <v>5</v>
      </c>
      <c r="B41" s="97">
        <v>2241</v>
      </c>
      <c r="C41" s="98" t="s">
        <v>142</v>
      </c>
      <c r="D41" s="99" t="s">
        <v>135</v>
      </c>
      <c r="E41" s="100" t="s">
        <v>11</v>
      </c>
      <c r="F41" s="99">
        <v>20000</v>
      </c>
    </row>
    <row r="42" spans="1:6" s="16" customFormat="1" x14ac:dyDescent="0.25">
      <c r="A42" s="15" t="s">
        <v>5</v>
      </c>
      <c r="B42" s="97">
        <v>2241</v>
      </c>
      <c r="C42" s="98" t="s">
        <v>142</v>
      </c>
      <c r="D42" s="99" t="s">
        <v>135</v>
      </c>
      <c r="E42" s="100" t="s">
        <v>39</v>
      </c>
      <c r="F42" s="99">
        <v>25000</v>
      </c>
    </row>
    <row r="43" spans="1:6" s="16" customFormat="1" x14ac:dyDescent="0.25">
      <c r="A43" s="15" t="s">
        <v>5</v>
      </c>
      <c r="B43" s="97">
        <v>2000</v>
      </c>
      <c r="C43" s="98" t="s">
        <v>112</v>
      </c>
      <c r="D43" s="99" t="s">
        <v>135</v>
      </c>
      <c r="E43" s="100" t="s">
        <v>9</v>
      </c>
      <c r="F43" s="99">
        <v>25000</v>
      </c>
    </row>
    <row r="44" spans="1:6" s="16" customFormat="1" x14ac:dyDescent="0.25">
      <c r="A44" s="15" t="s">
        <v>5</v>
      </c>
      <c r="B44" s="97">
        <v>2014</v>
      </c>
      <c r="C44" s="98" t="s">
        <v>92</v>
      </c>
      <c r="D44" s="99" t="s">
        <v>135</v>
      </c>
      <c r="E44" s="100" t="s">
        <v>9</v>
      </c>
      <c r="F44" s="99">
        <v>25000</v>
      </c>
    </row>
    <row r="45" spans="1:6" s="16" customFormat="1" x14ac:dyDescent="0.25">
      <c r="A45" s="15" t="s">
        <v>5</v>
      </c>
      <c r="B45" s="97">
        <v>2014</v>
      </c>
      <c r="C45" s="98" t="s">
        <v>92</v>
      </c>
      <c r="D45" s="99" t="s">
        <v>135</v>
      </c>
      <c r="E45" s="100" t="s">
        <v>201</v>
      </c>
      <c r="F45" s="99">
        <v>25000</v>
      </c>
    </row>
    <row r="46" spans="1:6" s="16" customFormat="1" x14ac:dyDescent="0.25">
      <c r="A46" s="15" t="s">
        <v>5</v>
      </c>
      <c r="B46" s="97">
        <v>1934</v>
      </c>
      <c r="C46" s="98" t="s">
        <v>15</v>
      </c>
      <c r="D46" s="99" t="s">
        <v>135</v>
      </c>
      <c r="E46" s="100" t="s">
        <v>9</v>
      </c>
      <c r="F46" s="99">
        <v>25000</v>
      </c>
    </row>
    <row r="47" spans="1:6" s="16" customFormat="1" x14ac:dyDescent="0.25">
      <c r="A47" s="15" t="s">
        <v>5</v>
      </c>
      <c r="B47" s="97">
        <v>2219</v>
      </c>
      <c r="C47" s="98" t="s">
        <v>184</v>
      </c>
      <c r="D47" s="99" t="s">
        <v>135</v>
      </c>
      <c r="E47" s="100" t="s">
        <v>9</v>
      </c>
      <c r="F47" s="99">
        <v>25000</v>
      </c>
    </row>
    <row r="48" spans="1:6" s="16" customFormat="1" x14ac:dyDescent="0.25">
      <c r="A48" s="15" t="s">
        <v>5</v>
      </c>
      <c r="B48" s="97">
        <v>2057</v>
      </c>
      <c r="C48" s="98" t="s">
        <v>47</v>
      </c>
      <c r="D48" s="99" t="s">
        <v>135</v>
      </c>
      <c r="E48" s="100" t="s">
        <v>9</v>
      </c>
      <c r="F48" s="99">
        <v>25000</v>
      </c>
    </row>
    <row r="49" spans="1:6" s="16" customFormat="1" x14ac:dyDescent="0.25">
      <c r="A49" s="15" t="s">
        <v>5</v>
      </c>
      <c r="B49" s="97">
        <v>2059</v>
      </c>
      <c r="C49" s="98" t="s">
        <v>16</v>
      </c>
      <c r="D49" s="99" t="s">
        <v>135</v>
      </c>
      <c r="E49" s="100" t="s">
        <v>9</v>
      </c>
      <c r="F49" s="99">
        <v>25000</v>
      </c>
    </row>
    <row r="50" spans="1:6" s="16" customFormat="1" x14ac:dyDescent="0.25">
      <c r="A50" s="15" t="s">
        <v>5</v>
      </c>
      <c r="B50" s="97">
        <v>2085</v>
      </c>
      <c r="C50" s="98" t="s">
        <v>17</v>
      </c>
      <c r="D50" s="99" t="s">
        <v>135</v>
      </c>
      <c r="E50" s="100" t="s">
        <v>201</v>
      </c>
      <c r="F50" s="99">
        <v>25000</v>
      </c>
    </row>
    <row r="51" spans="1:6" s="16" customFormat="1" x14ac:dyDescent="0.25">
      <c r="A51" s="15" t="s">
        <v>5</v>
      </c>
      <c r="B51" s="97">
        <v>2094</v>
      </c>
      <c r="C51" s="98" t="s">
        <v>121</v>
      </c>
      <c r="D51" s="99" t="s">
        <v>135</v>
      </c>
      <c r="E51" s="100" t="s">
        <v>201</v>
      </c>
      <c r="F51" s="99">
        <v>25000</v>
      </c>
    </row>
    <row r="52" spans="1:6" s="16" customFormat="1" x14ac:dyDescent="0.25">
      <c r="A52" s="15" t="s">
        <v>5</v>
      </c>
      <c r="B52" s="97">
        <v>2094</v>
      </c>
      <c r="C52" s="98" t="s">
        <v>121</v>
      </c>
      <c r="D52" s="99" t="s">
        <v>135</v>
      </c>
      <c r="E52" s="100" t="s">
        <v>11</v>
      </c>
      <c r="F52" s="99">
        <v>20000</v>
      </c>
    </row>
    <row r="53" spans="1:6" s="16" customFormat="1" x14ac:dyDescent="0.25">
      <c r="A53" s="15" t="s">
        <v>5</v>
      </c>
      <c r="B53" s="97">
        <v>2094</v>
      </c>
      <c r="C53" s="98" t="s">
        <v>121</v>
      </c>
      <c r="D53" s="99" t="s">
        <v>135</v>
      </c>
      <c r="E53" s="100" t="s">
        <v>39</v>
      </c>
      <c r="F53" s="99">
        <v>25000</v>
      </c>
    </row>
    <row r="54" spans="1:6" s="16" customFormat="1" x14ac:dyDescent="0.25">
      <c r="A54" s="15" t="s">
        <v>5</v>
      </c>
      <c r="B54" s="97">
        <v>1925</v>
      </c>
      <c r="C54" s="98" t="s">
        <v>64</v>
      </c>
      <c r="D54" s="99" t="s">
        <v>135</v>
      </c>
      <c r="E54" s="100" t="s">
        <v>201</v>
      </c>
      <c r="F54" s="99">
        <v>25000</v>
      </c>
    </row>
    <row r="55" spans="1:6" s="16" customFormat="1" x14ac:dyDescent="0.25">
      <c r="A55" s="15" t="s">
        <v>5</v>
      </c>
      <c r="B55" s="97">
        <v>2198</v>
      </c>
      <c r="C55" s="98" t="s">
        <v>183</v>
      </c>
      <c r="D55" s="99" t="s">
        <v>135</v>
      </c>
      <c r="E55" s="100" t="s">
        <v>201</v>
      </c>
      <c r="F55" s="99">
        <v>25000</v>
      </c>
    </row>
    <row r="56" spans="1:6" s="16" customFormat="1" x14ac:dyDescent="0.25">
      <c r="A56" s="15" t="s">
        <v>5</v>
      </c>
      <c r="B56" s="97">
        <v>4131</v>
      </c>
      <c r="C56" s="98" t="s">
        <v>91</v>
      </c>
      <c r="D56" s="99" t="s">
        <v>135</v>
      </c>
      <c r="E56" s="100" t="s">
        <v>201</v>
      </c>
      <c r="F56" s="99">
        <v>25000</v>
      </c>
    </row>
    <row r="57" spans="1:6" s="16" customFormat="1" x14ac:dyDescent="0.25">
      <c r="A57" s="15" t="s">
        <v>5</v>
      </c>
      <c r="B57" s="97">
        <v>1928</v>
      </c>
      <c r="C57" s="98" t="s">
        <v>52</v>
      </c>
      <c r="D57" s="99" t="s">
        <v>135</v>
      </c>
      <c r="E57" s="100" t="s">
        <v>11</v>
      </c>
      <c r="F57" s="99">
        <v>20000</v>
      </c>
    </row>
    <row r="58" spans="1:6" s="16" customFormat="1" x14ac:dyDescent="0.25">
      <c r="A58" s="15" t="s">
        <v>5</v>
      </c>
      <c r="B58" s="97">
        <v>2181</v>
      </c>
      <c r="C58" s="98" t="s">
        <v>166</v>
      </c>
      <c r="D58" s="99" t="s">
        <v>135</v>
      </c>
      <c r="E58" s="100" t="s">
        <v>201</v>
      </c>
      <c r="F58" s="99">
        <v>25000</v>
      </c>
    </row>
    <row r="59" spans="1:6" s="16" customFormat="1" x14ac:dyDescent="0.25">
      <c r="A59" s="15" t="s">
        <v>5</v>
      </c>
      <c r="B59" s="97">
        <v>1897</v>
      </c>
      <c r="C59" s="98" t="s">
        <v>182</v>
      </c>
      <c r="D59" s="99" t="s">
        <v>135</v>
      </c>
      <c r="E59" s="100" t="s">
        <v>201</v>
      </c>
      <c r="F59" s="99">
        <v>25000</v>
      </c>
    </row>
    <row r="60" spans="1:6" s="16" customFormat="1" x14ac:dyDescent="0.25">
      <c r="A60" s="15" t="s">
        <v>5</v>
      </c>
      <c r="B60" s="97">
        <v>2081</v>
      </c>
      <c r="C60" s="98" t="s">
        <v>128</v>
      </c>
      <c r="D60" s="99" t="s">
        <v>135</v>
      </c>
      <c r="E60" s="100" t="s">
        <v>201</v>
      </c>
      <c r="F60" s="99">
        <v>25000</v>
      </c>
    </row>
    <row r="61" spans="1:6" s="16" customFormat="1" x14ac:dyDescent="0.25">
      <c r="A61" s="15" t="s">
        <v>5</v>
      </c>
      <c r="B61" s="97">
        <v>2045</v>
      </c>
      <c r="C61" s="98" t="s">
        <v>21</v>
      </c>
      <c r="D61" s="99" t="s">
        <v>135</v>
      </c>
      <c r="E61" s="100" t="s">
        <v>201</v>
      </c>
      <c r="F61" s="99">
        <v>25000</v>
      </c>
    </row>
    <row r="62" spans="1:6" s="16" customFormat="1" x14ac:dyDescent="0.25">
      <c r="A62" s="15" t="s">
        <v>5</v>
      </c>
      <c r="B62" s="97">
        <v>1946</v>
      </c>
      <c r="C62" s="98" t="s">
        <v>53</v>
      </c>
      <c r="D62" s="99" t="s">
        <v>135</v>
      </c>
      <c r="E62" s="100" t="s">
        <v>11</v>
      </c>
      <c r="F62" s="99">
        <v>20000</v>
      </c>
    </row>
    <row r="63" spans="1:6" s="16" customFormat="1" x14ac:dyDescent="0.25">
      <c r="A63" s="15" t="s">
        <v>5</v>
      </c>
      <c r="B63" s="97">
        <v>1999</v>
      </c>
      <c r="C63" s="98" t="s">
        <v>181</v>
      </c>
      <c r="D63" s="99" t="s">
        <v>135</v>
      </c>
      <c r="E63" s="100" t="s">
        <v>201</v>
      </c>
      <c r="F63" s="99">
        <v>25000</v>
      </c>
    </row>
    <row r="64" spans="1:6" s="16" customFormat="1" x14ac:dyDescent="0.25">
      <c r="A64" s="15" t="s">
        <v>5</v>
      </c>
      <c r="B64" s="97">
        <v>1944</v>
      </c>
      <c r="C64" s="98" t="s">
        <v>54</v>
      </c>
      <c r="D64" s="99" t="s">
        <v>135</v>
      </c>
      <c r="E64" s="100" t="s">
        <v>11</v>
      </c>
      <c r="F64" s="99">
        <v>20000</v>
      </c>
    </row>
    <row r="65" spans="1:6" s="16" customFormat="1" x14ac:dyDescent="0.25">
      <c r="A65" s="15" t="s">
        <v>5</v>
      </c>
      <c r="B65" s="97">
        <v>1944</v>
      </c>
      <c r="C65" s="98" t="s">
        <v>54</v>
      </c>
      <c r="D65" s="99" t="s">
        <v>135</v>
      </c>
      <c r="E65" s="100" t="s">
        <v>39</v>
      </c>
      <c r="F65" s="99">
        <v>25000</v>
      </c>
    </row>
    <row r="66" spans="1:6" s="16" customFormat="1" x14ac:dyDescent="0.25">
      <c r="A66" s="15" t="s">
        <v>5</v>
      </c>
      <c r="B66" s="112">
        <v>2087</v>
      </c>
      <c r="C66" s="98" t="s">
        <v>23</v>
      </c>
      <c r="D66" s="107" t="s">
        <v>135</v>
      </c>
      <c r="E66" s="100" t="s">
        <v>201</v>
      </c>
      <c r="F66" s="99">
        <v>25000</v>
      </c>
    </row>
    <row r="67" spans="1:6" s="16" customFormat="1" x14ac:dyDescent="0.25">
      <c r="A67" s="15" t="s">
        <v>5</v>
      </c>
      <c r="B67" s="97">
        <v>2247</v>
      </c>
      <c r="C67" s="98" t="s">
        <v>175</v>
      </c>
      <c r="D67" s="99" t="s">
        <v>135</v>
      </c>
      <c r="E67" s="100" t="s">
        <v>9</v>
      </c>
      <c r="F67" s="99">
        <v>25000</v>
      </c>
    </row>
    <row r="68" spans="1:6" s="16" customFormat="1" x14ac:dyDescent="0.25">
      <c r="A68" s="15" t="s">
        <v>5</v>
      </c>
      <c r="B68" s="97">
        <v>1948</v>
      </c>
      <c r="C68" s="98" t="s">
        <v>34</v>
      </c>
      <c r="D68" s="99" t="s">
        <v>135</v>
      </c>
      <c r="E68" s="100" t="s">
        <v>9</v>
      </c>
      <c r="F68" s="99">
        <v>25000</v>
      </c>
    </row>
    <row r="69" spans="1:6" s="16" customFormat="1" x14ac:dyDescent="0.25">
      <c r="A69" s="15" t="s">
        <v>5</v>
      </c>
      <c r="B69" s="97">
        <v>2102</v>
      </c>
      <c r="C69" s="98" t="s">
        <v>35</v>
      </c>
      <c r="D69" s="99" t="s">
        <v>135</v>
      </c>
      <c r="E69" s="100" t="s">
        <v>39</v>
      </c>
      <c r="F69" s="99">
        <v>25000</v>
      </c>
    </row>
    <row r="70" spans="1:6" s="16" customFormat="1" x14ac:dyDescent="0.25">
      <c r="A70" s="15" t="s">
        <v>5</v>
      </c>
      <c r="B70" s="97">
        <v>2055</v>
      </c>
      <c r="C70" s="98" t="s">
        <v>36</v>
      </c>
      <c r="D70" s="99" t="s">
        <v>135</v>
      </c>
      <c r="E70" s="100" t="s">
        <v>9</v>
      </c>
      <c r="F70" s="99">
        <v>25000</v>
      </c>
    </row>
    <row r="71" spans="1:6" s="16" customFormat="1" x14ac:dyDescent="0.25">
      <c r="A71" s="15" t="s">
        <v>5</v>
      </c>
      <c r="B71" s="97">
        <v>2197</v>
      </c>
      <c r="C71" s="98" t="s">
        <v>37</v>
      </c>
      <c r="D71" s="99" t="s">
        <v>135</v>
      </c>
      <c r="E71" s="100" t="s">
        <v>9</v>
      </c>
      <c r="F71" s="99">
        <v>25000</v>
      </c>
    </row>
    <row r="72" spans="1:6" s="16" customFormat="1" x14ac:dyDescent="0.25">
      <c r="A72" s="15" t="s">
        <v>5</v>
      </c>
      <c r="B72" s="97">
        <v>2204</v>
      </c>
      <c r="C72" s="98" t="s">
        <v>132</v>
      </c>
      <c r="D72" s="99" t="s">
        <v>135</v>
      </c>
      <c r="E72" s="100" t="s">
        <v>9</v>
      </c>
      <c r="F72" s="99">
        <v>25000</v>
      </c>
    </row>
    <row r="73" spans="1:6" s="16" customFormat="1" x14ac:dyDescent="0.25">
      <c r="A73" s="15" t="s">
        <v>5</v>
      </c>
      <c r="B73" s="97">
        <v>2204</v>
      </c>
      <c r="C73" s="98" t="s">
        <v>132</v>
      </c>
      <c r="D73" s="99" t="s">
        <v>135</v>
      </c>
      <c r="E73" s="100" t="s">
        <v>11</v>
      </c>
      <c r="F73" s="99">
        <v>20000</v>
      </c>
    </row>
    <row r="74" spans="1:6" s="16" customFormat="1" x14ac:dyDescent="0.25">
      <c r="A74" s="15" t="s">
        <v>5</v>
      </c>
      <c r="B74" s="97">
        <v>2204</v>
      </c>
      <c r="C74" s="98" t="s">
        <v>132</v>
      </c>
      <c r="D74" s="99" t="s">
        <v>135</v>
      </c>
      <c r="E74" s="100" t="s">
        <v>39</v>
      </c>
      <c r="F74" s="99">
        <v>25000</v>
      </c>
    </row>
    <row r="75" spans="1:6" s="16" customFormat="1" x14ac:dyDescent="0.25">
      <c r="A75" s="15" t="s">
        <v>5</v>
      </c>
      <c r="B75" s="97">
        <v>2116</v>
      </c>
      <c r="C75" s="98" t="s">
        <v>179</v>
      </c>
      <c r="D75" s="99" t="s">
        <v>135</v>
      </c>
      <c r="E75" s="100" t="s">
        <v>201</v>
      </c>
      <c r="F75" s="99">
        <v>25000</v>
      </c>
    </row>
    <row r="76" spans="1:6" s="16" customFormat="1" x14ac:dyDescent="0.25">
      <c r="A76" s="15" t="s">
        <v>5</v>
      </c>
      <c r="B76" s="97">
        <v>2146</v>
      </c>
      <c r="C76" s="98" t="s">
        <v>59</v>
      </c>
      <c r="D76" s="99" t="s">
        <v>135</v>
      </c>
      <c r="E76" s="100" t="s">
        <v>39</v>
      </c>
      <c r="F76" s="99">
        <v>25000</v>
      </c>
    </row>
    <row r="77" spans="1:6" s="16" customFormat="1" x14ac:dyDescent="0.25">
      <c r="A77" s="15" t="s">
        <v>5</v>
      </c>
      <c r="B77" s="109">
        <v>1976</v>
      </c>
      <c r="C77" s="104" t="s">
        <v>72</v>
      </c>
      <c r="D77" s="110" t="s">
        <v>137</v>
      </c>
      <c r="E77" s="106" t="s">
        <v>11</v>
      </c>
      <c r="F77" s="105" t="s">
        <v>141</v>
      </c>
    </row>
    <row r="78" spans="1:6" s="16" customFormat="1" x14ac:dyDescent="0.25">
      <c r="A78" s="15" t="s">
        <v>5</v>
      </c>
      <c r="B78" s="109">
        <v>1931</v>
      </c>
      <c r="C78" s="104" t="s">
        <v>186</v>
      </c>
      <c r="D78" s="110" t="s">
        <v>137</v>
      </c>
      <c r="E78" s="106" t="s">
        <v>11</v>
      </c>
      <c r="F78" s="105" t="s">
        <v>141</v>
      </c>
    </row>
    <row r="79" spans="1:6" s="16" customFormat="1" x14ac:dyDescent="0.25">
      <c r="A79" s="15" t="s">
        <v>5</v>
      </c>
      <c r="B79" s="109">
        <v>1931</v>
      </c>
      <c r="C79" s="104" t="s">
        <v>186</v>
      </c>
      <c r="D79" s="110" t="s">
        <v>137</v>
      </c>
      <c r="E79" s="106" t="s">
        <v>39</v>
      </c>
      <c r="F79" s="105" t="s">
        <v>141</v>
      </c>
    </row>
    <row r="80" spans="1:6" s="16" customFormat="1" x14ac:dyDescent="0.25">
      <c r="A80" s="15" t="s">
        <v>5</v>
      </c>
      <c r="B80" s="109">
        <v>1931</v>
      </c>
      <c r="C80" s="104" t="s">
        <v>186</v>
      </c>
      <c r="D80" s="110" t="s">
        <v>137</v>
      </c>
      <c r="E80" s="106" t="s">
        <v>9</v>
      </c>
      <c r="F80" s="105" t="s">
        <v>141</v>
      </c>
    </row>
    <row r="81" spans="1:6" s="16" customFormat="1" x14ac:dyDescent="0.25">
      <c r="A81" s="15" t="s">
        <v>5</v>
      </c>
      <c r="B81" s="109">
        <v>2114</v>
      </c>
      <c r="C81" s="104" t="s">
        <v>185</v>
      </c>
      <c r="D81" s="110" t="s">
        <v>137</v>
      </c>
      <c r="E81" s="106" t="s">
        <v>201</v>
      </c>
      <c r="F81" s="105" t="s">
        <v>141</v>
      </c>
    </row>
    <row r="82" spans="1:6" s="16" customFormat="1" x14ac:dyDescent="0.25">
      <c r="A82" s="15" t="s">
        <v>5</v>
      </c>
      <c r="B82" s="109">
        <v>2219</v>
      </c>
      <c r="C82" s="104" t="s">
        <v>184</v>
      </c>
      <c r="D82" s="110" t="s">
        <v>137</v>
      </c>
      <c r="E82" s="106" t="s">
        <v>11</v>
      </c>
      <c r="F82" s="105" t="s">
        <v>141</v>
      </c>
    </row>
    <row r="83" spans="1:6" s="16" customFormat="1" x14ac:dyDescent="0.25">
      <c r="A83" s="15" t="s">
        <v>5</v>
      </c>
      <c r="B83" s="109">
        <v>1928</v>
      </c>
      <c r="C83" s="104" t="s">
        <v>52</v>
      </c>
      <c r="D83" s="110" t="s">
        <v>137</v>
      </c>
      <c r="E83" s="106" t="s">
        <v>39</v>
      </c>
      <c r="F83" s="105" t="s">
        <v>141</v>
      </c>
    </row>
    <row r="84" spans="1:6" s="16" customFormat="1" x14ac:dyDescent="0.25">
      <c r="A84" s="15" t="s">
        <v>5</v>
      </c>
      <c r="B84" s="109">
        <v>2188</v>
      </c>
      <c r="C84" s="104" t="s">
        <v>180</v>
      </c>
      <c r="D84" s="110" t="s">
        <v>137</v>
      </c>
      <c r="E84" s="106" t="s">
        <v>9</v>
      </c>
      <c r="F84" s="105" t="s">
        <v>141</v>
      </c>
    </row>
    <row r="85" spans="1:6" s="16" customFormat="1" x14ac:dyDescent="0.25">
      <c r="A85" s="15" t="s">
        <v>5</v>
      </c>
      <c r="B85" s="109">
        <v>2096</v>
      </c>
      <c r="C85" s="104" t="s">
        <v>22</v>
      </c>
      <c r="D85" s="110" t="s">
        <v>137</v>
      </c>
      <c r="E85" s="106" t="s">
        <v>9</v>
      </c>
      <c r="F85" s="105" t="s">
        <v>141</v>
      </c>
    </row>
    <row r="86" spans="1:6" s="16" customFormat="1" x14ac:dyDescent="0.25">
      <c r="A86" s="15" t="s">
        <v>5</v>
      </c>
      <c r="B86" s="109">
        <v>2087</v>
      </c>
      <c r="C86" s="104" t="s">
        <v>23</v>
      </c>
      <c r="D86" s="110" t="s">
        <v>137</v>
      </c>
      <c r="E86" s="106" t="s">
        <v>9</v>
      </c>
      <c r="F86" s="105" t="s">
        <v>141</v>
      </c>
    </row>
    <row r="87" spans="1:6" s="16" customFormat="1" x14ac:dyDescent="0.25">
      <c r="A87" s="15" t="s">
        <v>5</v>
      </c>
      <c r="B87" s="5"/>
      <c r="C87" s="5"/>
      <c r="D87" s="5"/>
      <c r="E87" s="7"/>
      <c r="F87" s="7"/>
    </row>
  </sheetData>
  <sheetProtection sheet="1" objects="1" scenarios="1"/>
  <conditionalFormatting sqref="B25:F86">
    <cfRule type="expression" dxfId="15" priority="1">
      <formula>$D25="No"</formula>
    </cfRule>
    <cfRule type="expression" dxfId="14" priority="2">
      <formula>$D25="Withdrawn"</formula>
    </cfRule>
  </conditionalFormatting>
  <pageMargins left="0.7" right="0.7" top="0.75" bottom="0.75" header="0.3" footer="0.3"/>
  <pageSetup scale="85" fitToHeight="0" orientation="portrait" r:id="rId1"/>
  <headerFooter scaleWithDoc="0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A1:F154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19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0" t="s">
        <v>202</v>
      </c>
      <c r="C2" s="9" t="s">
        <v>203</v>
      </c>
      <c r="D2" s="9"/>
      <c r="E2" s="9"/>
      <c r="F2" s="9"/>
    </row>
    <row r="3" spans="1:6" ht="18.75" customHeight="1" x14ac:dyDescent="0.3">
      <c r="A3" s="20" t="s">
        <v>202</v>
      </c>
      <c r="B3" s="3"/>
      <c r="C3"/>
      <c r="D3" s="10"/>
      <c r="E3" s="10"/>
      <c r="F3" s="10"/>
    </row>
    <row r="4" spans="1:6" ht="23.25" customHeight="1" x14ac:dyDescent="0.25">
      <c r="A4" s="20" t="s">
        <v>202</v>
      </c>
      <c r="B4" s="4"/>
      <c r="C4" s="14" t="s">
        <v>189</v>
      </c>
      <c r="D4" s="11"/>
      <c r="E4" s="11"/>
      <c r="F4" s="11"/>
    </row>
    <row r="5" spans="1:6" s="39" customFormat="1" x14ac:dyDescent="0.25">
      <c r="A5" s="20" t="s">
        <v>202</v>
      </c>
      <c r="B5" s="27"/>
      <c r="C5" s="27"/>
      <c r="D5" s="27"/>
      <c r="E5" s="27"/>
      <c r="F5" s="27"/>
    </row>
    <row r="6" spans="1:6" s="39" customFormat="1" x14ac:dyDescent="0.25">
      <c r="A6" s="20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0" t="s">
        <v>202</v>
      </c>
      <c r="B7" s="63" t="s">
        <v>11</v>
      </c>
      <c r="C7" s="127"/>
      <c r="D7" s="65">
        <f>SUMIF(Recipients2020[Grant Type],"Facilities Assessment",Recipients2020[Grant Amount])</f>
        <v>420000</v>
      </c>
      <c r="E7" s="27"/>
      <c r="F7" s="27"/>
    </row>
    <row r="8" spans="1:6" s="39" customFormat="1" x14ac:dyDescent="0.25">
      <c r="A8" s="20" t="s">
        <v>202</v>
      </c>
      <c r="B8" s="66" t="s">
        <v>12</v>
      </c>
      <c r="C8" s="128"/>
      <c r="D8" s="68">
        <f>SUMIF(Recipients2020[Grant Type],"Long-Range Facility Plan",Recipients2020[Grant Amount])</f>
        <v>550000</v>
      </c>
      <c r="E8" s="27"/>
      <c r="F8" s="27"/>
    </row>
    <row r="9" spans="1:6" s="39" customFormat="1" x14ac:dyDescent="0.25">
      <c r="A9" s="20" t="s">
        <v>202</v>
      </c>
      <c r="B9" s="66" t="s">
        <v>9</v>
      </c>
      <c r="C9" s="128"/>
      <c r="D9" s="68">
        <f>SUMIF(Recipients2020[Grant Type],"Seismic Assessment",Recipients2020[Grant Amount])</f>
        <v>525000</v>
      </c>
      <c r="E9" s="27"/>
      <c r="F9" s="27"/>
    </row>
    <row r="10" spans="1:6" s="39" customFormat="1" x14ac:dyDescent="0.25">
      <c r="A10" s="20" t="s">
        <v>202</v>
      </c>
      <c r="B10" s="66" t="s">
        <v>201</v>
      </c>
      <c r="C10" s="128"/>
      <c r="D10" s="68">
        <f>SUMIF(Recipients2020[Grant Type],"Radon Hazard Assessment",Recipients2020[Grant Amount])</f>
        <v>975000</v>
      </c>
      <c r="E10" s="27"/>
      <c r="F10" s="27"/>
    </row>
    <row r="11" spans="1:6" s="39" customFormat="1" x14ac:dyDescent="0.25">
      <c r="A11" s="20" t="s">
        <v>202</v>
      </c>
      <c r="B11" s="124" t="s">
        <v>238</v>
      </c>
      <c r="C11" s="125"/>
      <c r="D11" s="83">
        <f>SUM(D7:D10)</f>
        <v>2470000</v>
      </c>
      <c r="E11" s="27"/>
      <c r="F11" s="27"/>
    </row>
    <row r="12" spans="1:6" s="39" customFormat="1" x14ac:dyDescent="0.25">
      <c r="A12" s="20" t="s">
        <v>202</v>
      </c>
      <c r="B12" s="40"/>
      <c r="C12" s="40"/>
      <c r="D12" s="40"/>
      <c r="E12" s="27"/>
      <c r="F12" s="27"/>
    </row>
    <row r="13" spans="1:6" s="39" customFormat="1" x14ac:dyDescent="0.25">
      <c r="A13" s="20" t="s">
        <v>202</v>
      </c>
      <c r="B13" s="23" t="s">
        <v>240</v>
      </c>
      <c r="C13" s="81"/>
      <c r="D13" s="80" t="s">
        <v>239</v>
      </c>
      <c r="E13" s="27"/>
      <c r="F13" s="27"/>
    </row>
    <row r="14" spans="1:6" s="39" customFormat="1" x14ac:dyDescent="0.25">
      <c r="A14" s="20" t="s">
        <v>202</v>
      </c>
      <c r="B14" s="63" t="s">
        <v>11</v>
      </c>
      <c r="C14" s="130"/>
      <c r="D14" s="72">
        <f>COUNTIFS(Recipients2020[Grant Awarded],"Yes",Recipients2020[Grant Type],"Facilities Assessment")</f>
        <v>21</v>
      </c>
      <c r="E14" s="27"/>
      <c r="F14" s="27"/>
    </row>
    <row r="15" spans="1:6" s="39" customFormat="1" x14ac:dyDescent="0.25">
      <c r="A15" s="20" t="s">
        <v>202</v>
      </c>
      <c r="B15" s="66" t="s">
        <v>12</v>
      </c>
      <c r="C15" s="131"/>
      <c r="D15" s="73">
        <f>COUNTIFS(Recipients2020[Grant Awarded],"Yes",Recipients2020[Grant Type],"Long-range Facility Plan")</f>
        <v>22</v>
      </c>
      <c r="E15" s="27"/>
      <c r="F15" s="27"/>
    </row>
    <row r="16" spans="1:6" s="39" customFormat="1" x14ac:dyDescent="0.25">
      <c r="A16" s="20" t="s">
        <v>202</v>
      </c>
      <c r="B16" s="66" t="s">
        <v>9</v>
      </c>
      <c r="C16" s="131"/>
      <c r="D16" s="73">
        <f>COUNTIFS(Recipients2020[Grant Awarded],"Yes",Recipients2020[Grant Type],"Seismic Assessment")</f>
        <v>21</v>
      </c>
      <c r="E16" s="27"/>
      <c r="F16" s="27"/>
    </row>
    <row r="17" spans="1:6" s="39" customFormat="1" x14ac:dyDescent="0.25">
      <c r="A17" s="20" t="s">
        <v>202</v>
      </c>
      <c r="B17" s="66" t="s">
        <v>201</v>
      </c>
      <c r="C17" s="131"/>
      <c r="D17" s="73">
        <f>COUNTIFS(Recipients2020[Grant Awarded],"Yes",Recipients2020[Grant Type],"Radon Hazard Assessment")</f>
        <v>39</v>
      </c>
      <c r="E17" s="27"/>
      <c r="F17" s="27"/>
    </row>
    <row r="18" spans="1:6" s="39" customFormat="1" x14ac:dyDescent="0.25">
      <c r="A18" s="20" t="s">
        <v>202</v>
      </c>
      <c r="B18" s="124" t="s">
        <v>6</v>
      </c>
      <c r="C18" s="126"/>
      <c r="D18" s="82">
        <f>SUM(D14:D17)</f>
        <v>103</v>
      </c>
      <c r="E18" s="27"/>
      <c r="F18" s="27"/>
    </row>
    <row r="19" spans="1:6" s="39" customFormat="1" x14ac:dyDescent="0.25">
      <c r="A19" s="20" t="s">
        <v>202</v>
      </c>
      <c r="B19" s="40"/>
      <c r="C19" s="40"/>
      <c r="D19" s="40"/>
      <c r="E19" s="27"/>
      <c r="F19" s="27"/>
    </row>
    <row r="20" spans="1:6" s="39" customFormat="1" x14ac:dyDescent="0.25">
      <c r="A20" s="20" t="s">
        <v>202</v>
      </c>
      <c r="B20" s="114" t="s">
        <v>244</v>
      </c>
      <c r="C20" s="75"/>
      <c r="D20" s="77">
        <f>SUMPRODUCT(1/COUNTIF($C$25:$C$127,$C$25:$C$127))</f>
        <v>68</v>
      </c>
      <c r="E20" s="27"/>
      <c r="F20" s="27"/>
    </row>
    <row r="21" spans="1:6" s="39" customFormat="1" x14ac:dyDescent="0.25">
      <c r="A21" s="20" t="s">
        <v>202</v>
      </c>
      <c r="B21" s="116" t="s">
        <v>247</v>
      </c>
      <c r="C21" s="117"/>
      <c r="D21" s="118">
        <f>SUMPRODUCT(1/COUNTIF($C$128:$C$141,$C$128:$C$141))</f>
        <v>6.9999999999999991</v>
      </c>
      <c r="E21" s="27"/>
      <c r="F21" s="27"/>
    </row>
    <row r="22" spans="1:6" s="39" customFormat="1" x14ac:dyDescent="0.25">
      <c r="A22" s="20" t="s">
        <v>202</v>
      </c>
      <c r="B22" s="6"/>
      <c r="C22" s="1"/>
      <c r="D22" s="41"/>
      <c r="E22" s="27"/>
      <c r="F22" s="27"/>
    </row>
    <row r="23" spans="1:6" ht="22.5" customHeight="1" x14ac:dyDescent="0.25">
      <c r="A23" s="20" t="s">
        <v>202</v>
      </c>
      <c r="B23" s="13" t="s">
        <v>231</v>
      </c>
      <c r="C23" s="12"/>
      <c r="D23" s="12"/>
      <c r="E23" s="12"/>
      <c r="F23" s="12"/>
    </row>
    <row r="24" spans="1:6" s="16" customFormat="1" x14ac:dyDescent="0.25">
      <c r="A24" s="20" t="s">
        <v>202</v>
      </c>
      <c r="B24" s="95" t="s">
        <v>1</v>
      </c>
      <c r="C24" s="96" t="s">
        <v>2</v>
      </c>
      <c r="D24" s="95" t="s">
        <v>7</v>
      </c>
      <c r="E24" s="96" t="s">
        <v>4</v>
      </c>
      <c r="F24" s="95" t="s">
        <v>3</v>
      </c>
    </row>
    <row r="25" spans="1:6" s="16" customFormat="1" x14ac:dyDescent="0.25">
      <c r="A25" s="20"/>
      <c r="B25" s="133">
        <v>1899</v>
      </c>
      <c r="C25" s="134" t="s">
        <v>73</v>
      </c>
      <c r="D25" s="135" t="s">
        <v>135</v>
      </c>
      <c r="E25" s="136" t="s">
        <v>39</v>
      </c>
      <c r="F25" s="135">
        <v>25000</v>
      </c>
    </row>
    <row r="26" spans="1:6" s="16" customFormat="1" x14ac:dyDescent="0.25">
      <c r="A26" s="15"/>
      <c r="B26" s="97">
        <v>1899</v>
      </c>
      <c r="C26" s="98" t="s">
        <v>73</v>
      </c>
      <c r="D26" s="99" t="s">
        <v>135</v>
      </c>
      <c r="E26" s="100" t="s">
        <v>9</v>
      </c>
      <c r="F26" s="99">
        <v>25000</v>
      </c>
    </row>
    <row r="27" spans="1:6" s="16" customFormat="1" x14ac:dyDescent="0.25">
      <c r="A27" s="15"/>
      <c r="B27" s="97">
        <v>1894</v>
      </c>
      <c r="C27" s="98" t="s">
        <v>10</v>
      </c>
      <c r="D27" s="99" t="s">
        <v>135</v>
      </c>
      <c r="E27" s="100" t="s">
        <v>9</v>
      </c>
      <c r="F27" s="99">
        <v>25000</v>
      </c>
    </row>
    <row r="28" spans="1:6" s="16" customFormat="1" x14ac:dyDescent="0.25">
      <c r="A28" s="15"/>
      <c r="B28" s="97">
        <v>1894</v>
      </c>
      <c r="C28" s="98" t="s">
        <v>10</v>
      </c>
      <c r="D28" s="99" t="s">
        <v>135</v>
      </c>
      <c r="E28" s="100" t="s">
        <v>201</v>
      </c>
      <c r="F28" s="99">
        <v>25000</v>
      </c>
    </row>
    <row r="29" spans="1:6" s="16" customFormat="1" x14ac:dyDescent="0.25">
      <c r="A29" s="15"/>
      <c r="B29" s="97">
        <v>2243</v>
      </c>
      <c r="C29" s="98" t="s">
        <v>28</v>
      </c>
      <c r="D29" s="99" t="s">
        <v>135</v>
      </c>
      <c r="E29" s="100" t="s">
        <v>9</v>
      </c>
      <c r="F29" s="99">
        <v>25000</v>
      </c>
    </row>
    <row r="30" spans="1:6" s="16" customFormat="1" x14ac:dyDescent="0.25">
      <c r="A30" s="15"/>
      <c r="B30" s="97">
        <v>2052</v>
      </c>
      <c r="C30" s="98" t="s">
        <v>147</v>
      </c>
      <c r="D30" s="99" t="s">
        <v>135</v>
      </c>
      <c r="E30" s="100" t="s">
        <v>11</v>
      </c>
      <c r="F30" s="99">
        <v>20000</v>
      </c>
    </row>
    <row r="31" spans="1:6" s="16" customFormat="1" x14ac:dyDescent="0.25">
      <c r="A31" s="15"/>
      <c r="B31" s="97">
        <v>2052</v>
      </c>
      <c r="C31" s="98" t="s">
        <v>147</v>
      </c>
      <c r="D31" s="99" t="s">
        <v>135</v>
      </c>
      <c r="E31" s="100" t="s">
        <v>201</v>
      </c>
      <c r="F31" s="99">
        <v>25000</v>
      </c>
    </row>
    <row r="32" spans="1:6" s="16" customFormat="1" x14ac:dyDescent="0.25">
      <c r="A32" s="15"/>
      <c r="B32" s="97">
        <v>1896</v>
      </c>
      <c r="C32" s="98" t="s">
        <v>148</v>
      </c>
      <c r="D32" s="99" t="s">
        <v>135</v>
      </c>
      <c r="E32" s="100" t="s">
        <v>11</v>
      </c>
      <c r="F32" s="99">
        <v>20000</v>
      </c>
    </row>
    <row r="33" spans="1:6" s="16" customFormat="1" x14ac:dyDescent="0.25">
      <c r="A33" s="15"/>
      <c r="B33" s="97">
        <v>1896</v>
      </c>
      <c r="C33" s="98" t="s">
        <v>148</v>
      </c>
      <c r="D33" s="99" t="s">
        <v>135</v>
      </c>
      <c r="E33" s="100" t="s">
        <v>39</v>
      </c>
      <c r="F33" s="99">
        <v>25000</v>
      </c>
    </row>
    <row r="34" spans="1:6" s="16" customFormat="1" x14ac:dyDescent="0.25">
      <c r="A34" s="15"/>
      <c r="B34" s="97">
        <v>1896</v>
      </c>
      <c r="C34" s="98" t="s">
        <v>148</v>
      </c>
      <c r="D34" s="99" t="s">
        <v>135</v>
      </c>
      <c r="E34" s="100" t="s">
        <v>9</v>
      </c>
      <c r="F34" s="99">
        <v>25000</v>
      </c>
    </row>
    <row r="35" spans="1:6" s="16" customFormat="1" x14ac:dyDescent="0.25">
      <c r="A35" s="15"/>
      <c r="B35" s="97">
        <v>1896</v>
      </c>
      <c r="C35" s="98" t="s">
        <v>148</v>
      </c>
      <c r="D35" s="99" t="s">
        <v>135</v>
      </c>
      <c r="E35" s="100" t="s">
        <v>201</v>
      </c>
      <c r="F35" s="99">
        <v>25000</v>
      </c>
    </row>
    <row r="36" spans="1:6" s="16" customFormat="1" x14ac:dyDescent="0.25">
      <c r="A36" s="15"/>
      <c r="B36" s="97">
        <v>2046</v>
      </c>
      <c r="C36" s="98" t="s">
        <v>149</v>
      </c>
      <c r="D36" s="99" t="s">
        <v>135</v>
      </c>
      <c r="E36" s="100" t="s">
        <v>9</v>
      </c>
      <c r="F36" s="99">
        <v>25000</v>
      </c>
    </row>
    <row r="37" spans="1:6" s="16" customFormat="1" x14ac:dyDescent="0.25">
      <c r="A37" s="15"/>
      <c r="B37" s="97">
        <v>2046</v>
      </c>
      <c r="C37" s="98" t="s">
        <v>149</v>
      </c>
      <c r="D37" s="99" t="s">
        <v>135</v>
      </c>
      <c r="E37" s="100" t="s">
        <v>201</v>
      </c>
      <c r="F37" s="99">
        <v>25000</v>
      </c>
    </row>
    <row r="38" spans="1:6" s="16" customFormat="1" x14ac:dyDescent="0.25">
      <c r="A38" s="15"/>
      <c r="B38" s="97">
        <v>1995</v>
      </c>
      <c r="C38" s="98" t="s">
        <v>13</v>
      </c>
      <c r="D38" s="99" t="s">
        <v>135</v>
      </c>
      <c r="E38" s="100" t="s">
        <v>39</v>
      </c>
      <c r="F38" s="99">
        <v>25000</v>
      </c>
    </row>
    <row r="39" spans="1:6" s="16" customFormat="1" x14ac:dyDescent="0.25">
      <c r="A39" s="15"/>
      <c r="B39" s="97">
        <v>2139</v>
      </c>
      <c r="C39" s="98" t="s">
        <v>76</v>
      </c>
      <c r="D39" s="99" t="s">
        <v>135</v>
      </c>
      <c r="E39" s="100" t="s">
        <v>201</v>
      </c>
      <c r="F39" s="99">
        <v>25000</v>
      </c>
    </row>
    <row r="40" spans="1:6" s="16" customFormat="1" x14ac:dyDescent="0.25">
      <c r="A40" s="15"/>
      <c r="B40" s="97">
        <v>2191</v>
      </c>
      <c r="C40" s="98" t="s">
        <v>150</v>
      </c>
      <c r="D40" s="99" t="s">
        <v>135</v>
      </c>
      <c r="E40" s="100" t="s">
        <v>11</v>
      </c>
      <c r="F40" s="99">
        <v>20000</v>
      </c>
    </row>
    <row r="41" spans="1:6" s="16" customFormat="1" x14ac:dyDescent="0.25">
      <c r="A41" s="15"/>
      <c r="B41" s="97">
        <v>1927</v>
      </c>
      <c r="C41" s="98" t="s">
        <v>151</v>
      </c>
      <c r="D41" s="99" t="s">
        <v>135</v>
      </c>
      <c r="E41" s="100" t="s">
        <v>11</v>
      </c>
      <c r="F41" s="99">
        <v>20000</v>
      </c>
    </row>
    <row r="42" spans="1:6" s="16" customFormat="1" x14ac:dyDescent="0.25">
      <c r="A42" s="15"/>
      <c r="B42" s="97">
        <v>1927</v>
      </c>
      <c r="C42" s="98" t="s">
        <v>151</v>
      </c>
      <c r="D42" s="99" t="s">
        <v>135</v>
      </c>
      <c r="E42" s="100" t="s">
        <v>39</v>
      </c>
      <c r="F42" s="99">
        <v>25000</v>
      </c>
    </row>
    <row r="43" spans="1:6" s="16" customFormat="1" x14ac:dyDescent="0.25">
      <c r="A43" s="15"/>
      <c r="B43" s="97">
        <v>1964</v>
      </c>
      <c r="C43" s="98" t="s">
        <v>152</v>
      </c>
      <c r="D43" s="99" t="s">
        <v>135</v>
      </c>
      <c r="E43" s="100" t="s">
        <v>11</v>
      </c>
      <c r="F43" s="99">
        <v>20000</v>
      </c>
    </row>
    <row r="44" spans="1:6" s="16" customFormat="1" x14ac:dyDescent="0.25">
      <c r="A44" s="15"/>
      <c r="B44" s="97">
        <v>1964</v>
      </c>
      <c r="C44" s="98" t="s">
        <v>152</v>
      </c>
      <c r="D44" s="99" t="s">
        <v>135</v>
      </c>
      <c r="E44" s="100" t="s">
        <v>39</v>
      </c>
      <c r="F44" s="99">
        <v>25000</v>
      </c>
    </row>
    <row r="45" spans="1:6" s="16" customFormat="1" x14ac:dyDescent="0.25">
      <c r="A45" s="15"/>
      <c r="B45" s="97">
        <v>1964</v>
      </c>
      <c r="C45" s="98" t="s">
        <v>152</v>
      </c>
      <c r="D45" s="99" t="s">
        <v>135</v>
      </c>
      <c r="E45" s="100" t="s">
        <v>9</v>
      </c>
      <c r="F45" s="99">
        <v>25000</v>
      </c>
    </row>
    <row r="46" spans="1:6" s="16" customFormat="1" x14ac:dyDescent="0.25">
      <c r="A46" s="15"/>
      <c r="B46" s="97">
        <v>1970</v>
      </c>
      <c r="C46" s="98" t="s">
        <v>138</v>
      </c>
      <c r="D46" s="99" t="s">
        <v>135</v>
      </c>
      <c r="E46" s="100" t="s">
        <v>39</v>
      </c>
      <c r="F46" s="99">
        <v>25000</v>
      </c>
    </row>
    <row r="47" spans="1:6" s="16" customFormat="1" x14ac:dyDescent="0.25">
      <c r="A47" s="15"/>
      <c r="B47" s="97">
        <v>2017</v>
      </c>
      <c r="C47" s="98" t="s">
        <v>153</v>
      </c>
      <c r="D47" s="99" t="s">
        <v>135</v>
      </c>
      <c r="E47" s="100" t="s">
        <v>201</v>
      </c>
      <c r="F47" s="99">
        <v>25000</v>
      </c>
    </row>
    <row r="48" spans="1:6" s="16" customFormat="1" x14ac:dyDescent="0.25">
      <c r="A48" s="15"/>
      <c r="B48" s="97">
        <v>2021</v>
      </c>
      <c r="C48" s="98" t="s">
        <v>154</v>
      </c>
      <c r="D48" s="99" t="s">
        <v>135</v>
      </c>
      <c r="E48" s="100" t="s">
        <v>201</v>
      </c>
      <c r="F48" s="99">
        <v>25000</v>
      </c>
    </row>
    <row r="49" spans="1:6" s="16" customFormat="1" x14ac:dyDescent="0.25">
      <c r="A49" s="15"/>
      <c r="B49" s="97">
        <v>1993</v>
      </c>
      <c r="C49" s="98" t="s">
        <v>14</v>
      </c>
      <c r="D49" s="99" t="s">
        <v>135</v>
      </c>
      <c r="E49" s="100" t="s">
        <v>11</v>
      </c>
      <c r="F49" s="99">
        <v>20000</v>
      </c>
    </row>
    <row r="50" spans="1:6" s="16" customFormat="1" x14ac:dyDescent="0.25">
      <c r="A50" s="15"/>
      <c r="B50" s="97">
        <v>1993</v>
      </c>
      <c r="C50" s="98" t="s">
        <v>14</v>
      </c>
      <c r="D50" s="99" t="s">
        <v>135</v>
      </c>
      <c r="E50" s="100" t="s">
        <v>39</v>
      </c>
      <c r="F50" s="99">
        <v>25000</v>
      </c>
    </row>
    <row r="51" spans="1:6" s="16" customFormat="1" x14ac:dyDescent="0.25">
      <c r="A51" s="15"/>
      <c r="B51" s="97">
        <v>1993</v>
      </c>
      <c r="C51" s="98" t="s">
        <v>14</v>
      </c>
      <c r="D51" s="99" t="s">
        <v>135</v>
      </c>
      <c r="E51" s="100" t="s">
        <v>201</v>
      </c>
      <c r="F51" s="99">
        <v>25000</v>
      </c>
    </row>
    <row r="52" spans="1:6" s="16" customFormat="1" x14ac:dyDescent="0.25">
      <c r="A52" s="15"/>
      <c r="B52" s="97">
        <v>1991</v>
      </c>
      <c r="C52" s="98" t="s">
        <v>43</v>
      </c>
      <c r="D52" s="99" t="s">
        <v>135</v>
      </c>
      <c r="E52" s="100" t="s">
        <v>201</v>
      </c>
      <c r="F52" s="99">
        <v>25000</v>
      </c>
    </row>
    <row r="53" spans="1:6" s="16" customFormat="1" x14ac:dyDescent="0.25">
      <c r="A53" s="15"/>
      <c r="B53" s="97">
        <v>2019</v>
      </c>
      <c r="C53" s="98" t="s">
        <v>155</v>
      </c>
      <c r="D53" s="99" t="s">
        <v>135</v>
      </c>
      <c r="E53" s="100" t="s">
        <v>201</v>
      </c>
      <c r="F53" s="99">
        <v>25000</v>
      </c>
    </row>
    <row r="54" spans="1:6" s="16" customFormat="1" x14ac:dyDescent="0.25">
      <c r="A54" s="15"/>
      <c r="B54" s="97">
        <v>2229</v>
      </c>
      <c r="C54" s="98" t="s">
        <v>89</v>
      </c>
      <c r="D54" s="99" t="s">
        <v>135</v>
      </c>
      <c r="E54" s="100" t="s">
        <v>9</v>
      </c>
      <c r="F54" s="99">
        <v>25000</v>
      </c>
    </row>
    <row r="55" spans="1:6" s="16" customFormat="1" x14ac:dyDescent="0.25">
      <c r="A55" s="15"/>
      <c r="B55" s="97">
        <v>2043</v>
      </c>
      <c r="C55" s="98" t="s">
        <v>105</v>
      </c>
      <c r="D55" s="99" t="s">
        <v>135</v>
      </c>
      <c r="E55" s="100" t="s">
        <v>11</v>
      </c>
      <c r="F55" s="99">
        <v>20000</v>
      </c>
    </row>
    <row r="56" spans="1:6" s="16" customFormat="1" x14ac:dyDescent="0.25">
      <c r="A56" s="15"/>
      <c r="B56" s="97">
        <v>1930</v>
      </c>
      <c r="C56" s="98" t="s">
        <v>109</v>
      </c>
      <c r="D56" s="99" t="s">
        <v>135</v>
      </c>
      <c r="E56" s="100" t="s">
        <v>9</v>
      </c>
      <c r="F56" s="99">
        <v>25000</v>
      </c>
    </row>
    <row r="57" spans="1:6" s="16" customFormat="1" x14ac:dyDescent="0.25">
      <c r="A57" s="15"/>
      <c r="B57" s="97">
        <v>2084</v>
      </c>
      <c r="C57" s="98" t="s">
        <v>156</v>
      </c>
      <c r="D57" s="99" t="s">
        <v>135</v>
      </c>
      <c r="E57" s="100" t="s">
        <v>11</v>
      </c>
      <c r="F57" s="99">
        <v>20000</v>
      </c>
    </row>
    <row r="58" spans="1:6" s="16" customFormat="1" x14ac:dyDescent="0.25">
      <c r="A58" s="15"/>
      <c r="B58" s="97">
        <v>2084</v>
      </c>
      <c r="C58" s="98" t="s">
        <v>156</v>
      </c>
      <c r="D58" s="99" t="s">
        <v>135</v>
      </c>
      <c r="E58" s="100" t="s">
        <v>39</v>
      </c>
      <c r="F58" s="99">
        <v>25000</v>
      </c>
    </row>
    <row r="59" spans="1:6" s="16" customFormat="1" x14ac:dyDescent="0.25">
      <c r="A59" s="15"/>
      <c r="B59" s="97">
        <v>2084</v>
      </c>
      <c r="C59" s="98" t="s">
        <v>156</v>
      </c>
      <c r="D59" s="99" t="s">
        <v>135</v>
      </c>
      <c r="E59" s="100" t="s">
        <v>201</v>
      </c>
      <c r="F59" s="99">
        <v>25000</v>
      </c>
    </row>
    <row r="60" spans="1:6" s="16" customFormat="1" x14ac:dyDescent="0.25">
      <c r="A60" s="15"/>
      <c r="B60" s="97">
        <v>2020</v>
      </c>
      <c r="C60" s="98" t="s">
        <v>157</v>
      </c>
      <c r="D60" s="99" t="s">
        <v>135</v>
      </c>
      <c r="E60" s="100" t="s">
        <v>201</v>
      </c>
      <c r="F60" s="99">
        <v>25000</v>
      </c>
    </row>
    <row r="61" spans="1:6" s="16" customFormat="1" x14ac:dyDescent="0.25">
      <c r="A61" s="15"/>
      <c r="B61" s="97">
        <v>2137</v>
      </c>
      <c r="C61" s="98" t="s">
        <v>158</v>
      </c>
      <c r="D61" s="99" t="s">
        <v>135</v>
      </c>
      <c r="E61" s="100" t="s">
        <v>11</v>
      </c>
      <c r="F61" s="99">
        <v>20000</v>
      </c>
    </row>
    <row r="62" spans="1:6" s="16" customFormat="1" x14ac:dyDescent="0.25">
      <c r="A62" s="15"/>
      <c r="B62" s="97">
        <v>2137</v>
      </c>
      <c r="C62" s="98" t="s">
        <v>158</v>
      </c>
      <c r="D62" s="99" t="s">
        <v>135</v>
      </c>
      <c r="E62" s="100" t="s">
        <v>39</v>
      </c>
      <c r="F62" s="99">
        <v>25000</v>
      </c>
    </row>
    <row r="63" spans="1:6" s="16" customFormat="1" x14ac:dyDescent="0.25">
      <c r="A63" s="15"/>
      <c r="B63" s="97">
        <v>2137</v>
      </c>
      <c r="C63" s="98" t="s">
        <v>158</v>
      </c>
      <c r="D63" s="99" t="s">
        <v>135</v>
      </c>
      <c r="E63" s="100" t="s">
        <v>9</v>
      </c>
      <c r="F63" s="99">
        <v>25000</v>
      </c>
    </row>
    <row r="64" spans="1:6" s="16" customFormat="1" x14ac:dyDescent="0.25">
      <c r="A64" s="15"/>
      <c r="B64" s="97">
        <v>2015</v>
      </c>
      <c r="C64" s="98" t="s">
        <v>159</v>
      </c>
      <c r="D64" s="99" t="s">
        <v>135</v>
      </c>
      <c r="E64" s="100" t="s">
        <v>201</v>
      </c>
      <c r="F64" s="99">
        <v>25000</v>
      </c>
    </row>
    <row r="65" spans="1:6" s="16" customFormat="1" x14ac:dyDescent="0.25">
      <c r="A65" s="15"/>
      <c r="B65" s="97">
        <v>2023</v>
      </c>
      <c r="C65" s="98" t="s">
        <v>160</v>
      </c>
      <c r="D65" s="99" t="s">
        <v>135</v>
      </c>
      <c r="E65" s="100" t="s">
        <v>201</v>
      </c>
      <c r="F65" s="99">
        <v>25000</v>
      </c>
    </row>
    <row r="66" spans="1:6" s="16" customFormat="1" x14ac:dyDescent="0.25">
      <c r="A66" s="15"/>
      <c r="B66" s="97">
        <v>2206</v>
      </c>
      <c r="C66" s="98" t="s">
        <v>90</v>
      </c>
      <c r="D66" s="99" t="s">
        <v>135</v>
      </c>
      <c r="E66" s="100" t="s">
        <v>201</v>
      </c>
      <c r="F66" s="99">
        <v>25000</v>
      </c>
    </row>
    <row r="67" spans="1:6" s="16" customFormat="1" x14ac:dyDescent="0.25">
      <c r="A67" s="15"/>
      <c r="B67" s="97">
        <v>3997</v>
      </c>
      <c r="C67" s="98" t="s">
        <v>31</v>
      </c>
      <c r="D67" s="99" t="s">
        <v>135</v>
      </c>
      <c r="E67" s="100" t="s">
        <v>11</v>
      </c>
      <c r="F67" s="99">
        <v>20000</v>
      </c>
    </row>
    <row r="68" spans="1:6" s="16" customFormat="1" x14ac:dyDescent="0.25">
      <c r="A68" s="15"/>
      <c r="B68" s="97">
        <v>2053</v>
      </c>
      <c r="C68" s="98" t="s">
        <v>93</v>
      </c>
      <c r="D68" s="99" t="s">
        <v>135</v>
      </c>
      <c r="E68" s="100" t="s">
        <v>11</v>
      </c>
      <c r="F68" s="99">
        <v>20000</v>
      </c>
    </row>
    <row r="69" spans="1:6" s="16" customFormat="1" x14ac:dyDescent="0.25">
      <c r="A69" s="15"/>
      <c r="B69" s="97">
        <v>2053</v>
      </c>
      <c r="C69" s="98" t="s">
        <v>93</v>
      </c>
      <c r="D69" s="99" t="s">
        <v>135</v>
      </c>
      <c r="E69" s="100" t="s">
        <v>39</v>
      </c>
      <c r="F69" s="99">
        <v>25000</v>
      </c>
    </row>
    <row r="70" spans="1:6" s="16" customFormat="1" x14ac:dyDescent="0.25">
      <c r="A70" s="15"/>
      <c r="B70" s="97">
        <v>2140</v>
      </c>
      <c r="C70" s="98" t="s">
        <v>117</v>
      </c>
      <c r="D70" s="99" t="s">
        <v>135</v>
      </c>
      <c r="E70" s="100" t="s">
        <v>9</v>
      </c>
      <c r="F70" s="99">
        <v>25000</v>
      </c>
    </row>
    <row r="71" spans="1:6" s="16" customFormat="1" x14ac:dyDescent="0.25">
      <c r="A71" s="15"/>
      <c r="B71" s="97">
        <v>2008</v>
      </c>
      <c r="C71" s="98" t="s">
        <v>118</v>
      </c>
      <c r="D71" s="99" t="s">
        <v>135</v>
      </c>
      <c r="E71" s="100" t="s">
        <v>201</v>
      </c>
      <c r="F71" s="99">
        <v>25000</v>
      </c>
    </row>
    <row r="72" spans="1:6" s="16" customFormat="1" x14ac:dyDescent="0.25">
      <c r="A72" s="15"/>
      <c r="B72" s="97">
        <v>2091</v>
      </c>
      <c r="C72" s="98" t="s">
        <v>143</v>
      </c>
      <c r="D72" s="99" t="s">
        <v>135</v>
      </c>
      <c r="E72" s="100" t="s">
        <v>201</v>
      </c>
      <c r="F72" s="99">
        <v>25000</v>
      </c>
    </row>
    <row r="73" spans="1:6" s="16" customFormat="1" x14ac:dyDescent="0.25">
      <c r="A73" s="15"/>
      <c r="B73" s="97">
        <v>2057</v>
      </c>
      <c r="C73" s="98" t="s">
        <v>47</v>
      </c>
      <c r="D73" s="99" t="s">
        <v>135</v>
      </c>
      <c r="E73" s="100" t="s">
        <v>11</v>
      </c>
      <c r="F73" s="99">
        <v>20000</v>
      </c>
    </row>
    <row r="74" spans="1:6" s="16" customFormat="1" x14ac:dyDescent="0.25">
      <c r="A74" s="15"/>
      <c r="B74" s="97">
        <v>2057</v>
      </c>
      <c r="C74" s="98" t="s">
        <v>47</v>
      </c>
      <c r="D74" s="99" t="s">
        <v>135</v>
      </c>
      <c r="E74" s="100" t="s">
        <v>39</v>
      </c>
      <c r="F74" s="99">
        <v>25000</v>
      </c>
    </row>
    <row r="75" spans="1:6" s="16" customFormat="1" x14ac:dyDescent="0.25">
      <c r="A75" s="15"/>
      <c r="B75" s="97">
        <v>2057</v>
      </c>
      <c r="C75" s="98" t="s">
        <v>47</v>
      </c>
      <c r="D75" s="99" t="s">
        <v>135</v>
      </c>
      <c r="E75" s="100" t="s">
        <v>201</v>
      </c>
      <c r="F75" s="99">
        <v>25000</v>
      </c>
    </row>
    <row r="76" spans="1:6" s="16" customFormat="1" x14ac:dyDescent="0.25">
      <c r="A76" s="15"/>
      <c r="B76" s="97">
        <v>2212</v>
      </c>
      <c r="C76" s="98" t="s">
        <v>119</v>
      </c>
      <c r="D76" s="99" t="s">
        <v>135</v>
      </c>
      <c r="E76" s="100" t="s">
        <v>11</v>
      </c>
      <c r="F76" s="99">
        <v>20000</v>
      </c>
    </row>
    <row r="77" spans="1:6" s="16" customFormat="1" x14ac:dyDescent="0.25">
      <c r="A77" s="15"/>
      <c r="B77" s="97">
        <v>2212</v>
      </c>
      <c r="C77" s="98" t="s">
        <v>119</v>
      </c>
      <c r="D77" s="99" t="s">
        <v>135</v>
      </c>
      <c r="E77" s="100" t="s">
        <v>39</v>
      </c>
      <c r="F77" s="99">
        <v>25000</v>
      </c>
    </row>
    <row r="78" spans="1:6" s="16" customFormat="1" x14ac:dyDescent="0.25">
      <c r="A78" s="15"/>
      <c r="B78" s="97">
        <v>2012</v>
      </c>
      <c r="C78" s="98" t="s">
        <v>161</v>
      </c>
      <c r="D78" s="99" t="s">
        <v>135</v>
      </c>
      <c r="E78" s="100" t="s">
        <v>201</v>
      </c>
      <c r="F78" s="99">
        <v>25000</v>
      </c>
    </row>
    <row r="79" spans="1:6" s="16" customFormat="1" x14ac:dyDescent="0.25">
      <c r="A79" s="15"/>
      <c r="B79" s="97">
        <v>2092</v>
      </c>
      <c r="C79" s="98" t="s">
        <v>49</v>
      </c>
      <c r="D79" s="99" t="s">
        <v>135</v>
      </c>
      <c r="E79" s="100" t="s">
        <v>201</v>
      </c>
      <c r="F79" s="99">
        <v>25000</v>
      </c>
    </row>
    <row r="80" spans="1:6" s="16" customFormat="1" x14ac:dyDescent="0.25">
      <c r="A80" s="15"/>
      <c r="B80" s="97">
        <v>2256</v>
      </c>
      <c r="C80" s="98" t="s">
        <v>139</v>
      </c>
      <c r="D80" s="99" t="s">
        <v>135</v>
      </c>
      <c r="E80" s="100" t="s">
        <v>9</v>
      </c>
      <c r="F80" s="99">
        <v>25000</v>
      </c>
    </row>
    <row r="81" spans="1:6" s="16" customFormat="1" x14ac:dyDescent="0.25">
      <c r="A81" s="15"/>
      <c r="B81" s="97">
        <v>2048</v>
      </c>
      <c r="C81" s="98" t="s">
        <v>123</v>
      </c>
      <c r="D81" s="99" t="s">
        <v>135</v>
      </c>
      <c r="E81" s="100" t="s">
        <v>9</v>
      </c>
      <c r="F81" s="99">
        <v>25000</v>
      </c>
    </row>
    <row r="82" spans="1:6" s="16" customFormat="1" x14ac:dyDescent="0.25">
      <c r="A82" s="15"/>
      <c r="B82" s="97">
        <v>2145</v>
      </c>
      <c r="C82" s="98" t="s">
        <v>162</v>
      </c>
      <c r="D82" s="99" t="s">
        <v>135</v>
      </c>
      <c r="E82" s="100" t="s">
        <v>11</v>
      </c>
      <c r="F82" s="99">
        <v>20000</v>
      </c>
    </row>
    <row r="83" spans="1:6" s="16" customFormat="1" x14ac:dyDescent="0.25">
      <c r="A83" s="15"/>
      <c r="B83" s="97">
        <v>2145</v>
      </c>
      <c r="C83" s="98" t="s">
        <v>162</v>
      </c>
      <c r="D83" s="99" t="s">
        <v>135</v>
      </c>
      <c r="E83" s="100" t="s">
        <v>39</v>
      </c>
      <c r="F83" s="99">
        <v>25000</v>
      </c>
    </row>
    <row r="84" spans="1:6" s="16" customFormat="1" x14ac:dyDescent="0.25">
      <c r="A84" s="15"/>
      <c r="B84" s="97">
        <v>2145</v>
      </c>
      <c r="C84" s="98" t="s">
        <v>162</v>
      </c>
      <c r="D84" s="99" t="s">
        <v>135</v>
      </c>
      <c r="E84" s="100" t="s">
        <v>9</v>
      </c>
      <c r="F84" s="99">
        <v>25000</v>
      </c>
    </row>
    <row r="85" spans="1:6" s="16" customFormat="1" x14ac:dyDescent="0.25">
      <c r="A85" s="15"/>
      <c r="B85" s="97">
        <v>2145</v>
      </c>
      <c r="C85" s="98" t="s">
        <v>162</v>
      </c>
      <c r="D85" s="99" t="s">
        <v>135</v>
      </c>
      <c r="E85" s="100" t="s">
        <v>201</v>
      </c>
      <c r="F85" s="99">
        <v>25000</v>
      </c>
    </row>
    <row r="86" spans="1:6" s="16" customFormat="1" x14ac:dyDescent="0.25">
      <c r="A86" s="15"/>
      <c r="B86" s="97">
        <v>1968</v>
      </c>
      <c r="C86" s="98" t="s">
        <v>163</v>
      </c>
      <c r="D86" s="99" t="s">
        <v>135</v>
      </c>
      <c r="E86" s="100" t="s">
        <v>11</v>
      </c>
      <c r="F86" s="99">
        <v>20000</v>
      </c>
    </row>
    <row r="87" spans="1:6" s="16" customFormat="1" x14ac:dyDescent="0.25">
      <c r="A87" s="15"/>
      <c r="B87" s="97">
        <v>2199</v>
      </c>
      <c r="C87" s="98" t="s">
        <v>82</v>
      </c>
      <c r="D87" s="99" t="s">
        <v>135</v>
      </c>
      <c r="E87" s="100" t="s">
        <v>201</v>
      </c>
      <c r="F87" s="99">
        <v>25000</v>
      </c>
    </row>
    <row r="88" spans="1:6" s="16" customFormat="1" x14ac:dyDescent="0.25">
      <c r="A88" s="15"/>
      <c r="B88" s="97">
        <v>1996</v>
      </c>
      <c r="C88" s="98" t="s">
        <v>164</v>
      </c>
      <c r="D88" s="99" t="s">
        <v>135</v>
      </c>
      <c r="E88" s="100" t="s">
        <v>11</v>
      </c>
      <c r="F88" s="99">
        <v>20000</v>
      </c>
    </row>
    <row r="89" spans="1:6" s="16" customFormat="1" x14ac:dyDescent="0.25">
      <c r="A89" s="15"/>
      <c r="B89" s="97">
        <v>1996</v>
      </c>
      <c r="C89" s="98" t="s">
        <v>164</v>
      </c>
      <c r="D89" s="99" t="s">
        <v>135</v>
      </c>
      <c r="E89" s="100" t="s">
        <v>39</v>
      </c>
      <c r="F89" s="99">
        <v>25000</v>
      </c>
    </row>
    <row r="90" spans="1:6" s="16" customFormat="1" x14ac:dyDescent="0.25">
      <c r="A90" s="15"/>
      <c r="B90" s="97">
        <v>1996</v>
      </c>
      <c r="C90" s="98" t="s">
        <v>164</v>
      </c>
      <c r="D90" s="99" t="s">
        <v>135</v>
      </c>
      <c r="E90" s="100" t="s">
        <v>9</v>
      </c>
      <c r="F90" s="99">
        <v>25000</v>
      </c>
    </row>
    <row r="91" spans="1:6" s="16" customFormat="1" x14ac:dyDescent="0.25">
      <c r="A91" s="15"/>
      <c r="B91" s="97">
        <v>1996</v>
      </c>
      <c r="C91" s="98" t="s">
        <v>164</v>
      </c>
      <c r="D91" s="99" t="s">
        <v>135</v>
      </c>
      <c r="E91" s="100" t="s">
        <v>201</v>
      </c>
      <c r="F91" s="99">
        <v>25000</v>
      </c>
    </row>
    <row r="92" spans="1:6" s="16" customFormat="1" x14ac:dyDescent="0.25">
      <c r="A92" s="15"/>
      <c r="B92" s="97">
        <v>1990</v>
      </c>
      <c r="C92" s="98" t="s">
        <v>77</v>
      </c>
      <c r="D92" s="99" t="s">
        <v>135</v>
      </c>
      <c r="E92" s="100" t="s">
        <v>201</v>
      </c>
      <c r="F92" s="99">
        <v>25000</v>
      </c>
    </row>
    <row r="93" spans="1:6" s="16" customFormat="1" x14ac:dyDescent="0.25">
      <c r="A93" s="15"/>
      <c r="B93" s="97">
        <v>2108</v>
      </c>
      <c r="C93" s="98" t="s">
        <v>146</v>
      </c>
      <c r="D93" s="99" t="s">
        <v>135</v>
      </c>
      <c r="E93" s="100" t="s">
        <v>9</v>
      </c>
      <c r="F93" s="99">
        <v>25000</v>
      </c>
    </row>
    <row r="94" spans="1:6" s="16" customFormat="1" x14ac:dyDescent="0.25">
      <c r="A94" s="15"/>
      <c r="B94" s="97">
        <v>2060</v>
      </c>
      <c r="C94" s="98" t="s">
        <v>165</v>
      </c>
      <c r="D94" s="99" t="s">
        <v>135</v>
      </c>
      <c r="E94" s="100" t="s">
        <v>11</v>
      </c>
      <c r="F94" s="99">
        <v>20000</v>
      </c>
    </row>
    <row r="95" spans="1:6" s="16" customFormat="1" x14ac:dyDescent="0.25">
      <c r="A95" s="15"/>
      <c r="B95" s="97">
        <v>2060</v>
      </c>
      <c r="C95" s="98" t="s">
        <v>165</v>
      </c>
      <c r="D95" s="99" t="s">
        <v>135</v>
      </c>
      <c r="E95" s="100" t="s">
        <v>39</v>
      </c>
      <c r="F95" s="99">
        <v>25000</v>
      </c>
    </row>
    <row r="96" spans="1:6" s="16" customFormat="1" x14ac:dyDescent="0.25">
      <c r="A96" s="15"/>
      <c r="B96" s="97">
        <v>2181</v>
      </c>
      <c r="C96" s="98" t="s">
        <v>166</v>
      </c>
      <c r="D96" s="99" t="s">
        <v>135</v>
      </c>
      <c r="E96" s="100" t="s">
        <v>11</v>
      </c>
      <c r="F96" s="99">
        <v>20000</v>
      </c>
    </row>
    <row r="97" spans="1:6" s="16" customFormat="1" x14ac:dyDescent="0.25">
      <c r="A97" s="15"/>
      <c r="B97" s="97">
        <v>2181</v>
      </c>
      <c r="C97" s="98" t="s">
        <v>166</v>
      </c>
      <c r="D97" s="99" t="s">
        <v>135</v>
      </c>
      <c r="E97" s="100" t="s">
        <v>39</v>
      </c>
      <c r="F97" s="99">
        <v>25000</v>
      </c>
    </row>
    <row r="98" spans="1:6" s="16" customFormat="1" x14ac:dyDescent="0.25">
      <c r="A98" s="15"/>
      <c r="B98" s="97">
        <v>2016</v>
      </c>
      <c r="C98" s="98" t="s">
        <v>167</v>
      </c>
      <c r="D98" s="99" t="s">
        <v>135</v>
      </c>
      <c r="E98" s="100" t="s">
        <v>201</v>
      </c>
      <c r="F98" s="99">
        <v>25000</v>
      </c>
    </row>
    <row r="99" spans="1:6" s="16" customFormat="1" x14ac:dyDescent="0.25">
      <c r="A99" s="15"/>
      <c r="B99" s="97">
        <v>1973</v>
      </c>
      <c r="C99" s="98" t="s">
        <v>168</v>
      </c>
      <c r="D99" s="99" t="s">
        <v>135</v>
      </c>
      <c r="E99" s="100" t="s">
        <v>201</v>
      </c>
      <c r="F99" s="99">
        <v>25000</v>
      </c>
    </row>
    <row r="100" spans="1:6" s="16" customFormat="1" x14ac:dyDescent="0.25">
      <c r="A100" s="15"/>
      <c r="B100" s="97">
        <v>2180</v>
      </c>
      <c r="C100" s="98" t="s">
        <v>169</v>
      </c>
      <c r="D100" s="99" t="s">
        <v>135</v>
      </c>
      <c r="E100" s="100" t="s">
        <v>39</v>
      </c>
      <c r="F100" s="99">
        <v>25000</v>
      </c>
    </row>
    <row r="101" spans="1:6" s="16" customFormat="1" x14ac:dyDescent="0.25">
      <c r="A101" s="15"/>
      <c r="B101" s="97">
        <v>1967</v>
      </c>
      <c r="C101" s="98" t="s">
        <v>170</v>
      </c>
      <c r="D101" s="99" t="s">
        <v>135</v>
      </c>
      <c r="E101" s="100" t="s">
        <v>201</v>
      </c>
      <c r="F101" s="99">
        <v>25000</v>
      </c>
    </row>
    <row r="102" spans="1:6" s="16" customFormat="1" x14ac:dyDescent="0.25">
      <c r="A102" s="15"/>
      <c r="B102" s="97">
        <v>2045</v>
      </c>
      <c r="C102" s="98" t="s">
        <v>21</v>
      </c>
      <c r="D102" s="99" t="s">
        <v>135</v>
      </c>
      <c r="E102" s="100" t="s">
        <v>9</v>
      </c>
      <c r="F102" s="99">
        <v>25000</v>
      </c>
    </row>
    <row r="103" spans="1:6" s="16" customFormat="1" x14ac:dyDescent="0.25">
      <c r="A103" s="15"/>
      <c r="B103" s="97">
        <v>1946</v>
      </c>
      <c r="C103" s="98" t="s">
        <v>53</v>
      </c>
      <c r="D103" s="99" t="s">
        <v>135</v>
      </c>
      <c r="E103" s="100" t="s">
        <v>39</v>
      </c>
      <c r="F103" s="99">
        <v>25000</v>
      </c>
    </row>
    <row r="104" spans="1:6" s="16" customFormat="1" x14ac:dyDescent="0.25">
      <c r="A104" s="15"/>
      <c r="B104" s="97">
        <v>1977</v>
      </c>
      <c r="C104" s="98" t="s">
        <v>79</v>
      </c>
      <c r="D104" s="99" t="s">
        <v>135</v>
      </c>
      <c r="E104" s="100" t="s">
        <v>201</v>
      </c>
      <c r="F104" s="99">
        <v>25000</v>
      </c>
    </row>
    <row r="105" spans="1:6" s="16" customFormat="1" x14ac:dyDescent="0.25">
      <c r="A105" s="15"/>
      <c r="B105" s="97">
        <v>2001</v>
      </c>
      <c r="C105" s="98" t="s">
        <v>171</v>
      </c>
      <c r="D105" s="99" t="s">
        <v>135</v>
      </c>
      <c r="E105" s="100" t="s">
        <v>9</v>
      </c>
      <c r="F105" s="99">
        <v>25000</v>
      </c>
    </row>
    <row r="106" spans="1:6" s="16" customFormat="1" x14ac:dyDescent="0.25">
      <c r="A106" s="15"/>
      <c r="B106" s="97">
        <v>2044</v>
      </c>
      <c r="C106" s="98" t="s">
        <v>172</v>
      </c>
      <c r="D106" s="99" t="s">
        <v>135</v>
      </c>
      <c r="E106" s="100" t="s">
        <v>11</v>
      </c>
      <c r="F106" s="99">
        <v>20000</v>
      </c>
    </row>
    <row r="107" spans="1:6" s="16" customFormat="1" x14ac:dyDescent="0.25">
      <c r="A107" s="15"/>
      <c r="B107" s="97">
        <v>2044</v>
      </c>
      <c r="C107" s="98" t="s">
        <v>172</v>
      </c>
      <c r="D107" s="99" t="s">
        <v>135</v>
      </c>
      <c r="E107" s="100" t="s">
        <v>39</v>
      </c>
      <c r="F107" s="99">
        <v>25000</v>
      </c>
    </row>
    <row r="108" spans="1:6" s="16" customFormat="1" x14ac:dyDescent="0.25">
      <c r="A108" s="15"/>
      <c r="B108" s="97">
        <v>2044</v>
      </c>
      <c r="C108" s="98" t="s">
        <v>172</v>
      </c>
      <c r="D108" s="99" t="s">
        <v>135</v>
      </c>
      <c r="E108" s="100" t="s">
        <v>201</v>
      </c>
      <c r="F108" s="99">
        <v>25000</v>
      </c>
    </row>
    <row r="109" spans="1:6" s="16" customFormat="1" x14ac:dyDescent="0.25">
      <c r="A109" s="15"/>
      <c r="B109" s="97">
        <v>1944</v>
      </c>
      <c r="C109" s="98" t="s">
        <v>54</v>
      </c>
      <c r="D109" s="99" t="s">
        <v>135</v>
      </c>
      <c r="E109" s="100" t="s">
        <v>9</v>
      </c>
      <c r="F109" s="99">
        <v>25000</v>
      </c>
    </row>
    <row r="110" spans="1:6" s="16" customFormat="1" x14ac:dyDescent="0.25">
      <c r="A110" s="15"/>
      <c r="B110" s="97">
        <v>1944</v>
      </c>
      <c r="C110" s="98" t="s">
        <v>54</v>
      </c>
      <c r="D110" s="99" t="s">
        <v>135</v>
      </c>
      <c r="E110" s="100" t="s">
        <v>201</v>
      </c>
      <c r="F110" s="99">
        <v>25000</v>
      </c>
    </row>
    <row r="111" spans="1:6" s="16" customFormat="1" x14ac:dyDescent="0.25">
      <c r="A111" s="15"/>
      <c r="B111" s="97">
        <v>2103</v>
      </c>
      <c r="C111" s="98" t="s">
        <v>173</v>
      </c>
      <c r="D111" s="99" t="s">
        <v>135</v>
      </c>
      <c r="E111" s="100" t="s">
        <v>11</v>
      </c>
      <c r="F111" s="99">
        <v>20000</v>
      </c>
    </row>
    <row r="112" spans="1:6" s="16" customFormat="1" x14ac:dyDescent="0.25">
      <c r="A112" s="15"/>
      <c r="B112" s="97">
        <v>2103</v>
      </c>
      <c r="C112" s="98" t="s">
        <v>173</v>
      </c>
      <c r="D112" s="99" t="s">
        <v>135</v>
      </c>
      <c r="E112" s="100" t="s">
        <v>39</v>
      </c>
      <c r="F112" s="99">
        <v>25000</v>
      </c>
    </row>
    <row r="113" spans="1:6" s="16" customFormat="1" x14ac:dyDescent="0.25">
      <c r="A113" s="15"/>
      <c r="B113" s="97">
        <v>2138</v>
      </c>
      <c r="C113" s="98" t="s">
        <v>94</v>
      </c>
      <c r="D113" s="99" t="s">
        <v>135</v>
      </c>
      <c r="E113" s="100" t="s">
        <v>39</v>
      </c>
      <c r="F113" s="99">
        <v>25000</v>
      </c>
    </row>
    <row r="114" spans="1:6" s="16" customFormat="1" x14ac:dyDescent="0.25">
      <c r="A114" s="15"/>
      <c r="B114" s="97">
        <v>2096</v>
      </c>
      <c r="C114" s="98" t="s">
        <v>22</v>
      </c>
      <c r="D114" s="99" t="s">
        <v>135</v>
      </c>
      <c r="E114" s="100" t="s">
        <v>11</v>
      </c>
      <c r="F114" s="99">
        <v>20000</v>
      </c>
    </row>
    <row r="115" spans="1:6" s="16" customFormat="1" x14ac:dyDescent="0.25">
      <c r="A115" s="15"/>
      <c r="B115" s="97">
        <v>2096</v>
      </c>
      <c r="C115" s="98" t="s">
        <v>22</v>
      </c>
      <c r="D115" s="99" t="s">
        <v>135</v>
      </c>
      <c r="E115" s="100" t="s">
        <v>39</v>
      </c>
      <c r="F115" s="99">
        <v>25000</v>
      </c>
    </row>
    <row r="116" spans="1:6" s="16" customFormat="1" x14ac:dyDescent="0.25">
      <c r="A116" s="15"/>
      <c r="B116" s="97">
        <v>2096</v>
      </c>
      <c r="C116" s="98" t="s">
        <v>22</v>
      </c>
      <c r="D116" s="99" t="s">
        <v>135</v>
      </c>
      <c r="E116" s="100" t="s">
        <v>201</v>
      </c>
      <c r="F116" s="99">
        <v>25000</v>
      </c>
    </row>
    <row r="117" spans="1:6" s="16" customFormat="1" x14ac:dyDescent="0.25">
      <c r="A117" s="15"/>
      <c r="B117" s="97">
        <v>2022</v>
      </c>
      <c r="C117" s="98" t="s">
        <v>174</v>
      </c>
      <c r="D117" s="99" t="s">
        <v>135</v>
      </c>
      <c r="E117" s="100" t="s">
        <v>201</v>
      </c>
      <c r="F117" s="99">
        <v>25000</v>
      </c>
    </row>
    <row r="118" spans="1:6" s="16" customFormat="1" x14ac:dyDescent="0.25">
      <c r="A118" s="15"/>
      <c r="B118" s="97">
        <v>2225</v>
      </c>
      <c r="C118" s="98" t="s">
        <v>63</v>
      </c>
      <c r="D118" s="99" t="s">
        <v>135</v>
      </c>
      <c r="E118" s="100" t="s">
        <v>9</v>
      </c>
      <c r="F118" s="99">
        <v>25000</v>
      </c>
    </row>
    <row r="119" spans="1:6" s="16" customFormat="1" x14ac:dyDescent="0.25">
      <c r="A119" s="15"/>
      <c r="B119" s="97">
        <v>2225</v>
      </c>
      <c r="C119" s="98" t="s">
        <v>63</v>
      </c>
      <c r="D119" s="99" t="s">
        <v>135</v>
      </c>
      <c r="E119" s="100" t="s">
        <v>201</v>
      </c>
      <c r="F119" s="99">
        <v>25000</v>
      </c>
    </row>
    <row r="120" spans="1:6" s="16" customFormat="1" x14ac:dyDescent="0.25">
      <c r="A120" s="15"/>
      <c r="B120" s="97">
        <v>2083</v>
      </c>
      <c r="C120" s="98" t="s">
        <v>56</v>
      </c>
      <c r="D120" s="99" t="s">
        <v>135</v>
      </c>
      <c r="E120" s="100" t="s">
        <v>201</v>
      </c>
      <c r="F120" s="99">
        <v>25000</v>
      </c>
    </row>
    <row r="121" spans="1:6" s="16" customFormat="1" x14ac:dyDescent="0.25">
      <c r="A121" s="15"/>
      <c r="B121" s="97">
        <v>2144</v>
      </c>
      <c r="C121" s="98" t="s">
        <v>24</v>
      </c>
      <c r="D121" s="99" t="s">
        <v>135</v>
      </c>
      <c r="E121" s="100" t="s">
        <v>201</v>
      </c>
      <c r="F121" s="99">
        <v>25000</v>
      </c>
    </row>
    <row r="122" spans="1:6" s="16" customFormat="1" x14ac:dyDescent="0.25">
      <c r="A122" s="15"/>
      <c r="B122" s="97">
        <v>2018</v>
      </c>
      <c r="C122" s="98" t="s">
        <v>176</v>
      </c>
      <c r="D122" s="99" t="s">
        <v>135</v>
      </c>
      <c r="E122" s="100" t="s">
        <v>201</v>
      </c>
      <c r="F122" s="99">
        <v>25000</v>
      </c>
    </row>
    <row r="123" spans="1:6" s="16" customFormat="1" x14ac:dyDescent="0.25">
      <c r="A123" s="15"/>
      <c r="B123" s="97">
        <v>2003</v>
      </c>
      <c r="C123" s="98" t="s">
        <v>57</v>
      </c>
      <c r="D123" s="99" t="s">
        <v>135</v>
      </c>
      <c r="E123" s="100" t="s">
        <v>201</v>
      </c>
      <c r="F123" s="99">
        <v>25000</v>
      </c>
    </row>
    <row r="124" spans="1:6" s="16" customFormat="1" x14ac:dyDescent="0.25">
      <c r="A124" s="15"/>
      <c r="B124" s="97">
        <v>2210</v>
      </c>
      <c r="C124" s="98" t="s">
        <v>140</v>
      </c>
      <c r="D124" s="99" t="s">
        <v>135</v>
      </c>
      <c r="E124" s="100" t="s">
        <v>201</v>
      </c>
      <c r="F124" s="99">
        <v>25000</v>
      </c>
    </row>
    <row r="125" spans="1:6" s="16" customFormat="1" x14ac:dyDescent="0.25">
      <c r="A125" s="15"/>
      <c r="B125" s="97">
        <v>2213</v>
      </c>
      <c r="C125" s="98" t="s">
        <v>26</v>
      </c>
      <c r="D125" s="99" t="s">
        <v>135</v>
      </c>
      <c r="E125" s="100" t="s">
        <v>9</v>
      </c>
      <c r="F125" s="99">
        <v>25000</v>
      </c>
    </row>
    <row r="126" spans="1:6" s="16" customFormat="1" x14ac:dyDescent="0.25">
      <c r="A126" s="15"/>
      <c r="B126" s="97">
        <v>1947</v>
      </c>
      <c r="C126" s="98" t="s">
        <v>177</v>
      </c>
      <c r="D126" s="99" t="s">
        <v>135</v>
      </c>
      <c r="E126" s="100" t="s">
        <v>201</v>
      </c>
      <c r="F126" s="99">
        <v>25000</v>
      </c>
    </row>
    <row r="127" spans="1:6" s="16" customFormat="1" x14ac:dyDescent="0.25">
      <c r="A127" s="15"/>
      <c r="B127" s="97">
        <v>2251</v>
      </c>
      <c r="C127" s="98" t="s">
        <v>134</v>
      </c>
      <c r="D127" s="99" t="s">
        <v>135</v>
      </c>
      <c r="E127" s="100" t="s">
        <v>9</v>
      </c>
      <c r="F127" s="99">
        <v>25000</v>
      </c>
    </row>
    <row r="128" spans="1:6" s="16" customFormat="1" x14ac:dyDescent="0.25">
      <c r="A128" s="15"/>
      <c r="B128" s="101">
        <v>2243</v>
      </c>
      <c r="C128" s="98" t="s">
        <v>28</v>
      </c>
      <c r="D128" s="99" t="s">
        <v>136</v>
      </c>
      <c r="E128" s="100" t="s">
        <v>11</v>
      </c>
      <c r="F128" s="99" t="s">
        <v>141</v>
      </c>
    </row>
    <row r="129" spans="1:6" s="16" customFormat="1" x14ac:dyDescent="0.25">
      <c r="A129" s="15"/>
      <c r="B129" s="101">
        <v>2243</v>
      </c>
      <c r="C129" s="98" t="s">
        <v>28</v>
      </c>
      <c r="D129" s="99" t="s">
        <v>136</v>
      </c>
      <c r="E129" s="100" t="s">
        <v>39</v>
      </c>
      <c r="F129" s="99" t="s">
        <v>141</v>
      </c>
    </row>
    <row r="130" spans="1:6" s="16" customFormat="1" x14ac:dyDescent="0.25">
      <c r="A130" s="15"/>
      <c r="B130" s="97">
        <v>2243</v>
      </c>
      <c r="C130" s="98" t="s">
        <v>28</v>
      </c>
      <c r="D130" s="99" t="s">
        <v>136</v>
      </c>
      <c r="E130" s="100" t="s">
        <v>201</v>
      </c>
      <c r="F130" s="99" t="s">
        <v>141</v>
      </c>
    </row>
    <row r="131" spans="1:6" s="16" customFormat="1" x14ac:dyDescent="0.25">
      <c r="A131" s="15"/>
      <c r="B131" s="101">
        <v>2088</v>
      </c>
      <c r="C131" s="98" t="s">
        <v>100</v>
      </c>
      <c r="D131" s="99" t="s">
        <v>136</v>
      </c>
      <c r="E131" s="100" t="s">
        <v>11</v>
      </c>
      <c r="F131" s="99" t="s">
        <v>141</v>
      </c>
    </row>
    <row r="132" spans="1:6" s="16" customFormat="1" x14ac:dyDescent="0.25">
      <c r="A132" s="15"/>
      <c r="B132" s="101">
        <v>2088</v>
      </c>
      <c r="C132" s="98" t="s">
        <v>100</v>
      </c>
      <c r="D132" s="99" t="s">
        <v>136</v>
      </c>
      <c r="E132" s="100" t="s">
        <v>39</v>
      </c>
      <c r="F132" s="99" t="s">
        <v>141</v>
      </c>
    </row>
    <row r="133" spans="1:6" s="16" customFormat="1" x14ac:dyDescent="0.25">
      <c r="A133" s="15"/>
      <c r="B133" s="101">
        <v>2088</v>
      </c>
      <c r="C133" s="98" t="s">
        <v>100</v>
      </c>
      <c r="D133" s="99" t="s">
        <v>136</v>
      </c>
      <c r="E133" s="100" t="s">
        <v>201</v>
      </c>
      <c r="F133" s="99" t="s">
        <v>141</v>
      </c>
    </row>
    <row r="134" spans="1:6" s="16" customFormat="1" x14ac:dyDescent="0.25">
      <c r="A134" s="15"/>
      <c r="B134" s="101">
        <v>2042</v>
      </c>
      <c r="C134" s="98" t="s">
        <v>86</v>
      </c>
      <c r="D134" s="99" t="s">
        <v>136</v>
      </c>
      <c r="E134" s="100" t="s">
        <v>201</v>
      </c>
      <c r="F134" s="99" t="s">
        <v>141</v>
      </c>
    </row>
    <row r="135" spans="1:6" s="16" customFormat="1" x14ac:dyDescent="0.25">
      <c r="A135" s="15"/>
      <c r="B135" s="101">
        <v>1970</v>
      </c>
      <c r="C135" s="98" t="s">
        <v>138</v>
      </c>
      <c r="D135" s="99" t="s">
        <v>136</v>
      </c>
      <c r="E135" s="100" t="s">
        <v>11</v>
      </c>
      <c r="F135" s="99" t="s">
        <v>141</v>
      </c>
    </row>
    <row r="136" spans="1:6" s="16" customFormat="1" x14ac:dyDescent="0.25">
      <c r="A136" s="15"/>
      <c r="B136" s="97">
        <v>2187</v>
      </c>
      <c r="C136" s="98" t="s">
        <v>29</v>
      </c>
      <c r="D136" s="99" t="s">
        <v>136</v>
      </c>
      <c r="E136" s="100" t="s">
        <v>39</v>
      </c>
      <c r="F136" s="99" t="s">
        <v>141</v>
      </c>
    </row>
    <row r="137" spans="1:6" s="16" customFormat="1" x14ac:dyDescent="0.25">
      <c r="A137" s="15"/>
      <c r="B137" s="97">
        <v>1923</v>
      </c>
      <c r="C137" s="98" t="s">
        <v>144</v>
      </c>
      <c r="D137" s="99" t="s">
        <v>136</v>
      </c>
      <c r="E137" s="100" t="s">
        <v>11</v>
      </c>
      <c r="F137" s="99" t="s">
        <v>141</v>
      </c>
    </row>
    <row r="138" spans="1:6" s="16" customFormat="1" x14ac:dyDescent="0.25">
      <c r="A138" s="15"/>
      <c r="B138" s="97">
        <v>1923</v>
      </c>
      <c r="C138" s="98" t="s">
        <v>144</v>
      </c>
      <c r="D138" s="99" t="s">
        <v>136</v>
      </c>
      <c r="E138" s="100" t="s">
        <v>39</v>
      </c>
      <c r="F138" s="99" t="s">
        <v>141</v>
      </c>
    </row>
    <row r="139" spans="1:6" s="16" customFormat="1" x14ac:dyDescent="0.25">
      <c r="A139" s="15"/>
      <c r="B139" s="97">
        <v>2256</v>
      </c>
      <c r="C139" s="98" t="s">
        <v>139</v>
      </c>
      <c r="D139" s="99" t="s">
        <v>136</v>
      </c>
      <c r="E139" s="100" t="s">
        <v>11</v>
      </c>
      <c r="F139" s="99" t="s">
        <v>141</v>
      </c>
    </row>
    <row r="140" spans="1:6" s="16" customFormat="1" x14ac:dyDescent="0.25">
      <c r="A140" s="15"/>
      <c r="B140" s="97">
        <v>2256</v>
      </c>
      <c r="C140" s="98" t="s">
        <v>139</v>
      </c>
      <c r="D140" s="99" t="s">
        <v>136</v>
      </c>
      <c r="E140" s="100" t="s">
        <v>39</v>
      </c>
      <c r="F140" s="99" t="s">
        <v>141</v>
      </c>
    </row>
    <row r="141" spans="1:6" s="16" customFormat="1" x14ac:dyDescent="0.25">
      <c r="A141" s="15"/>
      <c r="B141" s="97">
        <v>2256</v>
      </c>
      <c r="C141" s="98" t="s">
        <v>139</v>
      </c>
      <c r="D141" s="99" t="s">
        <v>136</v>
      </c>
      <c r="E141" s="100" t="s">
        <v>201</v>
      </c>
      <c r="F141" s="99" t="s">
        <v>141</v>
      </c>
    </row>
    <row r="142" spans="1:6" s="16" customFormat="1" x14ac:dyDescent="0.25">
      <c r="A142" s="15"/>
      <c r="B142" s="109">
        <v>2046</v>
      </c>
      <c r="C142" s="104" t="s">
        <v>149</v>
      </c>
      <c r="D142" s="110" t="s">
        <v>137</v>
      </c>
      <c r="E142" s="106" t="s">
        <v>11</v>
      </c>
      <c r="F142" s="105" t="s">
        <v>141</v>
      </c>
    </row>
    <row r="143" spans="1:6" x14ac:dyDescent="0.25">
      <c r="B143" s="109">
        <v>2046</v>
      </c>
      <c r="C143" s="104" t="s">
        <v>149</v>
      </c>
      <c r="D143" s="110" t="s">
        <v>137</v>
      </c>
      <c r="E143" s="106" t="s">
        <v>39</v>
      </c>
      <c r="F143" s="105" t="s">
        <v>141</v>
      </c>
    </row>
    <row r="144" spans="1:6" x14ac:dyDescent="0.25">
      <c r="B144" s="109">
        <v>2191</v>
      </c>
      <c r="C144" s="104" t="s">
        <v>150</v>
      </c>
      <c r="D144" s="110" t="s">
        <v>137</v>
      </c>
      <c r="E144" s="106" t="s">
        <v>39</v>
      </c>
      <c r="F144" s="105" t="s">
        <v>141</v>
      </c>
    </row>
    <row r="145" spans="2:6" x14ac:dyDescent="0.25">
      <c r="B145" s="109">
        <v>2190</v>
      </c>
      <c r="C145" s="104" t="s">
        <v>42</v>
      </c>
      <c r="D145" s="105" t="s">
        <v>137</v>
      </c>
      <c r="E145" s="106" t="s">
        <v>201</v>
      </c>
      <c r="F145" s="105" t="s">
        <v>141</v>
      </c>
    </row>
    <row r="146" spans="2:6" x14ac:dyDescent="0.25">
      <c r="B146" s="109">
        <v>2043</v>
      </c>
      <c r="C146" s="104" t="s">
        <v>105</v>
      </c>
      <c r="D146" s="105" t="s">
        <v>137</v>
      </c>
      <c r="E146" s="106" t="s">
        <v>39</v>
      </c>
      <c r="F146" s="105" t="s">
        <v>141</v>
      </c>
    </row>
    <row r="147" spans="2:6" x14ac:dyDescent="0.25">
      <c r="B147" s="109">
        <v>1923</v>
      </c>
      <c r="C147" s="104" t="s">
        <v>144</v>
      </c>
      <c r="D147" s="105" t="s">
        <v>137</v>
      </c>
      <c r="E147" s="106" t="s">
        <v>9</v>
      </c>
      <c r="F147" s="105" t="s">
        <v>141</v>
      </c>
    </row>
    <row r="148" spans="2:6" x14ac:dyDescent="0.25">
      <c r="B148" s="109">
        <v>2012</v>
      </c>
      <c r="C148" s="104" t="s">
        <v>161</v>
      </c>
      <c r="D148" s="105" t="s">
        <v>137</v>
      </c>
      <c r="E148" s="106" t="s">
        <v>11</v>
      </c>
      <c r="F148" s="105" t="s">
        <v>141</v>
      </c>
    </row>
    <row r="149" spans="2:6" x14ac:dyDescent="0.25">
      <c r="B149" s="109">
        <v>2012</v>
      </c>
      <c r="C149" s="104" t="s">
        <v>161</v>
      </c>
      <c r="D149" s="105" t="s">
        <v>137</v>
      </c>
      <c r="E149" s="106" t="s">
        <v>39</v>
      </c>
      <c r="F149" s="105" t="s">
        <v>141</v>
      </c>
    </row>
    <row r="150" spans="2:6" x14ac:dyDescent="0.25">
      <c r="B150" s="109">
        <v>2012</v>
      </c>
      <c r="C150" s="104" t="s">
        <v>161</v>
      </c>
      <c r="D150" s="105" t="s">
        <v>137</v>
      </c>
      <c r="E150" s="106" t="s">
        <v>9</v>
      </c>
      <c r="F150" s="105" t="s">
        <v>141</v>
      </c>
    </row>
    <row r="151" spans="2:6" x14ac:dyDescent="0.25">
      <c r="B151" s="109">
        <v>1968</v>
      </c>
      <c r="C151" s="104" t="s">
        <v>163</v>
      </c>
      <c r="D151" s="105" t="s">
        <v>137</v>
      </c>
      <c r="E151" s="106" t="s">
        <v>39</v>
      </c>
      <c r="F151" s="105" t="s">
        <v>141</v>
      </c>
    </row>
    <row r="152" spans="2:6" x14ac:dyDescent="0.25">
      <c r="B152" s="109">
        <v>2247</v>
      </c>
      <c r="C152" s="104" t="s">
        <v>175</v>
      </c>
      <c r="D152" s="110" t="s">
        <v>137</v>
      </c>
      <c r="E152" s="106" t="s">
        <v>39</v>
      </c>
      <c r="F152" s="105" t="s">
        <v>141</v>
      </c>
    </row>
    <row r="153" spans="2:6" x14ac:dyDescent="0.25">
      <c r="B153" s="109">
        <v>2251</v>
      </c>
      <c r="C153" s="104" t="s">
        <v>134</v>
      </c>
      <c r="D153" s="110" t="s">
        <v>137</v>
      </c>
      <c r="E153" s="106" t="s">
        <v>11</v>
      </c>
      <c r="F153" s="105" t="s">
        <v>141</v>
      </c>
    </row>
    <row r="154" spans="2:6" x14ac:dyDescent="0.25">
      <c r="B154" s="109">
        <v>2251</v>
      </c>
      <c r="C154" s="104" t="s">
        <v>134</v>
      </c>
      <c r="D154" s="110" t="s">
        <v>137</v>
      </c>
      <c r="E154" s="106" t="s">
        <v>39</v>
      </c>
      <c r="F154" s="105" t="s">
        <v>141</v>
      </c>
    </row>
  </sheetData>
  <sheetProtection sheet="1" objects="1" scenarios="1"/>
  <conditionalFormatting sqref="B25:F154">
    <cfRule type="expression" dxfId="13" priority="1">
      <formula>$D25="No"</formula>
    </cfRule>
    <cfRule type="expression" dxfId="12" priority="2">
      <formula>$D25="Withdrawn"</formula>
    </cfRule>
  </conditionalFormatting>
  <pageMargins left="0.7" right="0.7" top="0.75" bottom="0.75" header="0.3" footer="0.3"/>
  <pageSetup scale="76" fitToHeight="0" orientation="portrait" r:id="rId1"/>
  <headerFooter scaleWithDoc="0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A1:F170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0.5703125" style="5" customWidth="1"/>
    <col min="3" max="3" width="33.28515625" style="5" bestFit="1" customWidth="1"/>
    <col min="4" max="4" width="14.5703125" style="5" bestFit="1" customWidth="1"/>
    <col min="5" max="5" width="29.7109375" style="7" customWidth="1"/>
    <col min="6" max="6" width="13.7109375" style="7" bestFit="1" customWidth="1"/>
    <col min="7" max="7" width="9.140625" customWidth="1"/>
  </cols>
  <sheetData>
    <row r="1" spans="1:6" s="1" customFormat="1" ht="27" customHeight="1" x14ac:dyDescent="0.35">
      <c r="A1" s="19" t="s">
        <v>202</v>
      </c>
      <c r="C1" s="18" t="s">
        <v>0</v>
      </c>
      <c r="D1" s="8"/>
      <c r="E1" s="8"/>
      <c r="F1" s="8"/>
    </row>
    <row r="2" spans="1:6" s="2" customFormat="1" ht="27" customHeight="1" x14ac:dyDescent="0.35">
      <c r="A2" s="20" t="s">
        <v>202</v>
      </c>
      <c r="C2" s="9" t="s">
        <v>203</v>
      </c>
      <c r="D2" s="9"/>
      <c r="E2" s="9"/>
      <c r="F2" s="9"/>
    </row>
    <row r="3" spans="1:6" ht="18.75" customHeight="1" x14ac:dyDescent="0.3">
      <c r="A3" s="20" t="s">
        <v>202</v>
      </c>
      <c r="B3" s="3"/>
      <c r="C3"/>
      <c r="D3" s="10"/>
      <c r="E3" s="10"/>
      <c r="F3" s="10"/>
    </row>
    <row r="4" spans="1:6" ht="23.25" customHeight="1" x14ac:dyDescent="0.25">
      <c r="A4" s="20" t="s">
        <v>202</v>
      </c>
      <c r="B4" s="4"/>
      <c r="C4" s="14" t="s">
        <v>190</v>
      </c>
      <c r="D4" s="11"/>
      <c r="E4" s="11"/>
      <c r="F4" s="11"/>
    </row>
    <row r="5" spans="1:6" s="39" customFormat="1" x14ac:dyDescent="0.25">
      <c r="A5" s="20" t="s">
        <v>202</v>
      </c>
      <c r="B5" s="27"/>
      <c r="C5" s="27"/>
      <c r="D5" s="27"/>
      <c r="E5" s="27"/>
      <c r="F5" s="27"/>
    </row>
    <row r="6" spans="1:6" s="39" customFormat="1" x14ac:dyDescent="0.25">
      <c r="A6" s="20" t="s">
        <v>202</v>
      </c>
      <c r="B6" s="23" t="s">
        <v>240</v>
      </c>
      <c r="C6" s="81"/>
      <c r="D6" s="80" t="s">
        <v>239</v>
      </c>
      <c r="E6" s="27"/>
      <c r="F6" s="27"/>
    </row>
    <row r="7" spans="1:6" s="39" customFormat="1" x14ac:dyDescent="0.25">
      <c r="A7" s="20" t="s">
        <v>202</v>
      </c>
      <c r="B7" s="63" t="s">
        <v>11</v>
      </c>
      <c r="C7" s="127"/>
      <c r="D7" s="65">
        <f>SUMIF(Recipients2019[Grant Type],"Facilities Assessment",Recipients2019[Grant Amount])</f>
        <v>480000</v>
      </c>
      <c r="E7" s="27"/>
      <c r="F7" s="27"/>
    </row>
    <row r="8" spans="1:6" s="39" customFormat="1" x14ac:dyDescent="0.25">
      <c r="A8" s="20" t="s">
        <v>202</v>
      </c>
      <c r="B8" s="66" t="s">
        <v>12</v>
      </c>
      <c r="C8" s="128"/>
      <c r="D8" s="68">
        <f>SUMIF(Recipients2019[Grant Type],"Long-Range Facility Plan",Recipients2019[Grant Amount])</f>
        <v>600000</v>
      </c>
      <c r="E8" s="27"/>
      <c r="F8" s="27"/>
    </row>
    <row r="9" spans="1:6" s="39" customFormat="1" x14ac:dyDescent="0.25">
      <c r="A9" s="20" t="s">
        <v>202</v>
      </c>
      <c r="B9" s="66" t="s">
        <v>9</v>
      </c>
      <c r="C9" s="128"/>
      <c r="D9" s="68">
        <f>SUMIF(Recipients2019[Grant Type],"Seismic Assessment",Recipients2019[Grant Amount])</f>
        <v>600000</v>
      </c>
      <c r="E9" s="27"/>
      <c r="F9" s="27"/>
    </row>
    <row r="10" spans="1:6" s="39" customFormat="1" x14ac:dyDescent="0.25">
      <c r="A10" s="20" t="s">
        <v>202</v>
      </c>
      <c r="B10" s="66" t="s">
        <v>201</v>
      </c>
      <c r="C10" s="128"/>
      <c r="D10" s="68">
        <f>SUMIF(Recipients2019[Grant Type],"Radon Hazard Assessment",Recipients2019[Grant Amount])</f>
        <v>1050000</v>
      </c>
      <c r="E10" s="27"/>
      <c r="F10" s="27"/>
    </row>
    <row r="11" spans="1:6" s="39" customFormat="1" x14ac:dyDescent="0.25">
      <c r="A11" s="20" t="s">
        <v>202</v>
      </c>
      <c r="B11" s="124" t="s">
        <v>238</v>
      </c>
      <c r="C11" s="125"/>
      <c r="D11" s="83">
        <f>SUM(D7:D10)</f>
        <v>2730000</v>
      </c>
      <c r="E11" s="27"/>
      <c r="F11" s="42"/>
    </row>
    <row r="12" spans="1:6" s="39" customFormat="1" x14ac:dyDescent="0.25">
      <c r="A12" s="20" t="s">
        <v>202</v>
      </c>
      <c r="B12" s="40"/>
      <c r="C12" s="40"/>
      <c r="D12" s="40"/>
      <c r="E12" s="27"/>
      <c r="F12" s="27"/>
    </row>
    <row r="13" spans="1:6" s="39" customFormat="1" x14ac:dyDescent="0.25">
      <c r="A13" s="20" t="s">
        <v>202</v>
      </c>
      <c r="B13" s="23" t="s">
        <v>240</v>
      </c>
      <c r="C13" s="81"/>
      <c r="D13" s="80" t="s">
        <v>239</v>
      </c>
      <c r="E13" s="27"/>
      <c r="F13" s="27"/>
    </row>
    <row r="14" spans="1:6" s="39" customFormat="1" x14ac:dyDescent="0.25">
      <c r="A14" s="20" t="s">
        <v>202</v>
      </c>
      <c r="B14" s="63" t="s">
        <v>11</v>
      </c>
      <c r="C14" s="130"/>
      <c r="D14" s="72">
        <f>COUNTIFS(Recipients2019[Grant Awarded],"Yes",Recipients2019[Grant Type],"Facilities Assessment")</f>
        <v>24</v>
      </c>
      <c r="E14" s="27"/>
      <c r="F14" s="27"/>
    </row>
    <row r="15" spans="1:6" s="39" customFormat="1" x14ac:dyDescent="0.25">
      <c r="A15" s="20" t="s">
        <v>202</v>
      </c>
      <c r="B15" s="66" t="s">
        <v>12</v>
      </c>
      <c r="C15" s="131"/>
      <c r="D15" s="73">
        <f>COUNTIFS(Recipients2019[Grant Awarded],"Yes",Recipients2019[Grant Type],"Long-range Facility Plan")</f>
        <v>24</v>
      </c>
      <c r="E15" s="27"/>
      <c r="F15" s="27"/>
    </row>
    <row r="16" spans="1:6" s="39" customFormat="1" x14ac:dyDescent="0.25">
      <c r="A16" s="20" t="s">
        <v>202</v>
      </c>
      <c r="B16" s="66" t="s">
        <v>9</v>
      </c>
      <c r="C16" s="131"/>
      <c r="D16" s="73">
        <f>COUNTIFS(Recipients2019[Grant Awarded],"Yes",Recipients2019[Grant Type],"Seismic Assessment")</f>
        <v>24</v>
      </c>
      <c r="E16" s="27"/>
      <c r="F16" s="27"/>
    </row>
    <row r="17" spans="1:6" s="39" customFormat="1" x14ac:dyDescent="0.25">
      <c r="A17" s="20" t="s">
        <v>202</v>
      </c>
      <c r="B17" s="66" t="s">
        <v>201</v>
      </c>
      <c r="C17" s="131"/>
      <c r="D17" s="73">
        <f>COUNTIFS(Recipients2019[Grant Awarded],"Yes",Recipients2019[Grant Type],"Radon Hazard Assessment")</f>
        <v>42</v>
      </c>
      <c r="E17" s="27"/>
      <c r="F17" s="27"/>
    </row>
    <row r="18" spans="1:6" s="39" customFormat="1" x14ac:dyDescent="0.25">
      <c r="A18" s="20" t="s">
        <v>202</v>
      </c>
      <c r="B18" s="124" t="s">
        <v>6</v>
      </c>
      <c r="C18" s="126"/>
      <c r="D18" s="82">
        <f>SUM(D14:D17)</f>
        <v>114</v>
      </c>
      <c r="E18" s="27"/>
      <c r="F18" s="27"/>
    </row>
    <row r="19" spans="1:6" s="39" customFormat="1" x14ac:dyDescent="0.25">
      <c r="A19" s="20" t="s">
        <v>202</v>
      </c>
      <c r="B19" s="40"/>
      <c r="C19" s="40"/>
      <c r="D19" s="40"/>
      <c r="E19" s="27"/>
      <c r="F19" s="27"/>
    </row>
    <row r="20" spans="1:6" s="39" customFormat="1" x14ac:dyDescent="0.25">
      <c r="A20" s="20" t="s">
        <v>202</v>
      </c>
      <c r="B20" s="114" t="s">
        <v>244</v>
      </c>
      <c r="C20" s="75"/>
      <c r="D20" s="77">
        <f>SUMPRODUCT(1/COUNTIF($C$25:$C$138,$C$25:$C$138))</f>
        <v>62</v>
      </c>
      <c r="E20" s="27"/>
      <c r="F20" s="27"/>
    </row>
    <row r="21" spans="1:6" s="39" customFormat="1" x14ac:dyDescent="0.25">
      <c r="A21" s="20" t="s">
        <v>202</v>
      </c>
      <c r="B21" s="116" t="s">
        <v>247</v>
      </c>
      <c r="C21" s="117"/>
      <c r="D21" s="118">
        <f>SUMPRODUCT(1/COUNTIF($C$139:$C$164,$C$139:$C$164))</f>
        <v>18</v>
      </c>
      <c r="E21" s="27"/>
      <c r="F21" s="27"/>
    </row>
    <row r="22" spans="1:6" s="39" customFormat="1" x14ac:dyDescent="0.25">
      <c r="A22" s="20" t="s">
        <v>202</v>
      </c>
      <c r="B22" s="6"/>
      <c r="C22" s="1"/>
      <c r="D22" s="41"/>
      <c r="E22" s="27"/>
      <c r="F22" s="27"/>
    </row>
    <row r="23" spans="1:6" ht="22.5" customHeight="1" x14ac:dyDescent="0.25">
      <c r="A23" s="20" t="s">
        <v>202</v>
      </c>
      <c r="B23" s="13" t="s">
        <v>232</v>
      </c>
      <c r="C23" s="12"/>
      <c r="D23" s="12"/>
      <c r="E23" s="12"/>
      <c r="F23" s="12"/>
    </row>
    <row r="24" spans="1:6" s="16" customFormat="1" x14ac:dyDescent="0.25">
      <c r="A24" s="20" t="s">
        <v>202</v>
      </c>
      <c r="B24" s="95" t="s">
        <v>1</v>
      </c>
      <c r="C24" s="96" t="s">
        <v>2</v>
      </c>
      <c r="D24" s="95" t="s">
        <v>7</v>
      </c>
      <c r="E24" s="96" t="s">
        <v>4</v>
      </c>
      <c r="F24" s="95" t="s">
        <v>3</v>
      </c>
    </row>
    <row r="25" spans="1:6" s="16" customFormat="1" x14ac:dyDescent="0.25">
      <c r="A25" s="20"/>
      <c r="B25" s="133">
        <v>2113</v>
      </c>
      <c r="C25" s="134" t="s">
        <v>97</v>
      </c>
      <c r="D25" s="135" t="s">
        <v>135</v>
      </c>
      <c r="E25" s="136" t="s">
        <v>11</v>
      </c>
      <c r="F25" s="135">
        <v>20000</v>
      </c>
    </row>
    <row r="26" spans="1:6" s="16" customFormat="1" x14ac:dyDescent="0.25">
      <c r="A26" s="15"/>
      <c r="B26" s="97">
        <v>2113</v>
      </c>
      <c r="C26" s="98" t="s">
        <v>97</v>
      </c>
      <c r="D26" s="107" t="s">
        <v>135</v>
      </c>
      <c r="E26" s="100" t="s">
        <v>39</v>
      </c>
      <c r="F26" s="99">
        <v>25000</v>
      </c>
    </row>
    <row r="27" spans="1:6" s="16" customFormat="1" x14ac:dyDescent="0.25">
      <c r="A27" s="15"/>
      <c r="B27" s="97">
        <v>2113</v>
      </c>
      <c r="C27" s="98" t="s">
        <v>97</v>
      </c>
      <c r="D27" s="107" t="s">
        <v>135</v>
      </c>
      <c r="E27" s="100" t="s">
        <v>9</v>
      </c>
      <c r="F27" s="99">
        <v>25000</v>
      </c>
    </row>
    <row r="28" spans="1:6" s="16" customFormat="1" x14ac:dyDescent="0.25">
      <c r="A28" s="15"/>
      <c r="B28" s="97">
        <v>2252</v>
      </c>
      <c r="C28" s="98" t="s">
        <v>98</v>
      </c>
      <c r="D28" s="107" t="s">
        <v>135</v>
      </c>
      <c r="E28" s="100" t="s">
        <v>11</v>
      </c>
      <c r="F28" s="99">
        <v>20000</v>
      </c>
    </row>
    <row r="29" spans="1:6" s="16" customFormat="1" x14ac:dyDescent="0.25">
      <c r="A29" s="15"/>
      <c r="B29" s="97">
        <v>2252</v>
      </c>
      <c r="C29" s="98" t="s">
        <v>98</v>
      </c>
      <c r="D29" s="107" t="s">
        <v>135</v>
      </c>
      <c r="E29" s="100" t="s">
        <v>39</v>
      </c>
      <c r="F29" s="99">
        <v>25000</v>
      </c>
    </row>
    <row r="30" spans="1:6" s="16" customFormat="1" x14ac:dyDescent="0.25">
      <c r="A30" s="15"/>
      <c r="B30" s="97">
        <v>2252</v>
      </c>
      <c r="C30" s="98" t="s">
        <v>98</v>
      </c>
      <c r="D30" s="107" t="s">
        <v>135</v>
      </c>
      <c r="E30" s="100" t="s">
        <v>9</v>
      </c>
      <c r="F30" s="99">
        <v>25000</v>
      </c>
    </row>
    <row r="31" spans="1:6" s="16" customFormat="1" x14ac:dyDescent="0.25">
      <c r="A31" s="15"/>
      <c r="B31" s="97">
        <v>2252</v>
      </c>
      <c r="C31" s="98" t="s">
        <v>98</v>
      </c>
      <c r="D31" s="107" t="s">
        <v>135</v>
      </c>
      <c r="E31" s="100" t="s">
        <v>201</v>
      </c>
      <c r="F31" s="99">
        <v>25000</v>
      </c>
    </row>
    <row r="32" spans="1:6" s="16" customFormat="1" x14ac:dyDescent="0.25">
      <c r="A32" s="15"/>
      <c r="B32" s="97">
        <v>2051</v>
      </c>
      <c r="C32" s="98" t="s">
        <v>99</v>
      </c>
      <c r="D32" s="107" t="s">
        <v>135</v>
      </c>
      <c r="E32" s="100" t="s">
        <v>11</v>
      </c>
      <c r="F32" s="99">
        <v>20000</v>
      </c>
    </row>
    <row r="33" spans="1:6" s="16" customFormat="1" x14ac:dyDescent="0.25">
      <c r="A33" s="15"/>
      <c r="B33" s="97">
        <v>2051</v>
      </c>
      <c r="C33" s="98" t="s">
        <v>99</v>
      </c>
      <c r="D33" s="107" t="s">
        <v>135</v>
      </c>
      <c r="E33" s="100" t="s">
        <v>39</v>
      </c>
      <c r="F33" s="99">
        <v>25000</v>
      </c>
    </row>
    <row r="34" spans="1:6" s="16" customFormat="1" x14ac:dyDescent="0.25">
      <c r="A34" s="15"/>
      <c r="B34" s="97">
        <v>2051</v>
      </c>
      <c r="C34" s="98" t="s">
        <v>99</v>
      </c>
      <c r="D34" s="107" t="s">
        <v>135</v>
      </c>
      <c r="E34" s="100" t="s">
        <v>201</v>
      </c>
      <c r="F34" s="99">
        <v>25000</v>
      </c>
    </row>
    <row r="35" spans="1:6" s="16" customFormat="1" x14ac:dyDescent="0.25">
      <c r="A35" s="15"/>
      <c r="B35" s="97">
        <v>2208</v>
      </c>
      <c r="C35" s="98" t="s">
        <v>27</v>
      </c>
      <c r="D35" s="107" t="s">
        <v>135</v>
      </c>
      <c r="E35" s="100" t="s">
        <v>201</v>
      </c>
      <c r="F35" s="99">
        <v>25000</v>
      </c>
    </row>
    <row r="36" spans="1:6" s="16" customFormat="1" x14ac:dyDescent="0.25">
      <c r="A36" s="15"/>
      <c r="B36" s="97">
        <v>2088</v>
      </c>
      <c r="C36" s="98" t="s">
        <v>100</v>
      </c>
      <c r="D36" s="107" t="s">
        <v>135</v>
      </c>
      <c r="E36" s="100" t="s">
        <v>9</v>
      </c>
      <c r="F36" s="99">
        <v>25000</v>
      </c>
    </row>
    <row r="37" spans="1:6" s="16" customFormat="1" x14ac:dyDescent="0.25">
      <c r="A37" s="15"/>
      <c r="B37" s="97">
        <v>2185</v>
      </c>
      <c r="C37" s="98" t="s">
        <v>101</v>
      </c>
      <c r="D37" s="107" t="s">
        <v>135</v>
      </c>
      <c r="E37" s="100" t="s">
        <v>11</v>
      </c>
      <c r="F37" s="99">
        <v>20000</v>
      </c>
    </row>
    <row r="38" spans="1:6" s="16" customFormat="1" x14ac:dyDescent="0.25">
      <c r="A38" s="15"/>
      <c r="B38" s="97">
        <v>2185</v>
      </c>
      <c r="C38" s="98" t="s">
        <v>101</v>
      </c>
      <c r="D38" s="107" t="s">
        <v>135</v>
      </c>
      <c r="E38" s="100" t="s">
        <v>39</v>
      </c>
      <c r="F38" s="99">
        <v>25000</v>
      </c>
    </row>
    <row r="39" spans="1:6" s="16" customFormat="1" x14ac:dyDescent="0.25">
      <c r="A39" s="15"/>
      <c r="B39" s="97">
        <v>2185</v>
      </c>
      <c r="C39" s="98" t="s">
        <v>101</v>
      </c>
      <c r="D39" s="107" t="s">
        <v>135</v>
      </c>
      <c r="E39" s="100" t="s">
        <v>9</v>
      </c>
      <c r="F39" s="99">
        <v>25000</v>
      </c>
    </row>
    <row r="40" spans="1:6" s="16" customFormat="1" x14ac:dyDescent="0.25">
      <c r="A40" s="15"/>
      <c r="B40" s="97">
        <v>2185</v>
      </c>
      <c r="C40" s="98" t="s">
        <v>101</v>
      </c>
      <c r="D40" s="107" t="s">
        <v>135</v>
      </c>
      <c r="E40" s="100" t="s">
        <v>201</v>
      </c>
      <c r="F40" s="99">
        <v>25000</v>
      </c>
    </row>
    <row r="41" spans="1:6" s="16" customFormat="1" x14ac:dyDescent="0.25">
      <c r="A41" s="15"/>
      <c r="B41" s="97">
        <v>1972</v>
      </c>
      <c r="C41" s="98" t="s">
        <v>40</v>
      </c>
      <c r="D41" s="107" t="s">
        <v>135</v>
      </c>
      <c r="E41" s="100" t="s">
        <v>201</v>
      </c>
      <c r="F41" s="99">
        <v>25000</v>
      </c>
    </row>
    <row r="42" spans="1:6" s="16" customFormat="1" x14ac:dyDescent="0.25">
      <c r="A42" s="15"/>
      <c r="B42" s="97">
        <v>2105</v>
      </c>
      <c r="C42" s="98" t="s">
        <v>102</v>
      </c>
      <c r="D42" s="107" t="s">
        <v>135</v>
      </c>
      <c r="E42" s="100" t="s">
        <v>11</v>
      </c>
      <c r="F42" s="99">
        <v>20000</v>
      </c>
    </row>
    <row r="43" spans="1:6" s="16" customFormat="1" x14ac:dyDescent="0.25">
      <c r="A43" s="15"/>
      <c r="B43" s="97">
        <v>2105</v>
      </c>
      <c r="C43" s="98" t="s">
        <v>102</v>
      </c>
      <c r="D43" s="107" t="s">
        <v>135</v>
      </c>
      <c r="E43" s="100" t="s">
        <v>39</v>
      </c>
      <c r="F43" s="99">
        <v>25000</v>
      </c>
    </row>
    <row r="44" spans="1:6" s="16" customFormat="1" x14ac:dyDescent="0.25">
      <c r="A44" s="15"/>
      <c r="B44" s="97">
        <v>2105</v>
      </c>
      <c r="C44" s="98" t="s">
        <v>102</v>
      </c>
      <c r="D44" s="107" t="s">
        <v>135</v>
      </c>
      <c r="E44" s="100" t="s">
        <v>9</v>
      </c>
      <c r="F44" s="99">
        <v>25000</v>
      </c>
    </row>
    <row r="45" spans="1:6" s="16" customFormat="1" x14ac:dyDescent="0.25">
      <c r="A45" s="15"/>
      <c r="B45" s="97">
        <v>1901</v>
      </c>
      <c r="C45" s="98" t="s">
        <v>103</v>
      </c>
      <c r="D45" s="107" t="s">
        <v>135</v>
      </c>
      <c r="E45" s="100" t="s">
        <v>9</v>
      </c>
      <c r="F45" s="99">
        <v>25000</v>
      </c>
    </row>
    <row r="46" spans="1:6" s="16" customFormat="1" x14ac:dyDescent="0.25">
      <c r="A46" s="15"/>
      <c r="B46" s="97">
        <v>1901</v>
      </c>
      <c r="C46" s="98" t="s">
        <v>103</v>
      </c>
      <c r="D46" s="107" t="s">
        <v>135</v>
      </c>
      <c r="E46" s="100" t="s">
        <v>201</v>
      </c>
      <c r="F46" s="99">
        <v>25000</v>
      </c>
    </row>
    <row r="47" spans="1:6" s="16" customFormat="1" x14ac:dyDescent="0.25">
      <c r="A47" s="15"/>
      <c r="B47" s="97">
        <v>2216</v>
      </c>
      <c r="C47" s="98" t="s">
        <v>104</v>
      </c>
      <c r="D47" s="107" t="s">
        <v>135</v>
      </c>
      <c r="E47" s="100" t="s">
        <v>11</v>
      </c>
      <c r="F47" s="99">
        <v>20000</v>
      </c>
    </row>
    <row r="48" spans="1:6" s="16" customFormat="1" x14ac:dyDescent="0.25">
      <c r="A48" s="15"/>
      <c r="B48" s="97">
        <v>2216</v>
      </c>
      <c r="C48" s="98" t="s">
        <v>104</v>
      </c>
      <c r="D48" s="107" t="s">
        <v>135</v>
      </c>
      <c r="E48" s="100" t="s">
        <v>9</v>
      </c>
      <c r="F48" s="99">
        <v>25000</v>
      </c>
    </row>
    <row r="49" spans="1:6" s="16" customFormat="1" x14ac:dyDescent="0.25">
      <c r="A49" s="15"/>
      <c r="B49" s="97">
        <v>2216</v>
      </c>
      <c r="C49" s="98" t="s">
        <v>104</v>
      </c>
      <c r="D49" s="107" t="s">
        <v>135</v>
      </c>
      <c r="E49" s="100" t="s">
        <v>201</v>
      </c>
      <c r="F49" s="99">
        <v>25000</v>
      </c>
    </row>
    <row r="50" spans="1:6" s="16" customFormat="1" x14ac:dyDescent="0.25">
      <c r="A50" s="15"/>
      <c r="B50" s="97">
        <v>2190</v>
      </c>
      <c r="C50" s="98" t="s">
        <v>42</v>
      </c>
      <c r="D50" s="107" t="s">
        <v>135</v>
      </c>
      <c r="E50" s="100" t="s">
        <v>9</v>
      </c>
      <c r="F50" s="99">
        <v>25000</v>
      </c>
    </row>
    <row r="51" spans="1:6" s="16" customFormat="1" x14ac:dyDescent="0.25">
      <c r="A51" s="15"/>
      <c r="B51" s="97">
        <v>2011</v>
      </c>
      <c r="C51" s="98" t="s">
        <v>87</v>
      </c>
      <c r="D51" s="107" t="s">
        <v>135</v>
      </c>
      <c r="E51" s="100" t="s">
        <v>9</v>
      </c>
      <c r="F51" s="99">
        <v>25000</v>
      </c>
    </row>
    <row r="52" spans="1:6" s="16" customFormat="1" x14ac:dyDescent="0.25">
      <c r="A52" s="15"/>
      <c r="B52" s="97">
        <v>2043</v>
      </c>
      <c r="C52" s="98" t="s">
        <v>105</v>
      </c>
      <c r="D52" s="107" t="s">
        <v>135</v>
      </c>
      <c r="E52" s="100" t="s">
        <v>201</v>
      </c>
      <c r="F52" s="99">
        <v>25000</v>
      </c>
    </row>
    <row r="53" spans="1:6" s="16" customFormat="1" x14ac:dyDescent="0.25">
      <c r="A53" s="15"/>
      <c r="B53" s="97">
        <v>2203</v>
      </c>
      <c r="C53" s="98" t="s">
        <v>106</v>
      </c>
      <c r="D53" s="107" t="s">
        <v>135</v>
      </c>
      <c r="E53" s="100" t="s">
        <v>201</v>
      </c>
      <c r="F53" s="99">
        <v>25000</v>
      </c>
    </row>
    <row r="54" spans="1:6" s="16" customFormat="1" x14ac:dyDescent="0.25">
      <c r="A54" s="15"/>
      <c r="B54" s="97">
        <v>2217</v>
      </c>
      <c r="C54" s="98" t="s">
        <v>107</v>
      </c>
      <c r="D54" s="107" t="s">
        <v>135</v>
      </c>
      <c r="E54" s="100" t="s">
        <v>11</v>
      </c>
      <c r="F54" s="99">
        <v>20000</v>
      </c>
    </row>
    <row r="55" spans="1:6" s="16" customFormat="1" x14ac:dyDescent="0.25">
      <c r="A55" s="15"/>
      <c r="B55" s="97">
        <v>2217</v>
      </c>
      <c r="C55" s="98" t="s">
        <v>107</v>
      </c>
      <c r="D55" s="107" t="s">
        <v>135</v>
      </c>
      <c r="E55" s="100" t="s">
        <v>39</v>
      </c>
      <c r="F55" s="99">
        <v>25000</v>
      </c>
    </row>
    <row r="56" spans="1:6" s="16" customFormat="1" x14ac:dyDescent="0.25">
      <c r="A56" s="15"/>
      <c r="B56" s="97">
        <v>2217</v>
      </c>
      <c r="C56" s="98" t="s">
        <v>107</v>
      </c>
      <c r="D56" s="107" t="s">
        <v>135</v>
      </c>
      <c r="E56" s="100" t="s">
        <v>9</v>
      </c>
      <c r="F56" s="99">
        <v>25000</v>
      </c>
    </row>
    <row r="57" spans="1:6" s="16" customFormat="1" x14ac:dyDescent="0.25">
      <c r="A57" s="15"/>
      <c r="B57" s="97">
        <v>2217</v>
      </c>
      <c r="C57" s="98" t="s">
        <v>107</v>
      </c>
      <c r="D57" s="107" t="s">
        <v>135</v>
      </c>
      <c r="E57" s="100" t="s">
        <v>201</v>
      </c>
      <c r="F57" s="99">
        <v>25000</v>
      </c>
    </row>
    <row r="58" spans="1:6" s="16" customFormat="1" x14ac:dyDescent="0.25">
      <c r="A58" s="15"/>
      <c r="B58" s="97">
        <v>1998</v>
      </c>
      <c r="C58" s="98" t="s">
        <v>44</v>
      </c>
      <c r="D58" s="107" t="s">
        <v>135</v>
      </c>
      <c r="E58" s="100" t="s">
        <v>201</v>
      </c>
      <c r="F58" s="99">
        <v>25000</v>
      </c>
    </row>
    <row r="59" spans="1:6" s="16" customFormat="1" x14ac:dyDescent="0.25">
      <c r="A59" s="15"/>
      <c r="B59" s="97">
        <v>2221</v>
      </c>
      <c r="C59" s="98" t="s">
        <v>108</v>
      </c>
      <c r="D59" s="107" t="s">
        <v>135</v>
      </c>
      <c r="E59" s="100" t="s">
        <v>11</v>
      </c>
      <c r="F59" s="99">
        <v>20000</v>
      </c>
    </row>
    <row r="60" spans="1:6" s="16" customFormat="1" x14ac:dyDescent="0.25">
      <c r="A60" s="15"/>
      <c r="B60" s="97">
        <v>2221</v>
      </c>
      <c r="C60" s="98" t="s">
        <v>108</v>
      </c>
      <c r="D60" s="107" t="s">
        <v>135</v>
      </c>
      <c r="E60" s="100" t="s">
        <v>39</v>
      </c>
      <c r="F60" s="99">
        <v>25000</v>
      </c>
    </row>
    <row r="61" spans="1:6" s="16" customFormat="1" x14ac:dyDescent="0.25">
      <c r="A61" s="15"/>
      <c r="B61" s="97">
        <v>1930</v>
      </c>
      <c r="C61" s="98" t="s">
        <v>109</v>
      </c>
      <c r="D61" s="107" t="s">
        <v>135</v>
      </c>
      <c r="E61" s="100" t="s">
        <v>11</v>
      </c>
      <c r="F61" s="99">
        <v>20000</v>
      </c>
    </row>
    <row r="62" spans="1:6" s="16" customFormat="1" x14ac:dyDescent="0.25">
      <c r="A62" s="15"/>
      <c r="B62" s="97">
        <v>1930</v>
      </c>
      <c r="C62" s="98" t="s">
        <v>109</v>
      </c>
      <c r="D62" s="107" t="s">
        <v>135</v>
      </c>
      <c r="E62" s="100" t="s">
        <v>39</v>
      </c>
      <c r="F62" s="99">
        <v>25000</v>
      </c>
    </row>
    <row r="63" spans="1:6" s="16" customFormat="1" x14ac:dyDescent="0.25">
      <c r="A63" s="15"/>
      <c r="B63" s="97">
        <v>2193</v>
      </c>
      <c r="C63" s="98" t="s">
        <v>110</v>
      </c>
      <c r="D63" s="107" t="s">
        <v>135</v>
      </c>
      <c r="E63" s="100" t="s">
        <v>9</v>
      </c>
      <c r="F63" s="99">
        <v>25000</v>
      </c>
    </row>
    <row r="64" spans="1:6" s="16" customFormat="1" x14ac:dyDescent="0.25">
      <c r="A64" s="15"/>
      <c r="B64" s="97">
        <v>2193</v>
      </c>
      <c r="C64" s="98" t="s">
        <v>110</v>
      </c>
      <c r="D64" s="107" t="s">
        <v>135</v>
      </c>
      <c r="E64" s="100" t="s">
        <v>201</v>
      </c>
      <c r="F64" s="99">
        <v>25000</v>
      </c>
    </row>
    <row r="65" spans="1:6" s="16" customFormat="1" x14ac:dyDescent="0.25">
      <c r="A65" s="15"/>
      <c r="B65" s="97">
        <v>2245</v>
      </c>
      <c r="C65" s="98" t="s">
        <v>111</v>
      </c>
      <c r="D65" s="107" t="s">
        <v>135</v>
      </c>
      <c r="E65" s="100" t="s">
        <v>201</v>
      </c>
      <c r="F65" s="99">
        <v>25000</v>
      </c>
    </row>
    <row r="66" spans="1:6" s="16" customFormat="1" x14ac:dyDescent="0.25">
      <c r="A66" s="15"/>
      <c r="B66" s="97">
        <v>2000</v>
      </c>
      <c r="C66" s="98" t="s">
        <v>112</v>
      </c>
      <c r="D66" s="107" t="s">
        <v>135</v>
      </c>
      <c r="E66" s="100" t="s">
        <v>11</v>
      </c>
      <c r="F66" s="99">
        <v>20000</v>
      </c>
    </row>
    <row r="67" spans="1:6" s="16" customFormat="1" x14ac:dyDescent="0.25">
      <c r="A67" s="15"/>
      <c r="B67" s="97">
        <v>2000</v>
      </c>
      <c r="C67" s="98" t="s">
        <v>112</v>
      </c>
      <c r="D67" s="107" t="s">
        <v>135</v>
      </c>
      <c r="E67" s="100" t="s">
        <v>39</v>
      </c>
      <c r="F67" s="99">
        <v>25000</v>
      </c>
    </row>
    <row r="68" spans="1:6" s="16" customFormat="1" x14ac:dyDescent="0.25">
      <c r="A68" s="15"/>
      <c r="B68" s="97">
        <v>2054</v>
      </c>
      <c r="C68" s="98" t="s">
        <v>113</v>
      </c>
      <c r="D68" s="107" t="s">
        <v>135</v>
      </c>
      <c r="E68" s="100" t="s">
        <v>11</v>
      </c>
      <c r="F68" s="99">
        <v>20000</v>
      </c>
    </row>
    <row r="69" spans="1:6" s="16" customFormat="1" x14ac:dyDescent="0.25">
      <c r="A69" s="15"/>
      <c r="B69" s="97">
        <v>2054</v>
      </c>
      <c r="C69" s="98" t="s">
        <v>113</v>
      </c>
      <c r="D69" s="107" t="s">
        <v>135</v>
      </c>
      <c r="E69" s="100" t="s">
        <v>39</v>
      </c>
      <c r="F69" s="99">
        <v>25000</v>
      </c>
    </row>
    <row r="70" spans="1:6" s="16" customFormat="1" x14ac:dyDescent="0.25">
      <c r="A70" s="15"/>
      <c r="B70" s="97">
        <v>2054</v>
      </c>
      <c r="C70" s="98" t="s">
        <v>113</v>
      </c>
      <c r="D70" s="107" t="s">
        <v>135</v>
      </c>
      <c r="E70" s="100" t="s">
        <v>201</v>
      </c>
      <c r="F70" s="99">
        <v>25000</v>
      </c>
    </row>
    <row r="71" spans="1:6" s="16" customFormat="1" x14ac:dyDescent="0.25">
      <c r="A71" s="15"/>
      <c r="B71" s="97">
        <v>2099</v>
      </c>
      <c r="C71" s="98" t="s">
        <v>46</v>
      </c>
      <c r="D71" s="107" t="s">
        <v>135</v>
      </c>
      <c r="E71" s="100" t="s">
        <v>201</v>
      </c>
      <c r="F71" s="99">
        <v>25000</v>
      </c>
    </row>
    <row r="72" spans="1:6" s="16" customFormat="1" x14ac:dyDescent="0.25">
      <c r="A72" s="15"/>
      <c r="B72" s="97">
        <v>2201</v>
      </c>
      <c r="C72" s="98" t="s">
        <v>114</v>
      </c>
      <c r="D72" s="107" t="s">
        <v>135</v>
      </c>
      <c r="E72" s="100" t="s">
        <v>201</v>
      </c>
      <c r="F72" s="99">
        <v>25000</v>
      </c>
    </row>
    <row r="73" spans="1:6" s="16" customFormat="1" x14ac:dyDescent="0.25">
      <c r="A73" s="15"/>
      <c r="B73" s="97">
        <v>2215</v>
      </c>
      <c r="C73" s="98" t="s">
        <v>116</v>
      </c>
      <c r="D73" s="107" t="s">
        <v>135</v>
      </c>
      <c r="E73" s="100" t="s">
        <v>201</v>
      </c>
      <c r="F73" s="99">
        <v>25000</v>
      </c>
    </row>
    <row r="74" spans="1:6" s="16" customFormat="1" x14ac:dyDescent="0.25">
      <c r="A74" s="15"/>
      <c r="B74" s="97">
        <v>2053</v>
      </c>
      <c r="C74" s="98" t="s">
        <v>93</v>
      </c>
      <c r="D74" s="107" t="s">
        <v>135</v>
      </c>
      <c r="E74" s="100" t="s">
        <v>201</v>
      </c>
      <c r="F74" s="99">
        <v>25000</v>
      </c>
    </row>
    <row r="75" spans="1:6" s="16" customFormat="1" x14ac:dyDescent="0.25">
      <c r="A75" s="15"/>
      <c r="B75" s="97">
        <v>2140</v>
      </c>
      <c r="C75" s="98" t="s">
        <v>117</v>
      </c>
      <c r="D75" s="107" t="s">
        <v>135</v>
      </c>
      <c r="E75" s="100" t="s">
        <v>11</v>
      </c>
      <c r="F75" s="99">
        <v>20000</v>
      </c>
    </row>
    <row r="76" spans="1:6" s="16" customFormat="1" x14ac:dyDescent="0.25">
      <c r="A76" s="15"/>
      <c r="B76" s="97">
        <v>2140</v>
      </c>
      <c r="C76" s="98" t="s">
        <v>117</v>
      </c>
      <c r="D76" s="107" t="s">
        <v>135</v>
      </c>
      <c r="E76" s="100" t="s">
        <v>201</v>
      </c>
      <c r="F76" s="99">
        <v>25000</v>
      </c>
    </row>
    <row r="77" spans="1:6" s="16" customFormat="1" x14ac:dyDescent="0.25">
      <c r="A77" s="15"/>
      <c r="B77" s="97">
        <v>2008</v>
      </c>
      <c r="C77" s="98" t="s">
        <v>118</v>
      </c>
      <c r="D77" s="107" t="s">
        <v>135</v>
      </c>
      <c r="E77" s="100" t="s">
        <v>11</v>
      </c>
      <c r="F77" s="99">
        <v>20000</v>
      </c>
    </row>
    <row r="78" spans="1:6" s="16" customFormat="1" x14ac:dyDescent="0.25">
      <c r="A78" s="15"/>
      <c r="B78" s="97">
        <v>2008</v>
      </c>
      <c r="C78" s="98" t="s">
        <v>118</v>
      </c>
      <c r="D78" s="107" t="s">
        <v>135</v>
      </c>
      <c r="E78" s="100" t="s">
        <v>39</v>
      </c>
      <c r="F78" s="99">
        <v>25000</v>
      </c>
    </row>
    <row r="79" spans="1:6" s="16" customFormat="1" x14ac:dyDescent="0.25">
      <c r="A79" s="15"/>
      <c r="B79" s="97">
        <v>2008</v>
      </c>
      <c r="C79" s="98" t="s">
        <v>118</v>
      </c>
      <c r="D79" s="107" t="s">
        <v>135</v>
      </c>
      <c r="E79" s="100" t="s">
        <v>9</v>
      </c>
      <c r="F79" s="99">
        <v>25000</v>
      </c>
    </row>
    <row r="80" spans="1:6" s="16" customFormat="1" x14ac:dyDescent="0.25">
      <c r="A80" s="15"/>
      <c r="B80" s="97">
        <v>2262</v>
      </c>
      <c r="C80" s="98" t="s">
        <v>48</v>
      </c>
      <c r="D80" s="107" t="s">
        <v>135</v>
      </c>
      <c r="E80" s="100" t="s">
        <v>9</v>
      </c>
      <c r="F80" s="99">
        <v>25000</v>
      </c>
    </row>
    <row r="81" spans="1:6" s="16" customFormat="1" x14ac:dyDescent="0.25">
      <c r="A81" s="15"/>
      <c r="B81" s="97">
        <v>2212</v>
      </c>
      <c r="C81" s="98" t="s">
        <v>119</v>
      </c>
      <c r="D81" s="107" t="s">
        <v>135</v>
      </c>
      <c r="E81" s="100" t="s">
        <v>201</v>
      </c>
      <c r="F81" s="99">
        <v>25000</v>
      </c>
    </row>
    <row r="82" spans="1:6" s="16" customFormat="1" x14ac:dyDescent="0.25">
      <c r="A82" s="15"/>
      <c r="B82" s="97">
        <v>2059</v>
      </c>
      <c r="C82" s="98" t="s">
        <v>16</v>
      </c>
      <c r="D82" s="107" t="s">
        <v>135</v>
      </c>
      <c r="E82" s="100" t="s">
        <v>39</v>
      </c>
      <c r="F82" s="99">
        <v>25000</v>
      </c>
    </row>
    <row r="83" spans="1:6" s="16" customFormat="1" x14ac:dyDescent="0.25">
      <c r="A83" s="15"/>
      <c r="B83" s="97">
        <v>2101</v>
      </c>
      <c r="C83" s="98" t="s">
        <v>84</v>
      </c>
      <c r="D83" s="107" t="s">
        <v>135</v>
      </c>
      <c r="E83" s="100" t="s">
        <v>201</v>
      </c>
      <c r="F83" s="99">
        <v>25000</v>
      </c>
    </row>
    <row r="84" spans="1:6" s="16" customFormat="1" x14ac:dyDescent="0.25">
      <c r="A84" s="15"/>
      <c r="B84" s="97">
        <v>2097</v>
      </c>
      <c r="C84" s="98" t="s">
        <v>120</v>
      </c>
      <c r="D84" s="107" t="s">
        <v>135</v>
      </c>
      <c r="E84" s="100" t="s">
        <v>11</v>
      </c>
      <c r="F84" s="99">
        <v>20000</v>
      </c>
    </row>
    <row r="85" spans="1:6" s="16" customFormat="1" x14ac:dyDescent="0.25">
      <c r="A85" s="15"/>
      <c r="B85" s="97">
        <v>2097</v>
      </c>
      <c r="C85" s="98" t="s">
        <v>120</v>
      </c>
      <c r="D85" s="107" t="s">
        <v>135</v>
      </c>
      <c r="E85" s="100" t="s">
        <v>39</v>
      </c>
      <c r="F85" s="99">
        <v>25000</v>
      </c>
    </row>
    <row r="86" spans="1:6" s="16" customFormat="1" x14ac:dyDescent="0.25">
      <c r="A86" s="15"/>
      <c r="B86" s="97">
        <v>2097</v>
      </c>
      <c r="C86" s="98" t="s">
        <v>120</v>
      </c>
      <c r="D86" s="107" t="s">
        <v>135</v>
      </c>
      <c r="E86" s="100" t="s">
        <v>9</v>
      </c>
      <c r="F86" s="99">
        <v>25000</v>
      </c>
    </row>
    <row r="87" spans="1:6" s="16" customFormat="1" x14ac:dyDescent="0.25">
      <c r="A87" s="15"/>
      <c r="B87" s="97">
        <v>2097</v>
      </c>
      <c r="C87" s="98" t="s">
        <v>120</v>
      </c>
      <c r="D87" s="107" t="s">
        <v>135</v>
      </c>
      <c r="E87" s="100" t="s">
        <v>201</v>
      </c>
      <c r="F87" s="99">
        <v>25000</v>
      </c>
    </row>
    <row r="88" spans="1:6" s="16" customFormat="1" x14ac:dyDescent="0.25">
      <c r="A88" s="15"/>
      <c r="B88" s="97">
        <v>2094</v>
      </c>
      <c r="C88" s="98" t="s">
        <v>121</v>
      </c>
      <c r="D88" s="107" t="s">
        <v>135</v>
      </c>
      <c r="E88" s="100" t="s">
        <v>9</v>
      </c>
      <c r="F88" s="99">
        <v>25000</v>
      </c>
    </row>
    <row r="89" spans="1:6" s="16" customFormat="1" x14ac:dyDescent="0.25">
      <c r="A89" s="15"/>
      <c r="B89" s="97">
        <v>2090</v>
      </c>
      <c r="C89" s="98" t="s">
        <v>122</v>
      </c>
      <c r="D89" s="107" t="s">
        <v>135</v>
      </c>
      <c r="E89" s="100" t="s">
        <v>11</v>
      </c>
      <c r="F89" s="99">
        <v>20000</v>
      </c>
    </row>
    <row r="90" spans="1:6" s="16" customFormat="1" x14ac:dyDescent="0.25">
      <c r="A90" s="15"/>
      <c r="B90" s="97">
        <v>2090</v>
      </c>
      <c r="C90" s="98" t="s">
        <v>122</v>
      </c>
      <c r="D90" s="107" t="s">
        <v>135</v>
      </c>
      <c r="E90" s="100" t="s">
        <v>39</v>
      </c>
      <c r="F90" s="99">
        <v>25000</v>
      </c>
    </row>
    <row r="91" spans="1:6" s="16" customFormat="1" x14ac:dyDescent="0.25">
      <c r="A91" s="15"/>
      <c r="B91" s="97">
        <v>2090</v>
      </c>
      <c r="C91" s="98" t="s">
        <v>122</v>
      </c>
      <c r="D91" s="107" t="s">
        <v>135</v>
      </c>
      <c r="E91" s="100" t="s">
        <v>9</v>
      </c>
      <c r="F91" s="99">
        <v>25000</v>
      </c>
    </row>
    <row r="92" spans="1:6" s="16" customFormat="1" x14ac:dyDescent="0.25">
      <c r="A92" s="15"/>
      <c r="B92" s="97">
        <v>2090</v>
      </c>
      <c r="C92" s="98" t="s">
        <v>122</v>
      </c>
      <c r="D92" s="107" t="s">
        <v>135</v>
      </c>
      <c r="E92" s="100" t="s">
        <v>201</v>
      </c>
      <c r="F92" s="99">
        <v>25000</v>
      </c>
    </row>
    <row r="93" spans="1:6" s="16" customFormat="1" x14ac:dyDescent="0.25">
      <c r="A93" s="15"/>
      <c r="B93" s="97">
        <v>2048</v>
      </c>
      <c r="C93" s="98" t="s">
        <v>123</v>
      </c>
      <c r="D93" s="107" t="s">
        <v>135</v>
      </c>
      <c r="E93" s="100" t="s">
        <v>201</v>
      </c>
      <c r="F93" s="99">
        <v>25000</v>
      </c>
    </row>
    <row r="94" spans="1:6" s="16" customFormat="1" x14ac:dyDescent="0.25">
      <c r="A94" s="15"/>
      <c r="B94" s="97">
        <v>2205</v>
      </c>
      <c r="C94" s="98" t="s">
        <v>32</v>
      </c>
      <c r="D94" s="107" t="s">
        <v>135</v>
      </c>
      <c r="E94" s="100" t="s">
        <v>201</v>
      </c>
      <c r="F94" s="99">
        <v>25000</v>
      </c>
    </row>
    <row r="95" spans="1:6" s="16" customFormat="1" x14ac:dyDescent="0.25">
      <c r="A95" s="15"/>
      <c r="B95" s="97">
        <v>2010</v>
      </c>
      <c r="C95" s="98" t="s">
        <v>124</v>
      </c>
      <c r="D95" s="107" t="s">
        <v>135</v>
      </c>
      <c r="E95" s="100" t="s">
        <v>11</v>
      </c>
      <c r="F95" s="99">
        <v>20000</v>
      </c>
    </row>
    <row r="96" spans="1:6" s="16" customFormat="1" x14ac:dyDescent="0.25">
      <c r="A96" s="15"/>
      <c r="B96" s="97">
        <v>2010</v>
      </c>
      <c r="C96" s="98" t="s">
        <v>124</v>
      </c>
      <c r="D96" s="107" t="s">
        <v>135</v>
      </c>
      <c r="E96" s="100" t="s">
        <v>39</v>
      </c>
      <c r="F96" s="99">
        <v>25000</v>
      </c>
    </row>
    <row r="97" spans="1:6" s="16" customFormat="1" x14ac:dyDescent="0.25">
      <c r="A97" s="15"/>
      <c r="B97" s="97">
        <v>2010</v>
      </c>
      <c r="C97" s="98" t="s">
        <v>124</v>
      </c>
      <c r="D97" s="107" t="s">
        <v>135</v>
      </c>
      <c r="E97" s="100" t="s">
        <v>9</v>
      </c>
      <c r="F97" s="99">
        <v>25000</v>
      </c>
    </row>
    <row r="98" spans="1:6" s="16" customFormat="1" x14ac:dyDescent="0.25">
      <c r="A98" s="15"/>
      <c r="B98" s="97">
        <v>2147</v>
      </c>
      <c r="C98" s="98" t="s">
        <v>125</v>
      </c>
      <c r="D98" s="107" t="s">
        <v>135</v>
      </c>
      <c r="E98" s="100" t="s">
        <v>11</v>
      </c>
      <c r="F98" s="99">
        <v>20000</v>
      </c>
    </row>
    <row r="99" spans="1:6" s="16" customFormat="1" x14ac:dyDescent="0.25">
      <c r="A99" s="15"/>
      <c r="B99" s="97">
        <v>2147</v>
      </c>
      <c r="C99" s="98" t="s">
        <v>125</v>
      </c>
      <c r="D99" s="107" t="s">
        <v>135</v>
      </c>
      <c r="E99" s="100" t="s">
        <v>39</v>
      </c>
      <c r="F99" s="99">
        <v>25000</v>
      </c>
    </row>
    <row r="100" spans="1:6" s="16" customFormat="1" x14ac:dyDescent="0.25">
      <c r="A100" s="15"/>
      <c r="B100" s="97">
        <v>2214</v>
      </c>
      <c r="C100" s="98" t="s">
        <v>19</v>
      </c>
      <c r="D100" s="107" t="s">
        <v>135</v>
      </c>
      <c r="E100" s="100" t="s">
        <v>201</v>
      </c>
      <c r="F100" s="99">
        <v>25000</v>
      </c>
    </row>
    <row r="101" spans="1:6" s="16" customFormat="1" x14ac:dyDescent="0.25">
      <c r="A101" s="15"/>
      <c r="B101" s="97">
        <v>4131</v>
      </c>
      <c r="C101" s="98" t="s">
        <v>91</v>
      </c>
      <c r="D101" s="107" t="s">
        <v>135</v>
      </c>
      <c r="E101" s="100" t="s">
        <v>11</v>
      </c>
      <c r="F101" s="99">
        <v>20000</v>
      </c>
    </row>
    <row r="102" spans="1:6" s="16" customFormat="1" x14ac:dyDescent="0.25">
      <c r="A102" s="15"/>
      <c r="B102" s="97">
        <v>4131</v>
      </c>
      <c r="C102" s="98" t="s">
        <v>91</v>
      </c>
      <c r="D102" s="107" t="s">
        <v>135</v>
      </c>
      <c r="E102" s="100" t="s">
        <v>39</v>
      </c>
      <c r="F102" s="99">
        <v>25000</v>
      </c>
    </row>
    <row r="103" spans="1:6" s="16" customFormat="1" x14ac:dyDescent="0.25">
      <c r="A103" s="15"/>
      <c r="B103" s="97">
        <v>1990</v>
      </c>
      <c r="C103" s="98" t="s">
        <v>77</v>
      </c>
      <c r="D103" s="107" t="s">
        <v>135</v>
      </c>
      <c r="E103" s="100" t="s">
        <v>9</v>
      </c>
      <c r="F103" s="99">
        <v>25000</v>
      </c>
    </row>
    <row r="104" spans="1:6" s="16" customFormat="1" x14ac:dyDescent="0.25">
      <c r="A104" s="15"/>
      <c r="B104" s="97">
        <v>1928</v>
      </c>
      <c r="C104" s="98" t="s">
        <v>52</v>
      </c>
      <c r="D104" s="107" t="s">
        <v>135</v>
      </c>
      <c r="E104" s="100" t="s">
        <v>9</v>
      </c>
      <c r="F104" s="99">
        <v>25000</v>
      </c>
    </row>
    <row r="105" spans="1:6" s="16" customFormat="1" x14ac:dyDescent="0.25">
      <c r="A105" s="15"/>
      <c r="B105" s="97">
        <v>1926</v>
      </c>
      <c r="C105" s="98" t="s">
        <v>80</v>
      </c>
      <c r="D105" s="107" t="s">
        <v>135</v>
      </c>
      <c r="E105" s="100" t="s">
        <v>201</v>
      </c>
      <c r="F105" s="99">
        <v>25000</v>
      </c>
    </row>
    <row r="106" spans="1:6" s="16" customFormat="1" x14ac:dyDescent="0.25">
      <c r="A106" s="15"/>
      <c r="B106" s="97">
        <v>1900</v>
      </c>
      <c r="C106" s="98" t="s">
        <v>126</v>
      </c>
      <c r="D106" s="107" t="s">
        <v>135</v>
      </c>
      <c r="E106" s="100" t="s">
        <v>11</v>
      </c>
      <c r="F106" s="99">
        <v>20000</v>
      </c>
    </row>
    <row r="107" spans="1:6" s="16" customFormat="1" x14ac:dyDescent="0.25">
      <c r="A107" s="15"/>
      <c r="B107" s="97">
        <v>1900</v>
      </c>
      <c r="C107" s="98" t="s">
        <v>126</v>
      </c>
      <c r="D107" s="107" t="s">
        <v>135</v>
      </c>
      <c r="E107" s="100" t="s">
        <v>39</v>
      </c>
      <c r="F107" s="99">
        <v>25000</v>
      </c>
    </row>
    <row r="108" spans="1:6" s="16" customFormat="1" x14ac:dyDescent="0.25">
      <c r="A108" s="15"/>
      <c r="B108" s="97">
        <v>1900</v>
      </c>
      <c r="C108" s="98" t="s">
        <v>126</v>
      </c>
      <c r="D108" s="107" t="s">
        <v>135</v>
      </c>
      <c r="E108" s="100" t="s">
        <v>9</v>
      </c>
      <c r="F108" s="99">
        <v>25000</v>
      </c>
    </row>
    <row r="109" spans="1:6" s="16" customFormat="1" x14ac:dyDescent="0.25">
      <c r="A109" s="15"/>
      <c r="B109" s="97">
        <v>1900</v>
      </c>
      <c r="C109" s="98" t="s">
        <v>126</v>
      </c>
      <c r="D109" s="107" t="s">
        <v>135</v>
      </c>
      <c r="E109" s="100" t="s">
        <v>201</v>
      </c>
      <c r="F109" s="99">
        <v>25000</v>
      </c>
    </row>
    <row r="110" spans="1:6" s="16" customFormat="1" x14ac:dyDescent="0.25">
      <c r="A110" s="15"/>
      <c r="B110" s="97">
        <v>2039</v>
      </c>
      <c r="C110" s="98" t="s">
        <v>127</v>
      </c>
      <c r="D110" s="107" t="s">
        <v>135</v>
      </c>
      <c r="E110" s="100" t="s">
        <v>201</v>
      </c>
      <c r="F110" s="99">
        <v>25000</v>
      </c>
    </row>
    <row r="111" spans="1:6" s="16" customFormat="1" x14ac:dyDescent="0.25">
      <c r="A111" s="15"/>
      <c r="B111" s="97">
        <v>2202</v>
      </c>
      <c r="C111" s="98" t="s">
        <v>33</v>
      </c>
      <c r="D111" s="107" t="s">
        <v>135</v>
      </c>
      <c r="E111" s="100" t="s">
        <v>201</v>
      </c>
      <c r="F111" s="99">
        <v>25000</v>
      </c>
    </row>
    <row r="112" spans="1:6" s="16" customFormat="1" x14ac:dyDescent="0.25">
      <c r="A112" s="15"/>
      <c r="B112" s="97">
        <v>2081</v>
      </c>
      <c r="C112" s="98" t="s">
        <v>128</v>
      </c>
      <c r="D112" s="107" t="s">
        <v>135</v>
      </c>
      <c r="E112" s="100" t="s">
        <v>39</v>
      </c>
      <c r="F112" s="99">
        <v>25000</v>
      </c>
    </row>
    <row r="113" spans="1:6" s="16" customFormat="1" x14ac:dyDescent="0.25">
      <c r="A113" s="15"/>
      <c r="B113" s="97">
        <v>2081</v>
      </c>
      <c r="C113" s="98" t="s">
        <v>128</v>
      </c>
      <c r="D113" s="107" t="s">
        <v>135</v>
      </c>
      <c r="E113" s="100" t="s">
        <v>9</v>
      </c>
      <c r="F113" s="99">
        <v>25000</v>
      </c>
    </row>
    <row r="114" spans="1:6" s="16" customFormat="1" x14ac:dyDescent="0.25">
      <c r="A114" s="15"/>
      <c r="B114" s="97">
        <v>2009</v>
      </c>
      <c r="C114" s="98" t="s">
        <v>129</v>
      </c>
      <c r="D114" s="107" t="s">
        <v>135</v>
      </c>
      <c r="E114" s="100" t="s">
        <v>11</v>
      </c>
      <c r="F114" s="99">
        <v>20000</v>
      </c>
    </row>
    <row r="115" spans="1:6" s="16" customFormat="1" x14ac:dyDescent="0.25">
      <c r="A115" s="15"/>
      <c r="B115" s="97">
        <v>2009</v>
      </c>
      <c r="C115" s="98" t="s">
        <v>129</v>
      </c>
      <c r="D115" s="107" t="s">
        <v>135</v>
      </c>
      <c r="E115" s="100" t="s">
        <v>39</v>
      </c>
      <c r="F115" s="99">
        <v>25000</v>
      </c>
    </row>
    <row r="116" spans="1:6" s="16" customFormat="1" x14ac:dyDescent="0.25">
      <c r="A116" s="15"/>
      <c r="B116" s="97">
        <v>2009</v>
      </c>
      <c r="C116" s="98" t="s">
        <v>129</v>
      </c>
      <c r="D116" s="107" t="s">
        <v>135</v>
      </c>
      <c r="E116" s="100" t="s">
        <v>9</v>
      </c>
      <c r="F116" s="99">
        <v>25000</v>
      </c>
    </row>
    <row r="117" spans="1:6" s="16" customFormat="1" x14ac:dyDescent="0.25">
      <c r="A117" s="15"/>
      <c r="B117" s="97">
        <v>2009</v>
      </c>
      <c r="C117" s="98" t="s">
        <v>129</v>
      </c>
      <c r="D117" s="107" t="s">
        <v>135</v>
      </c>
      <c r="E117" s="100" t="s">
        <v>201</v>
      </c>
      <c r="F117" s="99">
        <v>25000</v>
      </c>
    </row>
    <row r="118" spans="1:6" s="16" customFormat="1" x14ac:dyDescent="0.25">
      <c r="A118" s="15"/>
      <c r="B118" s="97">
        <v>2257</v>
      </c>
      <c r="C118" s="98" t="s">
        <v>130</v>
      </c>
      <c r="D118" s="107" t="s">
        <v>135</v>
      </c>
      <c r="E118" s="100" t="s">
        <v>11</v>
      </c>
      <c r="F118" s="99">
        <v>20000</v>
      </c>
    </row>
    <row r="119" spans="1:6" s="16" customFormat="1" x14ac:dyDescent="0.25">
      <c r="A119" s="15"/>
      <c r="B119" s="97">
        <v>2257</v>
      </c>
      <c r="C119" s="98" t="s">
        <v>130</v>
      </c>
      <c r="D119" s="107" t="s">
        <v>135</v>
      </c>
      <c r="E119" s="100" t="s">
        <v>39</v>
      </c>
      <c r="F119" s="99">
        <v>25000</v>
      </c>
    </row>
    <row r="120" spans="1:6" s="16" customFormat="1" x14ac:dyDescent="0.25">
      <c r="A120" s="15"/>
      <c r="B120" s="97">
        <v>1994</v>
      </c>
      <c r="C120" s="98" t="s">
        <v>131</v>
      </c>
      <c r="D120" s="107" t="s">
        <v>135</v>
      </c>
      <c r="E120" s="100" t="s">
        <v>11</v>
      </c>
      <c r="F120" s="99">
        <v>20000</v>
      </c>
    </row>
    <row r="121" spans="1:6" s="16" customFormat="1" x14ac:dyDescent="0.25">
      <c r="A121" s="15"/>
      <c r="B121" s="97">
        <v>1994</v>
      </c>
      <c r="C121" s="98" t="s">
        <v>131</v>
      </c>
      <c r="D121" s="107" t="s">
        <v>135</v>
      </c>
      <c r="E121" s="100" t="s">
        <v>39</v>
      </c>
      <c r="F121" s="99">
        <v>25000</v>
      </c>
    </row>
    <row r="122" spans="1:6" s="16" customFormat="1" x14ac:dyDescent="0.25">
      <c r="A122" s="15"/>
      <c r="B122" s="97">
        <v>1994</v>
      </c>
      <c r="C122" s="98" t="s">
        <v>131</v>
      </c>
      <c r="D122" s="107" t="s">
        <v>135</v>
      </c>
      <c r="E122" s="100" t="s">
        <v>9</v>
      </c>
      <c r="F122" s="99">
        <v>25000</v>
      </c>
    </row>
    <row r="123" spans="1:6" s="16" customFormat="1" x14ac:dyDescent="0.25">
      <c r="A123" s="15"/>
      <c r="B123" s="97">
        <v>1994</v>
      </c>
      <c r="C123" s="98" t="s">
        <v>131</v>
      </c>
      <c r="D123" s="107" t="s">
        <v>135</v>
      </c>
      <c r="E123" s="100" t="s">
        <v>201</v>
      </c>
      <c r="F123" s="99">
        <v>25000</v>
      </c>
    </row>
    <row r="124" spans="1:6" s="16" customFormat="1" x14ac:dyDescent="0.25">
      <c r="A124" s="15"/>
      <c r="B124" s="97">
        <v>2144</v>
      </c>
      <c r="C124" s="98" t="s">
        <v>24</v>
      </c>
      <c r="D124" s="107" t="s">
        <v>135</v>
      </c>
      <c r="E124" s="100" t="s">
        <v>11</v>
      </c>
      <c r="F124" s="99">
        <v>20000</v>
      </c>
    </row>
    <row r="125" spans="1:6" s="16" customFormat="1" x14ac:dyDescent="0.25">
      <c r="A125" s="15"/>
      <c r="B125" s="97">
        <v>2144</v>
      </c>
      <c r="C125" s="98" t="s">
        <v>24</v>
      </c>
      <c r="D125" s="107" t="s">
        <v>135</v>
      </c>
      <c r="E125" s="100" t="s">
        <v>39</v>
      </c>
      <c r="F125" s="99">
        <v>25000</v>
      </c>
    </row>
    <row r="126" spans="1:6" s="16" customFormat="1" x14ac:dyDescent="0.25">
      <c r="A126" s="15"/>
      <c r="B126" s="97">
        <v>2209</v>
      </c>
      <c r="C126" s="98" t="s">
        <v>25</v>
      </c>
      <c r="D126" s="107" t="s">
        <v>135</v>
      </c>
      <c r="E126" s="100" t="s">
        <v>201</v>
      </c>
      <c r="F126" s="99">
        <v>25000</v>
      </c>
    </row>
    <row r="127" spans="1:6" s="16" customFormat="1" x14ac:dyDescent="0.25">
      <c r="A127" s="15"/>
      <c r="B127" s="97">
        <v>2102</v>
      </c>
      <c r="C127" s="98" t="s">
        <v>35</v>
      </c>
      <c r="D127" s="107" t="s">
        <v>135</v>
      </c>
      <c r="E127" s="100" t="s">
        <v>201</v>
      </c>
      <c r="F127" s="99">
        <v>25000</v>
      </c>
    </row>
    <row r="128" spans="1:6" s="16" customFormat="1" x14ac:dyDescent="0.25">
      <c r="A128" s="15"/>
      <c r="B128" s="97">
        <v>2055</v>
      </c>
      <c r="C128" s="98" t="s">
        <v>36</v>
      </c>
      <c r="D128" s="107" t="s">
        <v>135</v>
      </c>
      <c r="E128" s="100" t="s">
        <v>201</v>
      </c>
      <c r="F128" s="99">
        <v>25000</v>
      </c>
    </row>
    <row r="129" spans="1:6" s="16" customFormat="1" x14ac:dyDescent="0.25">
      <c r="A129" s="15"/>
      <c r="B129" s="97">
        <v>2197</v>
      </c>
      <c r="C129" s="98" t="s">
        <v>37</v>
      </c>
      <c r="D129" s="107" t="s">
        <v>135</v>
      </c>
      <c r="E129" s="100" t="s">
        <v>201</v>
      </c>
      <c r="F129" s="99">
        <v>25000</v>
      </c>
    </row>
    <row r="130" spans="1:6" s="16" customFormat="1" x14ac:dyDescent="0.25">
      <c r="A130" s="15"/>
      <c r="B130" s="97">
        <v>2204</v>
      </c>
      <c r="C130" s="98" t="s">
        <v>132</v>
      </c>
      <c r="D130" s="107" t="s">
        <v>135</v>
      </c>
      <c r="E130" s="100" t="s">
        <v>201</v>
      </c>
      <c r="F130" s="99">
        <v>25000</v>
      </c>
    </row>
    <row r="131" spans="1:6" s="16" customFormat="1" x14ac:dyDescent="0.25">
      <c r="A131" s="15"/>
      <c r="B131" s="97">
        <v>2213</v>
      </c>
      <c r="C131" s="98" t="s">
        <v>26</v>
      </c>
      <c r="D131" s="107" t="s">
        <v>135</v>
      </c>
      <c r="E131" s="100" t="s">
        <v>201</v>
      </c>
      <c r="F131" s="99">
        <v>25000</v>
      </c>
    </row>
    <row r="132" spans="1:6" s="16" customFormat="1" x14ac:dyDescent="0.25">
      <c r="A132" s="15"/>
      <c r="B132" s="97">
        <v>2220</v>
      </c>
      <c r="C132" s="98" t="s">
        <v>133</v>
      </c>
      <c r="D132" s="107" t="s">
        <v>135</v>
      </c>
      <c r="E132" s="100" t="s">
        <v>11</v>
      </c>
      <c r="F132" s="99">
        <v>20000</v>
      </c>
    </row>
    <row r="133" spans="1:6" s="16" customFormat="1" x14ac:dyDescent="0.25">
      <c r="A133" s="15"/>
      <c r="B133" s="97">
        <v>2220</v>
      </c>
      <c r="C133" s="98" t="s">
        <v>133</v>
      </c>
      <c r="D133" s="107" t="s">
        <v>135</v>
      </c>
      <c r="E133" s="100" t="s">
        <v>39</v>
      </c>
      <c r="F133" s="99">
        <v>25000</v>
      </c>
    </row>
    <row r="134" spans="1:6" s="16" customFormat="1" x14ac:dyDescent="0.25">
      <c r="A134" s="15"/>
      <c r="B134" s="97">
        <v>2220</v>
      </c>
      <c r="C134" s="98" t="s">
        <v>133</v>
      </c>
      <c r="D134" s="107" t="s">
        <v>135</v>
      </c>
      <c r="E134" s="100" t="s">
        <v>9</v>
      </c>
      <c r="F134" s="99">
        <v>25000</v>
      </c>
    </row>
    <row r="135" spans="1:6" s="16" customFormat="1" x14ac:dyDescent="0.25">
      <c r="A135" s="15"/>
      <c r="B135" s="97">
        <v>2220</v>
      </c>
      <c r="C135" s="98" t="s">
        <v>133</v>
      </c>
      <c r="D135" s="107" t="s">
        <v>135</v>
      </c>
      <c r="E135" s="100" t="s">
        <v>201</v>
      </c>
      <c r="F135" s="99">
        <v>25000</v>
      </c>
    </row>
    <row r="136" spans="1:6" s="16" customFormat="1" x14ac:dyDescent="0.25">
      <c r="A136" s="15"/>
      <c r="B136" s="97">
        <v>1936</v>
      </c>
      <c r="C136" s="98" t="s">
        <v>69</v>
      </c>
      <c r="D136" s="107" t="s">
        <v>135</v>
      </c>
      <c r="E136" s="100" t="s">
        <v>201</v>
      </c>
      <c r="F136" s="99">
        <v>25000</v>
      </c>
    </row>
    <row r="137" spans="1:6" s="16" customFormat="1" x14ac:dyDescent="0.25">
      <c r="A137" s="15"/>
      <c r="B137" s="97">
        <v>2146</v>
      </c>
      <c r="C137" s="98" t="s">
        <v>59</v>
      </c>
      <c r="D137" s="107" t="s">
        <v>135</v>
      </c>
      <c r="E137" s="100" t="s">
        <v>201</v>
      </c>
      <c r="F137" s="99">
        <v>25000</v>
      </c>
    </row>
    <row r="138" spans="1:6" s="16" customFormat="1" x14ac:dyDescent="0.25">
      <c r="A138" s="15"/>
      <c r="B138" s="97">
        <v>2251</v>
      </c>
      <c r="C138" s="98" t="s">
        <v>134</v>
      </c>
      <c r="D138" s="107" t="s">
        <v>135</v>
      </c>
      <c r="E138" s="100" t="s">
        <v>201</v>
      </c>
      <c r="F138" s="99">
        <v>25000</v>
      </c>
    </row>
    <row r="139" spans="1:6" s="16" customFormat="1" x14ac:dyDescent="0.25">
      <c r="A139" s="15"/>
      <c r="B139" s="97">
        <v>2041</v>
      </c>
      <c r="C139" s="98" t="s">
        <v>38</v>
      </c>
      <c r="D139" s="107" t="s">
        <v>136</v>
      </c>
      <c r="E139" s="100" t="s">
        <v>201</v>
      </c>
      <c r="F139" s="99" t="s">
        <v>141</v>
      </c>
    </row>
    <row r="140" spans="1:6" s="16" customFormat="1" x14ac:dyDescent="0.25">
      <c r="A140" s="15"/>
      <c r="B140" s="97">
        <v>1894</v>
      </c>
      <c r="C140" s="98" t="s">
        <v>10</v>
      </c>
      <c r="D140" s="107" t="s">
        <v>136</v>
      </c>
      <c r="E140" s="100" t="s">
        <v>9</v>
      </c>
      <c r="F140" s="99" t="s">
        <v>141</v>
      </c>
    </row>
    <row r="141" spans="1:6" s="16" customFormat="1" x14ac:dyDescent="0.25">
      <c r="A141" s="15"/>
      <c r="B141" s="97">
        <v>2243</v>
      </c>
      <c r="C141" s="98" t="s">
        <v>28</v>
      </c>
      <c r="D141" s="107" t="s">
        <v>136</v>
      </c>
      <c r="E141" s="100" t="s">
        <v>11</v>
      </c>
      <c r="F141" s="99" t="s">
        <v>141</v>
      </c>
    </row>
    <row r="142" spans="1:6" s="16" customFormat="1" x14ac:dyDescent="0.25">
      <c r="A142" s="15"/>
      <c r="B142" s="97">
        <v>1976</v>
      </c>
      <c r="C142" s="98" t="s">
        <v>72</v>
      </c>
      <c r="D142" s="107" t="s">
        <v>136</v>
      </c>
      <c r="E142" s="100" t="s">
        <v>39</v>
      </c>
      <c r="F142" s="99" t="s">
        <v>141</v>
      </c>
    </row>
    <row r="143" spans="1:6" s="16" customFormat="1" x14ac:dyDescent="0.25">
      <c r="A143"/>
      <c r="B143" s="97">
        <v>1976</v>
      </c>
      <c r="C143" s="98" t="s">
        <v>72</v>
      </c>
      <c r="D143" s="107" t="s">
        <v>136</v>
      </c>
      <c r="E143" s="100" t="s">
        <v>201</v>
      </c>
      <c r="F143" s="99" t="s">
        <v>141</v>
      </c>
    </row>
    <row r="144" spans="1:6" s="16" customFormat="1" x14ac:dyDescent="0.25">
      <c r="A144"/>
      <c r="B144" s="97">
        <v>2088</v>
      </c>
      <c r="C144" s="98" t="s">
        <v>100</v>
      </c>
      <c r="D144" s="107" t="s">
        <v>136</v>
      </c>
      <c r="E144" s="100" t="s">
        <v>11</v>
      </c>
      <c r="F144" s="99" t="s">
        <v>141</v>
      </c>
    </row>
    <row r="145" spans="1:6" s="16" customFormat="1" x14ac:dyDescent="0.25">
      <c r="A145"/>
      <c r="B145" s="97">
        <v>2088</v>
      </c>
      <c r="C145" s="98" t="s">
        <v>100</v>
      </c>
      <c r="D145" s="107" t="s">
        <v>136</v>
      </c>
      <c r="E145" s="100" t="s">
        <v>39</v>
      </c>
      <c r="F145" s="99" t="s">
        <v>141</v>
      </c>
    </row>
    <row r="146" spans="1:6" s="16" customFormat="1" x14ac:dyDescent="0.25">
      <c r="A146"/>
      <c r="B146" s="97">
        <v>2088</v>
      </c>
      <c r="C146" s="98" t="s">
        <v>100</v>
      </c>
      <c r="D146" s="107" t="s">
        <v>136</v>
      </c>
      <c r="E146" s="100" t="s">
        <v>201</v>
      </c>
      <c r="F146" s="99" t="s">
        <v>141</v>
      </c>
    </row>
    <row r="147" spans="1:6" s="16" customFormat="1" x14ac:dyDescent="0.25">
      <c r="A147"/>
      <c r="B147" s="97">
        <v>1929</v>
      </c>
      <c r="C147" s="98" t="s">
        <v>71</v>
      </c>
      <c r="D147" s="107" t="s">
        <v>136</v>
      </c>
      <c r="E147" s="100" t="s">
        <v>201</v>
      </c>
      <c r="F147" s="99" t="s">
        <v>141</v>
      </c>
    </row>
    <row r="148" spans="1:6" s="16" customFormat="1" x14ac:dyDescent="0.25">
      <c r="A148"/>
      <c r="B148" s="97">
        <v>1965</v>
      </c>
      <c r="C148" s="98" t="s">
        <v>70</v>
      </c>
      <c r="D148" s="107" t="s">
        <v>136</v>
      </c>
      <c r="E148" s="100" t="s">
        <v>9</v>
      </c>
      <c r="F148" s="99" t="s">
        <v>141</v>
      </c>
    </row>
    <row r="149" spans="1:6" s="16" customFormat="1" x14ac:dyDescent="0.25">
      <c r="A149"/>
      <c r="B149" s="97">
        <v>1970</v>
      </c>
      <c r="C149" s="98" t="s">
        <v>138</v>
      </c>
      <c r="D149" s="107" t="s">
        <v>136</v>
      </c>
      <c r="E149" s="100" t="s">
        <v>11</v>
      </c>
      <c r="F149" s="99" t="s">
        <v>141</v>
      </c>
    </row>
    <row r="150" spans="1:6" s="16" customFormat="1" x14ac:dyDescent="0.25">
      <c r="A150"/>
      <c r="B150" s="97">
        <v>1970</v>
      </c>
      <c r="C150" s="98" t="s">
        <v>138</v>
      </c>
      <c r="D150" s="107" t="s">
        <v>136</v>
      </c>
      <c r="E150" s="100" t="s">
        <v>39</v>
      </c>
      <c r="F150" s="99" t="s">
        <v>141</v>
      </c>
    </row>
    <row r="151" spans="1:6" s="16" customFormat="1" x14ac:dyDescent="0.25">
      <c r="A151"/>
      <c r="B151" s="97">
        <v>1991</v>
      </c>
      <c r="C151" s="98" t="s">
        <v>43</v>
      </c>
      <c r="D151" s="107" t="s">
        <v>136</v>
      </c>
      <c r="E151" s="100" t="s">
        <v>201</v>
      </c>
      <c r="F151" s="99" t="s">
        <v>141</v>
      </c>
    </row>
    <row r="152" spans="1:6" s="16" customFormat="1" x14ac:dyDescent="0.25">
      <c r="A152"/>
      <c r="B152" s="97">
        <v>2082</v>
      </c>
      <c r="C152" s="98" t="s">
        <v>78</v>
      </c>
      <c r="D152" s="107" t="s">
        <v>136</v>
      </c>
      <c r="E152" s="100" t="s">
        <v>201</v>
      </c>
      <c r="F152" s="99" t="s">
        <v>141</v>
      </c>
    </row>
    <row r="153" spans="1:6" s="16" customFormat="1" x14ac:dyDescent="0.25">
      <c r="A153"/>
      <c r="B153" s="97">
        <v>2024</v>
      </c>
      <c r="C153" s="98" t="s">
        <v>115</v>
      </c>
      <c r="D153" s="107" t="s">
        <v>136</v>
      </c>
      <c r="E153" s="100" t="s">
        <v>9</v>
      </c>
      <c r="F153" s="99" t="s">
        <v>141</v>
      </c>
    </row>
    <row r="154" spans="1:6" s="16" customFormat="1" x14ac:dyDescent="0.25">
      <c r="A154"/>
      <c r="B154" s="97">
        <v>3997</v>
      </c>
      <c r="C154" s="98" t="s">
        <v>31</v>
      </c>
      <c r="D154" s="107" t="s">
        <v>136</v>
      </c>
      <c r="E154" s="100" t="s">
        <v>201</v>
      </c>
      <c r="F154" s="99" t="s">
        <v>141</v>
      </c>
    </row>
    <row r="155" spans="1:6" s="16" customFormat="1" x14ac:dyDescent="0.25">
      <c r="A155"/>
      <c r="B155" s="97">
        <v>2256</v>
      </c>
      <c r="C155" s="98" t="s">
        <v>139</v>
      </c>
      <c r="D155" s="107" t="s">
        <v>136</v>
      </c>
      <c r="E155" s="100" t="s">
        <v>11</v>
      </c>
      <c r="F155" s="99" t="s">
        <v>141</v>
      </c>
    </row>
    <row r="156" spans="1:6" s="16" customFormat="1" x14ac:dyDescent="0.25">
      <c r="A156"/>
      <c r="B156" s="97">
        <v>2256</v>
      </c>
      <c r="C156" s="98" t="s">
        <v>139</v>
      </c>
      <c r="D156" s="107" t="s">
        <v>136</v>
      </c>
      <c r="E156" s="100" t="s">
        <v>39</v>
      </c>
      <c r="F156" s="99" t="s">
        <v>141</v>
      </c>
    </row>
    <row r="157" spans="1:6" s="16" customFormat="1" x14ac:dyDescent="0.25">
      <c r="A157"/>
      <c r="B157" s="97">
        <v>2256</v>
      </c>
      <c r="C157" s="98" t="s">
        <v>139</v>
      </c>
      <c r="D157" s="107" t="s">
        <v>136</v>
      </c>
      <c r="E157" s="100" t="s">
        <v>9</v>
      </c>
      <c r="F157" s="99" t="s">
        <v>141</v>
      </c>
    </row>
    <row r="158" spans="1:6" s="16" customFormat="1" x14ac:dyDescent="0.25">
      <c r="A158"/>
      <c r="B158" s="97">
        <v>2256</v>
      </c>
      <c r="C158" s="98" t="s">
        <v>139</v>
      </c>
      <c r="D158" s="107" t="s">
        <v>136</v>
      </c>
      <c r="E158" s="100" t="s">
        <v>201</v>
      </c>
      <c r="F158" s="99" t="s">
        <v>141</v>
      </c>
    </row>
    <row r="159" spans="1:6" s="16" customFormat="1" x14ac:dyDescent="0.25">
      <c r="A159"/>
      <c r="B159" s="97">
        <v>1966</v>
      </c>
      <c r="C159" s="98" t="s">
        <v>74</v>
      </c>
      <c r="D159" s="107" t="s">
        <v>136</v>
      </c>
      <c r="E159" s="100" t="s">
        <v>201</v>
      </c>
      <c r="F159" s="99" t="s">
        <v>141</v>
      </c>
    </row>
    <row r="160" spans="1:6" s="16" customFormat="1" x14ac:dyDescent="0.25">
      <c r="A160"/>
      <c r="B160" s="97">
        <v>1924</v>
      </c>
      <c r="C160" s="98" t="s">
        <v>85</v>
      </c>
      <c r="D160" s="107" t="s">
        <v>136</v>
      </c>
      <c r="E160" s="100" t="s">
        <v>9</v>
      </c>
      <c r="F160" s="99" t="s">
        <v>141</v>
      </c>
    </row>
    <row r="161" spans="1:6" s="16" customFormat="1" x14ac:dyDescent="0.25">
      <c r="A161"/>
      <c r="B161" s="97">
        <v>2207</v>
      </c>
      <c r="C161" s="98" t="s">
        <v>66</v>
      </c>
      <c r="D161" s="107" t="s">
        <v>136</v>
      </c>
      <c r="E161" s="100" t="s">
        <v>201</v>
      </c>
      <c r="F161" s="99" t="s">
        <v>141</v>
      </c>
    </row>
    <row r="162" spans="1:6" s="16" customFormat="1" x14ac:dyDescent="0.25">
      <c r="A162"/>
      <c r="B162" s="97">
        <v>2244</v>
      </c>
      <c r="C162" s="98" t="s">
        <v>55</v>
      </c>
      <c r="D162" s="107" t="s">
        <v>136</v>
      </c>
      <c r="E162" s="100" t="s">
        <v>39</v>
      </c>
      <c r="F162" s="99" t="s">
        <v>141</v>
      </c>
    </row>
    <row r="163" spans="1:6" s="16" customFormat="1" x14ac:dyDescent="0.25">
      <c r="A163"/>
      <c r="B163" s="97">
        <v>2244</v>
      </c>
      <c r="C163" s="98" t="s">
        <v>55</v>
      </c>
      <c r="D163" s="107" t="s">
        <v>136</v>
      </c>
      <c r="E163" s="100" t="s">
        <v>201</v>
      </c>
      <c r="F163" s="99" t="s">
        <v>141</v>
      </c>
    </row>
    <row r="164" spans="1:6" s="16" customFormat="1" x14ac:dyDescent="0.25">
      <c r="A164"/>
      <c r="B164" s="97">
        <v>2210</v>
      </c>
      <c r="C164" s="98" t="s">
        <v>140</v>
      </c>
      <c r="D164" s="107" t="s">
        <v>136</v>
      </c>
      <c r="E164" s="100" t="s">
        <v>201</v>
      </c>
      <c r="F164" s="99" t="s">
        <v>141</v>
      </c>
    </row>
    <row r="165" spans="1:6" x14ac:dyDescent="0.25">
      <c r="B165" s="113">
        <v>1976</v>
      </c>
      <c r="C165" s="104" t="s">
        <v>72</v>
      </c>
      <c r="D165" s="110" t="s">
        <v>137</v>
      </c>
      <c r="E165" s="106" t="s">
        <v>11</v>
      </c>
      <c r="F165" s="105" t="s">
        <v>141</v>
      </c>
    </row>
    <row r="166" spans="1:6" x14ac:dyDescent="0.25">
      <c r="B166" s="113">
        <v>2216</v>
      </c>
      <c r="C166" s="104" t="s">
        <v>104</v>
      </c>
      <c r="D166" s="110" t="s">
        <v>137</v>
      </c>
      <c r="E166" s="106" t="s">
        <v>39</v>
      </c>
      <c r="F166" s="105" t="s">
        <v>141</v>
      </c>
    </row>
    <row r="167" spans="1:6" x14ac:dyDescent="0.25">
      <c r="B167" s="113">
        <v>2024</v>
      </c>
      <c r="C167" s="104" t="s">
        <v>115</v>
      </c>
      <c r="D167" s="110" t="s">
        <v>137</v>
      </c>
      <c r="E167" s="106" t="s">
        <v>201</v>
      </c>
      <c r="F167" s="105" t="s">
        <v>141</v>
      </c>
    </row>
    <row r="168" spans="1:6" x14ac:dyDescent="0.25">
      <c r="B168" s="113">
        <v>2140</v>
      </c>
      <c r="C168" s="104" t="s">
        <v>117</v>
      </c>
      <c r="D168" s="110" t="s">
        <v>137</v>
      </c>
      <c r="E168" s="106" t="s">
        <v>39</v>
      </c>
      <c r="F168" s="105" t="s">
        <v>141</v>
      </c>
    </row>
    <row r="169" spans="1:6" x14ac:dyDescent="0.25">
      <c r="B169" s="113">
        <v>2059</v>
      </c>
      <c r="C169" s="104" t="s">
        <v>16</v>
      </c>
      <c r="D169" s="110" t="s">
        <v>137</v>
      </c>
      <c r="E169" s="106" t="s">
        <v>201</v>
      </c>
      <c r="F169" s="105" t="s">
        <v>141</v>
      </c>
    </row>
    <row r="170" spans="1:6" x14ac:dyDescent="0.25">
      <c r="B170" s="113">
        <v>2102</v>
      </c>
      <c r="C170" s="104" t="s">
        <v>35</v>
      </c>
      <c r="D170" s="110" t="s">
        <v>137</v>
      </c>
      <c r="E170" s="106" t="s">
        <v>39</v>
      </c>
      <c r="F170" s="105" t="s">
        <v>141</v>
      </c>
    </row>
  </sheetData>
  <sheetProtection sheet="1" objects="1" scenarios="1"/>
  <conditionalFormatting sqref="B25:F170">
    <cfRule type="expression" dxfId="11" priority="1">
      <formula>$D25="No"</formula>
    </cfRule>
    <cfRule type="expression" dxfId="10" priority="2">
      <formula>$D25="Withdrawn"</formula>
    </cfRule>
  </conditionalFormatting>
  <pageMargins left="0.7" right="0.7" top="0.75" bottom="0.75" header="0.3" footer="0.3"/>
  <pageSetup scale="76" fitToHeight="0" orientation="portrait" r:id="rId1"/>
  <headerFooter scaleWithDoc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2023-07-07T15:36:43+00:00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604D9-69B3-453C-9AB3-2E9417E249CB}">
  <ds:schemaRefs>
    <ds:schemaRef ds:uri="http://schemas.microsoft.com/office/2006/documentManagement/types"/>
    <ds:schemaRef ds:uri="http://purl.org/dc/dcmitype/"/>
    <ds:schemaRef ds:uri="edb5ef48-5285-463e-a2b9-308f2d437c3d"/>
    <ds:schemaRef ds:uri="54031767-dd6d-417c-ab73-583408f47564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E9B4DC-BFF2-4633-A91A-03C8D229B0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53CFEA-7B37-48F6-9A51-B39471C0ABF1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All Awards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202X</vt:lpstr>
      <vt:lpstr>Grants by Year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Assistance Program (TAP) Award Results</dc:title>
  <dc:creator>"solarios"</dc:creator>
  <cp:lastModifiedBy>SOLARIO Savanah * ODE</cp:lastModifiedBy>
  <cp:lastPrinted>2025-03-18T00:15:02Z</cp:lastPrinted>
  <dcterms:created xsi:type="dcterms:W3CDTF">2019-07-05T16:44:33Z</dcterms:created>
  <dcterms:modified xsi:type="dcterms:W3CDTF">2026-03-21T01:05:41Z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2024-03-18T22:46:01Z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50c40661-5803-4191-b6af-c7851ef70686</vt:lpwstr>
  </property>
  <property fmtid="{D5CDD505-2E9C-101B-9397-08002B2CF9AE}" pid="9" name="MSIP_Label_7730ea53-6f5e-4160-81a5-992a9105450a_ContentBits">
    <vt:lpwstr>0</vt:lpwstr>
  </property>
</Properties>
</file>