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autoCompressPictures="0"/>
  <bookViews>
    <workbookView xWindow="-105" yWindow="-105" windowWidth="23265" windowHeight="12720" tabRatio="788"/>
  </bookViews>
  <sheets>
    <sheet name="January" sheetId="14" r:id="rId1"/>
    <sheet name="February" sheetId="15" r:id="rId2"/>
    <sheet name="March" sheetId="16" r:id="rId3"/>
    <sheet name="April" sheetId="17" r:id="rId4"/>
    <sheet name="May" sheetId="18" r:id="rId5"/>
    <sheet name="June" sheetId="19" r:id="rId6"/>
    <sheet name="July" sheetId="20" r:id="rId7"/>
    <sheet name="August" sheetId="21" r:id="rId8"/>
    <sheet name="September" sheetId="22" r:id="rId9"/>
    <sheet name="October" sheetId="23" r:id="rId10"/>
    <sheet name="November" sheetId="24" r:id="rId11"/>
    <sheet name="December" sheetId="25" r:id="rId12"/>
  </sheets>
  <definedNames>
    <definedName name="CalendarYear">January!$K$3</definedName>
    <definedName name="ColumnTitleRegion1..H12.1">January!$B$2</definedName>
    <definedName name="ColumnTitleRegion1..H12.10">October!$B$2</definedName>
    <definedName name="ColumnTitleRegion1..H12.11">November!$B$2</definedName>
    <definedName name="ColumnTitleRegion1..H12.12">December!$B$2</definedName>
    <definedName name="ColumnTitleRegion1..H12.2">February!$B$2</definedName>
    <definedName name="ColumnTitleRegion1..H12.3">March!$B$2</definedName>
    <definedName name="ColumnTitleRegion1..H12.4">April!$B$2</definedName>
    <definedName name="ColumnTitleRegion1..H12.5">May!$B$2</definedName>
    <definedName name="ColumnTitleRegion1..H12.6">June!$B$2</definedName>
    <definedName name="ColumnTitleRegion1..H12.7">July!$B$2</definedName>
    <definedName name="ColumnTitleRegion1..H12.8">August!$B$2</definedName>
    <definedName name="ColumnTitleRegion1..H12.9">September!$B$2</definedName>
    <definedName name="ColumnTitleRegion2..C14.1">January!$B$2</definedName>
    <definedName name="ColumnTitleRegion2..C14.10">October!$B$2</definedName>
    <definedName name="ColumnTitleRegion2..C14.11">November!$B$2</definedName>
    <definedName name="ColumnTitleRegion2..C14.12">December!$B$2</definedName>
    <definedName name="ColumnTitleRegion2..C14.2">February!$B$2</definedName>
    <definedName name="ColumnTitleRegion2..C14.3">March!$B$2</definedName>
    <definedName name="ColumnTitleRegion2..C14.4">April!$B$2</definedName>
    <definedName name="ColumnTitleRegion2..C14.5">May!$B$2</definedName>
    <definedName name="ColumnTitleRegion2..C14.6">June!$B$2</definedName>
    <definedName name="ColumnTitleRegion2..C14.7">July!$B$2</definedName>
    <definedName name="ColumnTitleRegion2..C14.8">August!$B$2</definedName>
    <definedName name="ColumnTitleRegion2..C14.9">September!$B$2</definedName>
    <definedName name="DaysAndWeeks">{0,1,2,3,4,5,6} + {0;1;2;3;4;5}*7</definedName>
    <definedName name="_xlnm.Print_Area" localSheetId="0">January!$A$1:$H$14</definedName>
    <definedName name="WeekStart">January!$K$4</definedName>
  </definedNames>
  <calcPr calcId="162913"/>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1" i="14" l="1"/>
  <c r="B2" i="25" l="1"/>
  <c r="B2" i="24"/>
  <c r="B2" i="23"/>
  <c r="B2" i="22"/>
  <c r="B2" i="21"/>
  <c r="B2" i="20"/>
  <c r="B2" i="19"/>
  <c r="B2" i="18"/>
  <c r="B2" i="17"/>
  <c r="B2" i="16"/>
  <c r="B2" i="15" l="1"/>
  <c r="B1" i="17" l="1"/>
  <c r="B1" i="19" l="1"/>
  <c r="B1" i="18"/>
  <c r="B1" i="21"/>
  <c r="B1" i="20"/>
  <c r="B1" i="23"/>
  <c r="B1" i="22"/>
  <c r="B1" i="25"/>
  <c r="B1" i="24"/>
  <c r="B1" i="16"/>
  <c r="B1" i="15"/>
  <c r="B13" i="25" a="1"/>
  <c r="C13" i="25" s="1"/>
  <c r="B11" i="25" a="1"/>
  <c r="H11" i="25" s="1"/>
  <c r="B9" i="25" a="1"/>
  <c r="G9" i="25" s="1"/>
  <c r="B7" i="25" a="1"/>
  <c r="G7" i="25" s="1"/>
  <c r="B5" i="25" a="1"/>
  <c r="H5" i="25" s="1"/>
  <c r="B3" i="25" a="1"/>
  <c r="G3" i="25" s="1"/>
  <c r="G2" i="25" s="1"/>
  <c r="B13" i="24" a="1"/>
  <c r="C13" i="24" s="1"/>
  <c r="B11" i="24" a="1"/>
  <c r="H11" i="24" s="1"/>
  <c r="B9" i="24" a="1"/>
  <c r="G9" i="24" s="1"/>
  <c r="B7" i="24" a="1"/>
  <c r="G7" i="24" s="1"/>
  <c r="B5" i="24" a="1"/>
  <c r="H5" i="24" s="1"/>
  <c r="B3" i="24" a="1"/>
  <c r="G3" i="24" s="1"/>
  <c r="G2" i="24" s="1"/>
  <c r="B13" i="23" a="1"/>
  <c r="C13" i="23" s="1"/>
  <c r="B11" i="23" a="1"/>
  <c r="H11" i="23" s="1"/>
  <c r="B9" i="23" a="1"/>
  <c r="G9" i="23" s="1"/>
  <c r="B7" i="23" a="1"/>
  <c r="G7" i="23" s="1"/>
  <c r="B5" i="23" a="1"/>
  <c r="H5" i="23" s="1"/>
  <c r="B3" i="23" a="1"/>
  <c r="G3" i="23" s="1"/>
  <c r="G2" i="23" s="1"/>
  <c r="B13" i="22" a="1"/>
  <c r="C13" i="22" s="1"/>
  <c r="B11" i="22" a="1"/>
  <c r="H11" i="22" s="1"/>
  <c r="B9" i="22" a="1"/>
  <c r="G9" i="22" s="1"/>
  <c r="B7" i="22" a="1"/>
  <c r="H7" i="22" s="1"/>
  <c r="B5" i="22" a="1"/>
  <c r="G5" i="22" s="1"/>
  <c r="B3" i="22" a="1"/>
  <c r="H3" i="22" s="1"/>
  <c r="H2" i="22" s="1"/>
  <c r="B13" i="21" a="1"/>
  <c r="C13" i="21" s="1"/>
  <c r="B11" i="21" a="1"/>
  <c r="H11" i="21" s="1"/>
  <c r="B9" i="21" a="1"/>
  <c r="G9" i="21" s="1"/>
  <c r="B7" i="21" a="1"/>
  <c r="G7" i="21" s="1"/>
  <c r="B5" i="21" a="1"/>
  <c r="H5" i="21" s="1"/>
  <c r="B3" i="21" a="1"/>
  <c r="G3" i="21" s="1"/>
  <c r="G2" i="21" s="1"/>
  <c r="B13" i="20" a="1"/>
  <c r="C13" i="20" s="1"/>
  <c r="B11" i="20" a="1"/>
  <c r="H11" i="20" s="1"/>
  <c r="B9" i="20" a="1"/>
  <c r="G9" i="20" s="1"/>
  <c r="B7" i="20" a="1"/>
  <c r="H7" i="20" s="1"/>
  <c r="B5" i="20" a="1"/>
  <c r="G5" i="20" s="1"/>
  <c r="B3" i="20" a="1"/>
  <c r="E3" i="20" s="1"/>
  <c r="E2" i="20" s="1"/>
  <c r="B13" i="19" a="1"/>
  <c r="C13" i="19" s="1"/>
  <c r="B11" i="19" a="1"/>
  <c r="H11" i="19" s="1"/>
  <c r="B9" i="19" a="1"/>
  <c r="G9" i="19" s="1"/>
  <c r="B7" i="19" a="1"/>
  <c r="H7" i="19" s="1"/>
  <c r="B5" i="19" a="1"/>
  <c r="G5" i="19" s="1"/>
  <c r="B3" i="19" a="1"/>
  <c r="H3" i="19" s="1"/>
  <c r="H2" i="19" s="1"/>
  <c r="B13" i="18" a="1"/>
  <c r="C13" i="18" s="1"/>
  <c r="B11" i="18" a="1"/>
  <c r="G11" i="18" s="1"/>
  <c r="B9" i="18" a="1"/>
  <c r="G9" i="18" s="1"/>
  <c r="B7" i="18" a="1"/>
  <c r="G7" i="18" s="1"/>
  <c r="B5" i="18" a="1"/>
  <c r="G5" i="18" s="1"/>
  <c r="B3" i="18" a="1"/>
  <c r="G3" i="18" s="1"/>
  <c r="G2" i="18" s="1"/>
  <c r="B13" i="17" a="1"/>
  <c r="B13" i="17" s="1"/>
  <c r="B11" i="17" a="1"/>
  <c r="G11" i="17" s="1"/>
  <c r="B9" i="17" a="1"/>
  <c r="H9" i="17" s="1"/>
  <c r="B7" i="17" a="1"/>
  <c r="H7" i="17" s="1"/>
  <c r="B5" i="17" a="1"/>
  <c r="G5" i="17" s="1"/>
  <c r="B3" i="17" a="1"/>
  <c r="H3" i="17" s="1"/>
  <c r="H2" i="17" s="1"/>
  <c r="B13" i="16" a="1"/>
  <c r="C13" i="16" s="1"/>
  <c r="B11" i="16" a="1"/>
  <c r="H11" i="16" s="1"/>
  <c r="B9" i="16" a="1"/>
  <c r="G9" i="16" s="1"/>
  <c r="B7" i="16" a="1"/>
  <c r="H7" i="16" s="1"/>
  <c r="B5" i="16" a="1"/>
  <c r="G5" i="16" s="1"/>
  <c r="B3" i="16" a="1"/>
  <c r="H3" i="16" s="1"/>
  <c r="H2" i="16" s="1"/>
  <c r="B13" i="15" a="1"/>
  <c r="C13" i="15" s="1"/>
  <c r="B11" i="15" a="1"/>
  <c r="H11" i="15" s="1"/>
  <c r="B9" i="15" a="1"/>
  <c r="G9" i="15" s="1"/>
  <c r="B7" i="15" a="1"/>
  <c r="H7" i="15" s="1"/>
  <c r="B5" i="15" a="1"/>
  <c r="G5" i="15" s="1"/>
  <c r="B3" i="15" a="1"/>
  <c r="H3" i="15" s="1"/>
  <c r="H2" i="15" s="1"/>
  <c r="B7" i="18" l="1"/>
  <c r="B3" i="18"/>
  <c r="B11" i="18"/>
  <c r="F3" i="18"/>
  <c r="F2" i="18" s="1"/>
  <c r="F7" i="18"/>
  <c r="F11" i="18"/>
  <c r="D5" i="18"/>
  <c r="H5" i="18"/>
  <c r="D9" i="18"/>
  <c r="H9" i="18"/>
  <c r="D3" i="18"/>
  <c r="D2" i="18" s="1"/>
  <c r="H3" i="18"/>
  <c r="H2" i="18" s="1"/>
  <c r="B5" i="18"/>
  <c r="F5" i="18"/>
  <c r="D7" i="18"/>
  <c r="H7" i="18"/>
  <c r="B9" i="18"/>
  <c r="F9" i="18"/>
  <c r="D11" i="18"/>
  <c r="H11" i="18"/>
  <c r="B13" i="18"/>
  <c r="C5" i="25"/>
  <c r="E5" i="25"/>
  <c r="G5" i="25"/>
  <c r="C11" i="25"/>
  <c r="E11" i="25"/>
  <c r="G11" i="25"/>
  <c r="B3" i="25"/>
  <c r="D3" i="25"/>
  <c r="D2" i="25" s="1"/>
  <c r="F3" i="25"/>
  <c r="F2" i="25" s="1"/>
  <c r="H3" i="25"/>
  <c r="H2" i="25" s="1"/>
  <c r="B5" i="25"/>
  <c r="D5" i="25"/>
  <c r="F5" i="25"/>
  <c r="B7" i="25"/>
  <c r="D7" i="25"/>
  <c r="F7" i="25"/>
  <c r="H7" i="25"/>
  <c r="B9" i="25"/>
  <c r="D9" i="25"/>
  <c r="F9" i="25"/>
  <c r="H9" i="25"/>
  <c r="B11" i="25"/>
  <c r="D11" i="25"/>
  <c r="F11" i="25"/>
  <c r="B13" i="25"/>
  <c r="C3" i="25"/>
  <c r="C2" i="25" s="1"/>
  <c r="E3" i="25"/>
  <c r="E2" i="25" s="1"/>
  <c r="C7" i="25"/>
  <c r="E7" i="25"/>
  <c r="C9" i="25"/>
  <c r="E9" i="25"/>
  <c r="C5" i="24"/>
  <c r="E5" i="24"/>
  <c r="G5" i="24"/>
  <c r="C11" i="24"/>
  <c r="E11" i="24"/>
  <c r="G11" i="24"/>
  <c r="B3" i="24"/>
  <c r="D3" i="24"/>
  <c r="D2" i="24" s="1"/>
  <c r="F3" i="24"/>
  <c r="F2" i="24" s="1"/>
  <c r="H3" i="24"/>
  <c r="H2" i="24" s="1"/>
  <c r="B5" i="24"/>
  <c r="D5" i="24"/>
  <c r="F5" i="24"/>
  <c r="B7" i="24"/>
  <c r="D7" i="24"/>
  <c r="F7" i="24"/>
  <c r="H7" i="24"/>
  <c r="B9" i="24"/>
  <c r="D9" i="24"/>
  <c r="F9" i="24"/>
  <c r="H9" i="24"/>
  <c r="B11" i="24"/>
  <c r="D11" i="24"/>
  <c r="F11" i="24"/>
  <c r="B13" i="24"/>
  <c r="C3" i="24"/>
  <c r="C2" i="24" s="1"/>
  <c r="E3" i="24"/>
  <c r="E2" i="24" s="1"/>
  <c r="C7" i="24"/>
  <c r="E7" i="24"/>
  <c r="C9" i="24"/>
  <c r="E9" i="24"/>
  <c r="C5" i="23"/>
  <c r="E5" i="23"/>
  <c r="G5" i="23"/>
  <c r="C11" i="23"/>
  <c r="E11" i="23"/>
  <c r="G11" i="23"/>
  <c r="B3" i="23"/>
  <c r="D3" i="23"/>
  <c r="D2" i="23" s="1"/>
  <c r="F3" i="23"/>
  <c r="F2" i="23" s="1"/>
  <c r="H3" i="23"/>
  <c r="H2" i="23" s="1"/>
  <c r="B5" i="23"/>
  <c r="D5" i="23"/>
  <c r="F5" i="23"/>
  <c r="B7" i="23"/>
  <c r="D7" i="23"/>
  <c r="F7" i="23"/>
  <c r="H7" i="23"/>
  <c r="B9" i="23"/>
  <c r="D9" i="23"/>
  <c r="F9" i="23"/>
  <c r="H9" i="23"/>
  <c r="B11" i="23"/>
  <c r="D11" i="23"/>
  <c r="F11" i="23"/>
  <c r="B13" i="23"/>
  <c r="C3" i="23"/>
  <c r="C2" i="23" s="1"/>
  <c r="E3" i="23"/>
  <c r="E2" i="23" s="1"/>
  <c r="C7" i="23"/>
  <c r="E7" i="23"/>
  <c r="C9" i="23"/>
  <c r="E9" i="23"/>
  <c r="C3" i="22"/>
  <c r="C2" i="22" s="1"/>
  <c r="E3" i="22"/>
  <c r="E2" i="22" s="1"/>
  <c r="G3" i="22"/>
  <c r="G2" i="22" s="1"/>
  <c r="C7" i="22"/>
  <c r="E7" i="22"/>
  <c r="G7" i="22"/>
  <c r="C11" i="22"/>
  <c r="E11" i="22"/>
  <c r="G11" i="22"/>
  <c r="B3" i="22"/>
  <c r="D3" i="22"/>
  <c r="D2" i="22" s="1"/>
  <c r="F3" i="22"/>
  <c r="F2" i="22" s="1"/>
  <c r="B5" i="22"/>
  <c r="D5" i="22"/>
  <c r="F5" i="22"/>
  <c r="H5" i="22"/>
  <c r="B7" i="22"/>
  <c r="D7" i="22"/>
  <c r="F7" i="22"/>
  <c r="B9" i="22"/>
  <c r="D9" i="22"/>
  <c r="F9" i="22"/>
  <c r="H9" i="22"/>
  <c r="B11" i="22"/>
  <c r="D11" i="22"/>
  <c r="F11" i="22"/>
  <c r="B13" i="22"/>
  <c r="C5" i="22"/>
  <c r="E5" i="22"/>
  <c r="C9" i="22"/>
  <c r="E9" i="22"/>
  <c r="C5" i="21"/>
  <c r="E5" i="21"/>
  <c r="G5" i="21"/>
  <c r="C11" i="21"/>
  <c r="E11" i="21"/>
  <c r="G11" i="21"/>
  <c r="B3" i="21"/>
  <c r="D3" i="21"/>
  <c r="D2" i="21" s="1"/>
  <c r="F3" i="21"/>
  <c r="F2" i="21" s="1"/>
  <c r="H3" i="21"/>
  <c r="H2" i="21" s="1"/>
  <c r="B5" i="21"/>
  <c r="D5" i="21"/>
  <c r="F5" i="21"/>
  <c r="B7" i="21"/>
  <c r="D7" i="21"/>
  <c r="F7" i="21"/>
  <c r="H7" i="21"/>
  <c r="B9" i="21"/>
  <c r="D9" i="21"/>
  <c r="F9" i="21"/>
  <c r="H9" i="21"/>
  <c r="B11" i="21"/>
  <c r="D11" i="21"/>
  <c r="F11" i="21"/>
  <c r="B13" i="21"/>
  <c r="C3" i="21"/>
  <c r="C2" i="21" s="1"/>
  <c r="E3" i="21"/>
  <c r="E2" i="21" s="1"/>
  <c r="C7" i="21"/>
  <c r="E7" i="21"/>
  <c r="C9" i="21"/>
  <c r="E9" i="21"/>
  <c r="C3" i="20"/>
  <c r="C2" i="20" s="1"/>
  <c r="G3" i="20"/>
  <c r="G2" i="20" s="1"/>
  <c r="C7" i="20"/>
  <c r="E7" i="20"/>
  <c r="G7" i="20"/>
  <c r="C11" i="20"/>
  <c r="E11" i="20"/>
  <c r="G11" i="20"/>
  <c r="B3" i="20"/>
  <c r="D3" i="20"/>
  <c r="D2" i="20" s="1"/>
  <c r="F3" i="20"/>
  <c r="F2" i="20" s="1"/>
  <c r="H3" i="20"/>
  <c r="H2" i="20" s="1"/>
  <c r="B5" i="20"/>
  <c r="D5" i="20"/>
  <c r="F5" i="20"/>
  <c r="H5" i="20"/>
  <c r="B7" i="20"/>
  <c r="D7" i="20"/>
  <c r="F7" i="20"/>
  <c r="B9" i="20"/>
  <c r="D9" i="20"/>
  <c r="F9" i="20"/>
  <c r="H9" i="20"/>
  <c r="B11" i="20"/>
  <c r="D11" i="20"/>
  <c r="F11" i="20"/>
  <c r="B13" i="20"/>
  <c r="C5" i="20"/>
  <c r="E5" i="20"/>
  <c r="C9" i="20"/>
  <c r="E9" i="20"/>
  <c r="C3" i="19"/>
  <c r="C2" i="19" s="1"/>
  <c r="E3" i="19"/>
  <c r="E2" i="19" s="1"/>
  <c r="G3" i="19"/>
  <c r="G2" i="19" s="1"/>
  <c r="C7" i="19"/>
  <c r="E7" i="19"/>
  <c r="G7" i="19"/>
  <c r="C11" i="19"/>
  <c r="E11" i="19"/>
  <c r="G11" i="19"/>
  <c r="B3" i="19"/>
  <c r="D3" i="19"/>
  <c r="D2" i="19" s="1"/>
  <c r="F3" i="19"/>
  <c r="F2" i="19" s="1"/>
  <c r="B5" i="19"/>
  <c r="D5" i="19"/>
  <c r="F5" i="19"/>
  <c r="H5" i="19"/>
  <c r="B7" i="19"/>
  <c r="D7" i="19"/>
  <c r="F7" i="19"/>
  <c r="B9" i="19"/>
  <c r="D9" i="19"/>
  <c r="F9" i="19"/>
  <c r="H9" i="19"/>
  <c r="B11" i="19"/>
  <c r="D11" i="19"/>
  <c r="F11" i="19"/>
  <c r="B13" i="19"/>
  <c r="C5" i="19"/>
  <c r="E5" i="19"/>
  <c r="C9" i="19"/>
  <c r="E9" i="19"/>
  <c r="C3" i="18"/>
  <c r="C2" i="18" s="1"/>
  <c r="E3" i="18"/>
  <c r="E2" i="18" s="1"/>
  <c r="C5" i="18"/>
  <c r="E5" i="18"/>
  <c r="C7" i="18"/>
  <c r="E7" i="18"/>
  <c r="C9" i="18"/>
  <c r="E9" i="18"/>
  <c r="C11" i="18"/>
  <c r="E11" i="18"/>
  <c r="C3" i="17"/>
  <c r="C2" i="17" s="1"/>
  <c r="E3" i="17"/>
  <c r="E2" i="17" s="1"/>
  <c r="G3" i="17"/>
  <c r="G2" i="17" s="1"/>
  <c r="C7" i="17"/>
  <c r="E7" i="17"/>
  <c r="G7" i="17"/>
  <c r="C9" i="17"/>
  <c r="E9" i="17"/>
  <c r="G9" i="17"/>
  <c r="C13" i="17"/>
  <c r="B3" i="17"/>
  <c r="D3" i="17"/>
  <c r="D2" i="17" s="1"/>
  <c r="F3" i="17"/>
  <c r="F2" i="17" s="1"/>
  <c r="B5" i="17"/>
  <c r="D5" i="17"/>
  <c r="F5" i="17"/>
  <c r="H5" i="17"/>
  <c r="B7" i="17"/>
  <c r="D7" i="17"/>
  <c r="F7" i="17"/>
  <c r="B9" i="17"/>
  <c r="D9" i="17"/>
  <c r="F9" i="17"/>
  <c r="B11" i="17"/>
  <c r="D11" i="17"/>
  <c r="F11" i="17"/>
  <c r="H11" i="17"/>
  <c r="C5" i="17"/>
  <c r="E5" i="17"/>
  <c r="C11" i="17"/>
  <c r="E11" i="17"/>
  <c r="C3" i="16"/>
  <c r="C2" i="16" s="1"/>
  <c r="E3" i="16"/>
  <c r="E2" i="16" s="1"/>
  <c r="G3" i="16"/>
  <c r="G2" i="16" s="1"/>
  <c r="C7" i="16"/>
  <c r="E7" i="16"/>
  <c r="G7" i="16"/>
  <c r="C11" i="16"/>
  <c r="E11" i="16"/>
  <c r="G11" i="16"/>
  <c r="B3" i="16"/>
  <c r="D3" i="16"/>
  <c r="D2" i="16" s="1"/>
  <c r="F3" i="16"/>
  <c r="F2" i="16" s="1"/>
  <c r="B5" i="16"/>
  <c r="D5" i="16"/>
  <c r="F5" i="16"/>
  <c r="H5" i="16"/>
  <c r="B7" i="16"/>
  <c r="D7" i="16"/>
  <c r="F7" i="16"/>
  <c r="B9" i="16"/>
  <c r="D9" i="16"/>
  <c r="F9" i="16"/>
  <c r="H9" i="16"/>
  <c r="B11" i="16"/>
  <c r="D11" i="16"/>
  <c r="F11" i="16"/>
  <c r="B13" i="16"/>
  <c r="C5" i="16"/>
  <c r="E5" i="16"/>
  <c r="C9" i="16"/>
  <c r="E9" i="16"/>
  <c r="C3" i="15"/>
  <c r="C2" i="15" s="1"/>
  <c r="E3" i="15"/>
  <c r="E2" i="15" s="1"/>
  <c r="G3" i="15"/>
  <c r="G2" i="15" s="1"/>
  <c r="C7" i="15"/>
  <c r="E7" i="15"/>
  <c r="G7" i="15"/>
  <c r="C11" i="15"/>
  <c r="E11" i="15"/>
  <c r="G11" i="15"/>
  <c r="B3" i="15"/>
  <c r="D3" i="15"/>
  <c r="D2" i="15" s="1"/>
  <c r="F3" i="15"/>
  <c r="F2" i="15" s="1"/>
  <c r="B5" i="15"/>
  <c r="D5" i="15"/>
  <c r="F5" i="15"/>
  <c r="H5" i="15"/>
  <c r="B7" i="15"/>
  <c r="D7" i="15"/>
  <c r="F7" i="15"/>
  <c r="B9" i="15"/>
  <c r="D9" i="15"/>
  <c r="F9" i="15"/>
  <c r="H9" i="15"/>
  <c r="B11" i="15"/>
  <c r="D11" i="15"/>
  <c r="F11" i="15"/>
  <c r="B13" i="15"/>
  <c r="C5" i="15"/>
  <c r="E5" i="15"/>
  <c r="C9" i="15"/>
  <c r="E9" i="15"/>
  <c r="B2" i="14"/>
  <c r="B13" i="14" l="1" a="1"/>
  <c r="C13" i="14" s="1"/>
  <c r="B11" i="14" a="1"/>
  <c r="C11" i="14" s="1"/>
  <c r="B9" i="14" a="1"/>
  <c r="B9" i="14" s="1"/>
  <c r="B7" i="14" a="1"/>
  <c r="B7" i="14" s="1"/>
  <c r="B5" i="14" a="1"/>
  <c r="B5" i="14" s="1"/>
  <c r="B3" i="14" a="1"/>
  <c r="B3" i="14" s="1"/>
  <c r="E5" i="14" l="1"/>
  <c r="G5" i="14"/>
  <c r="C5" i="14"/>
  <c r="G9" i="14"/>
  <c r="E9" i="14"/>
  <c r="C9" i="14"/>
  <c r="H5" i="14"/>
  <c r="F5" i="14"/>
  <c r="D5" i="14"/>
  <c r="G7" i="14"/>
  <c r="C7" i="14"/>
  <c r="H9" i="14"/>
  <c r="F9" i="14"/>
  <c r="D9" i="14"/>
  <c r="E7" i="14"/>
  <c r="B13" i="14"/>
  <c r="H11" i="14"/>
  <c r="F11" i="14"/>
  <c r="D11" i="14"/>
  <c r="B11" i="14"/>
  <c r="G11" i="14"/>
  <c r="E11" i="14"/>
  <c r="H7" i="14"/>
  <c r="F7" i="14"/>
  <c r="D7" i="14"/>
  <c r="G3" i="14"/>
  <c r="G2" i="14" s="1"/>
  <c r="E3" i="14"/>
  <c r="E2" i="14" s="1"/>
  <c r="C3" i="14"/>
  <c r="C2" i="14" s="1"/>
  <c r="H3" i="14"/>
  <c r="H2" i="14" s="1"/>
  <c r="F3" i="14"/>
  <c r="F2" i="14" s="1"/>
  <c r="D3" i="14"/>
  <c r="D2" i="14" s="1"/>
</calcChain>
</file>

<file path=xl/sharedStrings.xml><?xml version="1.0" encoding="utf-8"?>
<sst xmlns="http://schemas.openxmlformats.org/spreadsheetml/2006/main" count="225" uniqueCount="123">
  <si>
    <t>SUNDAY</t>
  </si>
  <si>
    <t>Notes</t>
  </si>
  <si>
    <t>Year</t>
  </si>
  <si>
    <t>Week Start</t>
  </si>
  <si>
    <t>Calendar Settings</t>
  </si>
  <si>
    <t>MLK Day</t>
  </si>
  <si>
    <t>Day Drill Career/Volunteer</t>
  </si>
  <si>
    <t>New Years Day</t>
  </si>
  <si>
    <t>Day Drill            Night Drill Career/Volunteer</t>
  </si>
  <si>
    <t>HazMat Technian Refresher Training in Portland</t>
  </si>
  <si>
    <t>Day Drill Career/Volunteer  (Single-Company Drill)</t>
  </si>
  <si>
    <t>Day Drill             Night Drill Career/Volunteer (Single-Company Drill)</t>
  </si>
  <si>
    <t>Officers Training Various Personnel Topics                 0900-1630</t>
  </si>
  <si>
    <t>Day Drill Career/Volunteer  (Multi-Company Drill)</t>
  </si>
  <si>
    <t>Day Drill                Night Drill Career/Volunteer    (Multi-Company Drill)</t>
  </si>
  <si>
    <t>Day Drill Career/Volunteer      (Multi-Company Drill)</t>
  </si>
  <si>
    <t>Officers Training    ICS Training        0900-1630</t>
  </si>
  <si>
    <t>No Drills</t>
  </si>
  <si>
    <t>Night Drill Career/Volunteer   (Officers Choice)</t>
  </si>
  <si>
    <t>Night Drill Career/Volunteer       (Officers Choice)</t>
  </si>
  <si>
    <t xml:space="preserve"> Night Drill Career/Volunteer  (Officers Choice)</t>
  </si>
  <si>
    <t xml:space="preserve"> Day Drill Career/Volunteer   FF II Inspections     </t>
  </si>
  <si>
    <t xml:space="preserve">Day Drill            Night Drill Career/Volunteer       FF II Inspections  </t>
  </si>
  <si>
    <t>Day Drill Career/Volunteer  Radioactive Training</t>
  </si>
  <si>
    <t>Day Drill            Night Drill Career/Volunteer    Radioactive Training</t>
  </si>
  <si>
    <t>Day Drill                 Night Drill Career/Volunteer      (Multi-Company Drill)</t>
  </si>
  <si>
    <r>
      <t xml:space="preserve">Day Drill Career/Volunteer    </t>
    </r>
    <r>
      <rPr>
        <b/>
        <sz val="10"/>
        <color rgb="FF595959"/>
        <rFont val="Lucida Sans"/>
        <family val="2"/>
        <scheme val="minor"/>
      </rPr>
      <t xml:space="preserve">  (Multi-Company Drill)</t>
    </r>
  </si>
  <si>
    <r>
      <t xml:space="preserve">Day Drill Career/Volunteer      </t>
    </r>
    <r>
      <rPr>
        <b/>
        <sz val="10"/>
        <color rgb="FF595959"/>
        <rFont val="Lucida Sans"/>
        <family val="2"/>
        <scheme val="minor"/>
      </rPr>
      <t>(Multi-Company Drill)</t>
    </r>
  </si>
  <si>
    <t>Day Drill Career/Volunteer Live-Fire Training</t>
  </si>
  <si>
    <t>Day Drill            Night Drill Career/Volunteer Live-Fire Training</t>
  </si>
  <si>
    <t>Day Drill            Night Drill Career/Volunteer  Live-Fire Training</t>
  </si>
  <si>
    <t>Day Drill Career/Volunteer  Live-Fire Training</t>
  </si>
  <si>
    <r>
      <t xml:space="preserve">Night Drill Career/Volunteer </t>
    </r>
    <r>
      <rPr>
        <b/>
        <sz val="10"/>
        <color rgb="FF595959"/>
        <rFont val="Lucida Sans"/>
        <family val="2"/>
        <scheme val="minor"/>
      </rPr>
      <t xml:space="preserve"> (Single-Company Drill)</t>
    </r>
  </si>
  <si>
    <r>
      <t xml:space="preserve">Night Drill Career/Volunteer </t>
    </r>
    <r>
      <rPr>
        <b/>
        <sz val="10"/>
        <color rgb="FF595959"/>
        <rFont val="Lucida Sans"/>
        <family val="2"/>
        <scheme val="minor"/>
      </rPr>
      <t>(Single-Company Drill)</t>
    </r>
  </si>
  <si>
    <r>
      <t xml:space="preserve">Day Drill Career/Volunteer  </t>
    </r>
    <r>
      <rPr>
        <b/>
        <sz val="10"/>
        <color rgb="FF595959"/>
        <rFont val="Lucida Sans"/>
        <family val="2"/>
        <scheme val="minor"/>
      </rPr>
      <t>(Single-Company Drill)</t>
    </r>
  </si>
  <si>
    <r>
      <t xml:space="preserve">Day Drill            Night Drill Career/Volunteer  </t>
    </r>
    <r>
      <rPr>
        <b/>
        <sz val="10"/>
        <color rgb="FF595959"/>
        <rFont val="Lucida Sans"/>
        <family val="2"/>
        <scheme val="minor"/>
      </rPr>
      <t>(Single-Company Drill)</t>
    </r>
  </si>
  <si>
    <r>
      <t>Day Drill Career/Volunteer</t>
    </r>
    <r>
      <rPr>
        <b/>
        <sz val="10"/>
        <color rgb="FF595959"/>
        <rFont val="Lucida Sans"/>
        <family val="2"/>
        <scheme val="minor"/>
      </rPr>
      <t xml:space="preserve"> (Single-Company Drill)</t>
    </r>
  </si>
  <si>
    <t>Day Drill Career/Volunteer  (Drivers Training)</t>
  </si>
  <si>
    <t>Day Drill            Night Drill Career/Volunteer (Drivers Training)</t>
  </si>
  <si>
    <t>Day Drill Career/Volunteer  (Drivers Training )</t>
  </si>
  <si>
    <r>
      <t xml:space="preserve">Day Drill Career/Volunteer  </t>
    </r>
    <r>
      <rPr>
        <b/>
        <sz val="10"/>
        <color rgb="FF595959"/>
        <rFont val="Lucida Sans"/>
        <family val="2"/>
        <scheme val="minor"/>
      </rPr>
      <t xml:space="preserve">  (Single-Company Drill)</t>
    </r>
  </si>
  <si>
    <r>
      <t xml:space="preserve">Day Drill            Night Drill Career/Volunteer </t>
    </r>
    <r>
      <rPr>
        <b/>
        <sz val="10"/>
        <color rgb="FF595959"/>
        <rFont val="Lucida Sans"/>
        <family val="2"/>
        <scheme val="minor"/>
      </rPr>
      <t xml:space="preserve"> (Single-Company Drill)</t>
    </r>
  </si>
  <si>
    <t>Day Drill Career/Volunteer  FFI Ladders</t>
  </si>
  <si>
    <t>Day Drill            Night Drill Career/Volunteer  FFI Ladders</t>
  </si>
  <si>
    <t>Day Drill Career/Volunteer  Officers Choice</t>
  </si>
  <si>
    <t>Day Drill            Night Drill Career/Volunteer Officers Choice</t>
  </si>
  <si>
    <t>Day Drill Career/Volunteer  Drivers Training</t>
  </si>
  <si>
    <t>Day Drill            Night Drill Career/Volunteer  Drivers Training</t>
  </si>
  <si>
    <t>Day Drill Career/Volunteer  FFI Training PPE</t>
  </si>
  <si>
    <t>Day Drill            Night Drill Career/Volunteer   FFI Training PPE</t>
  </si>
  <si>
    <t>Day Drill Career/Volunteer   FFI Training PPE</t>
  </si>
  <si>
    <r>
      <t xml:space="preserve">Day Drill Career/Volunteer </t>
    </r>
    <r>
      <rPr>
        <b/>
        <sz val="10"/>
        <color rgb="FF595959"/>
        <rFont val="Lucida Sans"/>
        <family val="2"/>
        <scheme val="minor"/>
      </rPr>
      <t xml:space="preserve"> (Single-Company Drill)</t>
    </r>
  </si>
  <si>
    <r>
      <t xml:space="preserve">Day Drill            Night Drill Career/Volunteer     </t>
    </r>
    <r>
      <rPr>
        <b/>
        <sz val="10"/>
        <color rgb="FF595959"/>
        <rFont val="Lucida Sans"/>
        <family val="2"/>
        <scheme val="minor"/>
      </rPr>
      <t>(Multi-Company Drill)</t>
    </r>
  </si>
  <si>
    <t xml:space="preserve">Day Drill Career/Volunteer   FF II Inspections  </t>
  </si>
  <si>
    <r>
      <t xml:space="preserve">Day Drill Career/Volunteer </t>
    </r>
    <r>
      <rPr>
        <b/>
        <sz val="10"/>
        <color theme="1" tint="0.34998626667073579"/>
        <rFont val="Lucida Sans"/>
        <family val="2"/>
        <scheme val="minor"/>
      </rPr>
      <t xml:space="preserve"> (Single-Company Drill)</t>
    </r>
  </si>
  <si>
    <r>
      <t xml:space="preserve">Day Drill        Night Drill Career/Volunteer  </t>
    </r>
    <r>
      <rPr>
        <b/>
        <sz val="10"/>
        <color theme="1" tint="0.34998626667073579"/>
        <rFont val="Lucida Sans"/>
        <family val="2"/>
        <scheme val="minor"/>
      </rPr>
      <t>(Single-Company Drill)</t>
    </r>
  </si>
  <si>
    <r>
      <t xml:space="preserve">Day Drill Career/Volunteer     </t>
    </r>
    <r>
      <rPr>
        <b/>
        <sz val="10"/>
        <color rgb="FF595959"/>
        <rFont val="Lucida Sans"/>
        <family val="2"/>
        <scheme val="minor"/>
      </rPr>
      <t xml:space="preserve"> (Single-Company Drill)</t>
    </r>
  </si>
  <si>
    <r>
      <t xml:space="preserve">Day Drill            Night Drill Career/Volunteer     </t>
    </r>
    <r>
      <rPr>
        <b/>
        <sz val="10"/>
        <color rgb="FF595959"/>
        <rFont val="Lucida Sans"/>
        <family val="2"/>
        <scheme val="minor"/>
      </rPr>
      <t>(Single-Company Drill)</t>
    </r>
  </si>
  <si>
    <t>Firefighter I Academy  Skills Day</t>
  </si>
  <si>
    <t>Firefighter I Academy              Skills Day</t>
  </si>
  <si>
    <t>Firefighter I      Academy              Skills Day</t>
  </si>
  <si>
    <t>Firefighter I    Academy              Skills Day</t>
  </si>
  <si>
    <t>Firefighter I   Academy              Skills Day</t>
  </si>
  <si>
    <t>Day Drill Career/Volunteer   Drivers Training</t>
  </si>
  <si>
    <t>Day Drill            Night Drill Career/Volunteer   Drivers Training</t>
  </si>
  <si>
    <t>Day Drill Career/Volunteer    Drivers Training</t>
  </si>
  <si>
    <t>Day Drill            Night Drill Career/Volunteer    Drivers Training</t>
  </si>
  <si>
    <t>Day Drill Career/Volunteer  HazMat Refresher</t>
  </si>
  <si>
    <t>Day Drill            Night Drill Career/Volunteer  HazMat Refresher</t>
  </si>
  <si>
    <t>Day Drill Career/Volunteer    HazMat Refresher</t>
  </si>
  <si>
    <r>
      <t xml:space="preserve">Day Drill            Night Drill Career/Volunteer   </t>
    </r>
    <r>
      <rPr>
        <b/>
        <sz val="10"/>
        <color rgb="FF595959"/>
        <rFont val="Lucida Sans"/>
        <family val="2"/>
        <scheme val="minor"/>
      </rPr>
      <t xml:space="preserve"> CPR/1st Aid Refresher</t>
    </r>
  </si>
  <si>
    <r>
      <t xml:space="preserve">Day Drill Career/Volunteer  </t>
    </r>
    <r>
      <rPr>
        <b/>
        <sz val="10"/>
        <color rgb="FF595959"/>
        <rFont val="Lucida Sans"/>
        <family val="2"/>
        <scheme val="minor"/>
      </rPr>
      <t>CPR/1st Aid Refresher</t>
    </r>
  </si>
  <si>
    <r>
      <t xml:space="preserve">Day Drill Career/Volunteer  </t>
    </r>
    <r>
      <rPr>
        <b/>
        <sz val="10"/>
        <color rgb="FF595959"/>
        <rFont val="Lucida Sans"/>
        <family val="2"/>
        <scheme val="minor"/>
      </rPr>
      <t xml:space="preserve">  CPR/1st Aid Refresher</t>
    </r>
  </si>
  <si>
    <r>
      <t xml:space="preserve">Day Drill Career/Volunteer </t>
    </r>
    <r>
      <rPr>
        <b/>
        <sz val="9"/>
        <color rgb="FF595959"/>
        <rFont val="Lucida Sans"/>
        <family val="2"/>
        <scheme val="minor"/>
      </rPr>
      <t xml:space="preserve">  Bloodbourne Pathogens</t>
    </r>
  </si>
  <si>
    <r>
      <t xml:space="preserve">Day Drill            Night Drill Career/Volunteer    </t>
    </r>
    <r>
      <rPr>
        <b/>
        <sz val="9"/>
        <color rgb="FF595959"/>
        <rFont val="Lucida Sans"/>
        <family val="2"/>
        <scheme val="minor"/>
      </rPr>
      <t>Bloodbourne Pathogens</t>
    </r>
  </si>
  <si>
    <r>
      <t xml:space="preserve">Day Drill Career/Volunteer   </t>
    </r>
    <r>
      <rPr>
        <b/>
        <sz val="9"/>
        <color rgb="FF595959"/>
        <rFont val="Lucida Sans"/>
        <family val="2"/>
        <scheme val="minor"/>
      </rPr>
      <t>Bloodbourne Pathogens</t>
    </r>
  </si>
  <si>
    <t>Day Drill Career/Volunteer  FF I Fire Streams</t>
  </si>
  <si>
    <t>Day Drill            Night Drill Career/Volunteer  FF I Fire Streams</t>
  </si>
  <si>
    <t>Day Drill Career/Volunteer  FF II Fire Streams</t>
  </si>
  <si>
    <t>Day Drill            Night Drill Career/Volunteer  FF II Fire Streams</t>
  </si>
  <si>
    <t>Day Drill Career/Volunteer   FF II Fire Streams</t>
  </si>
  <si>
    <t>Day Drill Career/Volunteer  Wildland Refresher</t>
  </si>
  <si>
    <t>Day Drill            Night Drill Career/Volunteer  Wildland Refresher</t>
  </si>
  <si>
    <t>Day Drill Career/Volunteer   Wildland Refresher</t>
  </si>
  <si>
    <t xml:space="preserve">Day Drill Career/Volunteer  Firefighter II Rescue </t>
  </si>
  <si>
    <t>Day Drill              Night Drill Career/Volunteer   Firefighter II Rescue</t>
  </si>
  <si>
    <t>Day Drill Career/Volunteer   Firefighter II Rescue</t>
  </si>
  <si>
    <r>
      <t xml:space="preserve">Day Drill Career/Volunteer  </t>
    </r>
    <r>
      <rPr>
        <b/>
        <sz val="10"/>
        <color rgb="FF595959"/>
        <rFont val="Lucida Sans"/>
        <family val="2"/>
        <scheme val="minor"/>
      </rPr>
      <t>FFII Fire Cause &amp; Origin</t>
    </r>
  </si>
  <si>
    <r>
      <t xml:space="preserve">Day Drill            Night Drill Career/Volunteer  </t>
    </r>
    <r>
      <rPr>
        <b/>
        <sz val="10"/>
        <color rgb="FF595959"/>
        <rFont val="Lucida Sans"/>
        <family val="2"/>
        <scheme val="minor"/>
      </rPr>
      <t>FFII Fire Cause &amp; Origin</t>
    </r>
  </si>
  <si>
    <t>Day Drill Career/Volunteer  Pump &amp; Aerial Ops</t>
  </si>
  <si>
    <t>Day Drill            Night Drill Career/Volunteer   Pump &amp; Aerial Ops</t>
  </si>
  <si>
    <t>Day Drill Career/Volunteer    Pump &amp; Aerial Ops</t>
  </si>
  <si>
    <t>Day Drill            Career &amp; Volunteer   Pump &amp; Aerial Ops</t>
  </si>
  <si>
    <r>
      <rPr>
        <b/>
        <sz val="9"/>
        <color theme="1" tint="0.34998626667073579"/>
        <rFont val="Lucida Sans"/>
        <family val="2"/>
        <scheme val="minor"/>
      </rPr>
      <t>FF I Academy Graduation</t>
    </r>
    <r>
      <rPr>
        <b/>
        <sz val="11"/>
        <color theme="1" tint="0.34998626667073579"/>
        <rFont val="Lucida Sans"/>
        <family val="2"/>
        <scheme val="minor"/>
      </rPr>
      <t xml:space="preserve">           Day Drill Only   Career &amp; Volunteer   Pump &amp; Aerial Ops
</t>
    </r>
  </si>
  <si>
    <t>Day Drill Career/Volunteer    FF I Hose</t>
  </si>
  <si>
    <t>Day Drill            Night Drill Career/Volunteer    FF I Hose</t>
  </si>
  <si>
    <t>Day Drill Career/Volunteer  FF I Ventilation</t>
  </si>
  <si>
    <t>Day Drill            Night Drill Career/Volunteer    FF I Ventilation</t>
  </si>
  <si>
    <r>
      <t xml:space="preserve">Day Drill Career/Volunteer  </t>
    </r>
    <r>
      <rPr>
        <b/>
        <sz val="9"/>
        <color rgb="FF595959"/>
        <rFont val="Lucida Sans"/>
        <family val="2"/>
        <scheme val="minor"/>
      </rPr>
      <t xml:space="preserve">   FF II Fire Prot. Systems</t>
    </r>
  </si>
  <si>
    <r>
      <t xml:space="preserve">Day Drill            Night Drill Career/Volunteer  </t>
    </r>
    <r>
      <rPr>
        <b/>
        <sz val="9"/>
        <color rgb="FF595959"/>
        <rFont val="Lucida Sans"/>
        <family val="2"/>
        <scheme val="minor"/>
      </rPr>
      <t>FF II Fire Prot. Systems</t>
    </r>
  </si>
  <si>
    <r>
      <t xml:space="preserve">Day Drill Career/Volunteer  </t>
    </r>
    <r>
      <rPr>
        <b/>
        <sz val="9"/>
        <color rgb="FF595959"/>
        <rFont val="Lucida Sans"/>
        <family val="2"/>
        <scheme val="minor"/>
      </rPr>
      <t xml:space="preserve"> FF II Fire Prot. Systems</t>
    </r>
  </si>
  <si>
    <r>
      <t xml:space="preserve">Day Drill Career/Volunteer   </t>
    </r>
    <r>
      <rPr>
        <b/>
        <sz val="10"/>
        <color rgb="FF595959"/>
        <rFont val="Lucida Sans"/>
        <family val="2"/>
        <scheme val="minor"/>
      </rPr>
      <t>FF I Firefighter Safety</t>
    </r>
  </si>
  <si>
    <r>
      <t xml:space="preserve">Day Drill Career/Volunteer    </t>
    </r>
    <r>
      <rPr>
        <b/>
        <sz val="10"/>
        <color rgb="FF595959"/>
        <rFont val="Lucida Sans"/>
        <family val="2"/>
        <scheme val="minor"/>
      </rPr>
      <t>FF I Firefighter Safety</t>
    </r>
  </si>
  <si>
    <r>
      <t xml:space="preserve">Day Drill            Night Drill Career/Volunteer    </t>
    </r>
    <r>
      <rPr>
        <b/>
        <sz val="10"/>
        <color rgb="FF595959"/>
        <rFont val="Lucida Sans"/>
        <family val="2"/>
        <scheme val="minor"/>
      </rPr>
      <t>FF I Firefighter Safety</t>
    </r>
  </si>
  <si>
    <t>Day Drill Career/Volunteer    FF I Rescue</t>
  </si>
  <si>
    <t>Day Drill            Night Drill Career/Volunteer   FF I Rescue</t>
  </si>
  <si>
    <t>Day Drill            Night Drill Career/Volunteer   Officers Choice</t>
  </si>
  <si>
    <t>Day Drill Career/Volunteer   Officers Choice</t>
  </si>
  <si>
    <t>Day Drill            Night Drill Career/Volunteer    Pump &amp; Aerial Ops</t>
  </si>
  <si>
    <t>November 30, December 1 and 2 FF II Inspections all shift all time slots                                                                                        December 7, 8 and 9 Officers Choice all shifts all time slots                                                Radioactive Training on December 14, 15 and 16 all shifts all time slots                                 December 21, 22 and 23  NO DRILLS all shifts all time slots                                                          December 28, 29 and 30  Single Company Drill all shifts all time slots</t>
  </si>
  <si>
    <t xml:space="preserve">November 2, 3 and 4 Operations HazMat Refresher  all shifts all time slots                           November 6  HazMat Technician Refresher Training Part 2 (5 Hours) Conducted in Portland All HM Techs required to attend                                                                                  November 16, 17 and 18 Single Company Drill all shifts all time slots                        November 23, 24 and 25 NO DRILLS all shifts all time slots                                    November 30, December 1 and 2 FF II Inspections all shift all time slots    </t>
  </si>
  <si>
    <t>October 5, 6 and 7 Drivers Training all shifts all time slots                                                         October 12, 13 and 14 Single-Company Drill all shifts all time slots                           October 19, 20 and 21 FF I Fire Streams all shifts all time slots                                       October 26, 27 and 28 Bloodbourne Pathogens all shifts all time slots</t>
  </si>
  <si>
    <t>August 31, September 1 and 2 Pump &amp; Aerial Ops all shifts all time slots               September 7, 8 and 9 Single-Company Drill all shifts all time slots                              September 14, 15 and 16 FF II Fire Prot. Systems all shifts all time slots                   September 28, 29 and 30 Drivers training all shifts all time slots</t>
  </si>
  <si>
    <t>Multi-Company Dril August 3, 4 and 5 all shifts all time slots                                      August 10, 11 and 12 Drivers Training all shifts all time slots                                       August 17, 18 and 19 FF I Hose all shifts all time slots                                                            August 24, 25 and 26 FF I Ventilation all shifts all time slots                                                August 31, September 1 and 2 Pump &amp; Aerial Ops all shifts all time slots</t>
  </si>
  <si>
    <t>Day Drill Career/Volunteer   FF I SCBA</t>
  </si>
  <si>
    <t>Day Drill            Night Drill Career/Volunteer  FF I SCBA</t>
  </si>
  <si>
    <t xml:space="preserve">June 29, 30 and July 1 Drivers Training  all shifts all time slots                                       July 6, 7 and 8 Day Drill Only Pump and Aerial Ops                                                       July 7 Firefighter I Academy Graduation                                                                     July 13, 14 and 15 FF I SCBA  all shifts all time slots                                                     July 20, 21 and 22 Pump &amp; Aerial Ops all shifts all time slots                                         July 27, 28 and 29 Single-Company Drill all shifts all time slots                                         </t>
  </si>
  <si>
    <t xml:space="preserve">June 1, 2 and 3 Officers Choice all shifts all time slots                                                                                                June 8, 9 and 10 Pump &amp; Aerial Ops all shifts all time slots                                                  June 15, 16 and 17 Single-Company Drills                                                                            June 22, 23 and 24 Wildland Refresher all shifts all time slots                                                                        June 29, 30 and July 1 Drivers Training  all shifts all time slots </t>
  </si>
  <si>
    <t>May 4, 5 &amp; 6 Single-Company Drill  all shifts all time slots                                               May 11, 12 and 13 FF I Firefighter Safety all shifts all time slots                                                                  May 18, 19 and 20 FF I Rescue all shifts all time slots                                                       May 25, 26 and 27 Drivers Training all shifts alltime slots</t>
  </si>
  <si>
    <t xml:space="preserve">March 30, 31 and April 1 Officers Choice all shifts all time slots                                                                   April 3 HazMat Technician Refresher training part 1 (5 Hours) conducted in                                                 Portland all Techs required to attend                                                                                                                 April 6, 7 and 8 Drivers Training  all shifts all time slots                                                                                        April 13, 14 and 15 Multi-Company Drill all shifts all time slots                                                 April 20, 12 and 22 Live-Fire Training all shifts all time slots                                                   April 27, 28 and 29  Pump &amp; Aerial Ops                         </t>
  </si>
  <si>
    <t>March 2, 3 and 4 FF I Ladders  all shifts all time slots                                                                  March 9, 10 and 11 FF I Building Construction   all shifts all    time slots                                                                                                            March 16, 17 and 18 Drivers Training all shifts all time slots                                  March 23, 24 and 25 Single-Company Drill all shifts all time slots                                     March 30, 31 and April 1 Officers Choice all shifts all time slots</t>
  </si>
  <si>
    <t>February 2, 3 and 4 FF II Live-Fire Training (Vehicle Fire) all shifts all time slots                                                                                         February 9, 10 and 11 Single-Company Drill all shifts all time slots                              February 16, 17 and 18  FFI PPE all shifts all time slots                                                  February 23, 24 &amp; 25 Night Drill (No Day drill on 24th)</t>
  </si>
  <si>
    <t>January 5, 6 and 7 Single-Company Drill all shifts all time slots                                         January 9 Officers Training                                                                                                 January 12, 13, and 14 Drivers Training all shifts all time slots                                                                                          January 19, 20 and 21 Multi-Company Drill all shifts all time slots                                           January 23 &amp; 24 FFI Academy    Basic skills days                                                           January 26, 27 and 28 FF II Rescue Training all shifts all time slots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</si>
</sst>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
  </numFmts>
  <fonts count="28">
    <font>
      <sz val="11"/>
      <color theme="1" tint="0.24994659260841701"/>
      <name val="Lucida Sans"/>
      <family val="2"/>
      <scheme val="minor"/>
    </font>
    <font>
      <sz val="8"/>
      <name val="Arial"/>
      <family val="2"/>
    </font>
    <font>
      <sz val="10"/>
      <name val="Century Gothic"/>
      <family val="2"/>
    </font>
    <font>
      <b/>
      <sz val="11"/>
      <color theme="0"/>
      <name val="Lucida Sans"/>
      <family val="2"/>
      <scheme val="minor"/>
    </font>
    <font>
      <b/>
      <sz val="14"/>
      <color theme="0"/>
      <name val="Lucida Sans"/>
      <family val="2"/>
      <scheme val="minor"/>
    </font>
    <font>
      <sz val="35"/>
      <color theme="4"/>
      <name val="Lucida Sans"/>
      <family val="2"/>
      <scheme val="minor"/>
    </font>
    <font>
      <sz val="11"/>
      <color theme="1" tint="0.34998626667073579"/>
      <name val="Lucida Sans"/>
      <family val="2"/>
      <scheme val="minor"/>
    </font>
    <font>
      <sz val="11"/>
      <color theme="4" tint="-0.24994659260841701"/>
      <name val="Lucida Sans"/>
      <family val="2"/>
      <scheme val="minor"/>
    </font>
    <font>
      <sz val="11"/>
      <color indexed="63"/>
      <name val="Lucida Sans"/>
      <family val="2"/>
      <scheme val="minor"/>
    </font>
    <font>
      <b/>
      <sz val="11"/>
      <color theme="1" tint="0.34998626667073579"/>
      <name val="Lucida Sans"/>
      <family val="2"/>
      <scheme val="minor"/>
    </font>
    <font>
      <sz val="11"/>
      <color theme="1" tint="0.24994659260841701"/>
      <name val="Lucida Sans"/>
      <family val="2"/>
      <scheme val="minor"/>
    </font>
    <font>
      <i/>
      <sz val="11"/>
      <color theme="1" tint="0.34998626667073579"/>
      <name val="Lucida Sans"/>
      <family val="2"/>
      <charset val="238"/>
      <scheme val="minor"/>
    </font>
    <font>
      <sz val="11"/>
      <color theme="1" tint="0.34998626667073579"/>
      <name val="Lucida Sans"/>
      <family val="2"/>
      <charset val="238"/>
      <scheme val="minor"/>
    </font>
    <font>
      <b/>
      <sz val="11"/>
      <color theme="1" tint="0.34998626667073579"/>
      <name val="Lucida Sans"/>
      <family val="2"/>
      <charset val="238"/>
      <scheme val="minor"/>
    </font>
    <font>
      <sz val="35"/>
      <color theme="1"/>
      <name val="Rockwell"/>
      <family val="1"/>
      <scheme val="major"/>
    </font>
    <font>
      <sz val="11"/>
      <color theme="1"/>
      <name val="Rockwell"/>
      <family val="1"/>
      <scheme val="major"/>
    </font>
    <font>
      <b/>
      <sz val="11"/>
      <color theme="1" tint="0.24994659260841701"/>
      <name val="Lucida Sans"/>
      <family val="2"/>
      <charset val="238"/>
      <scheme val="minor"/>
    </font>
    <font>
      <sz val="35"/>
      <color theme="0"/>
      <name val="Rockwell"/>
      <family val="1"/>
      <scheme val="major"/>
    </font>
    <font>
      <sz val="35"/>
      <color theme="0"/>
      <name val="Lucida Sans"/>
      <family val="2"/>
      <scheme val="minor"/>
    </font>
    <font>
      <sz val="11"/>
      <color theme="0"/>
      <name val="Lucida Sans"/>
      <family val="2"/>
      <scheme val="minor"/>
    </font>
    <font>
      <b/>
      <sz val="11"/>
      <color theme="4"/>
      <name val="Lucida Sans"/>
      <family val="2"/>
      <scheme val="minor"/>
    </font>
    <font>
      <b/>
      <sz val="11"/>
      <color rgb="FF0070C0"/>
      <name val="Lucida Sans"/>
      <family val="2"/>
      <scheme val="minor"/>
    </font>
    <font>
      <b/>
      <sz val="11"/>
      <color rgb="FF595959"/>
      <name val="Lucida Sans"/>
      <family val="2"/>
      <scheme val="minor"/>
    </font>
    <font>
      <b/>
      <sz val="11"/>
      <color rgb="FF595959"/>
      <name val="Lucida Sans"/>
      <family val="2"/>
      <charset val="238"/>
      <scheme val="minor"/>
    </font>
    <font>
      <b/>
      <sz val="9"/>
      <color rgb="FF595959"/>
      <name val="Lucida Sans"/>
      <family val="2"/>
      <scheme val="minor"/>
    </font>
    <font>
      <b/>
      <sz val="10"/>
      <color rgb="FF595959"/>
      <name val="Lucida Sans"/>
      <family val="2"/>
      <scheme val="minor"/>
    </font>
    <font>
      <b/>
      <sz val="9"/>
      <color theme="1" tint="0.34998626667073579"/>
      <name val="Lucida Sans"/>
      <family val="2"/>
      <scheme val="minor"/>
    </font>
    <font>
      <b/>
      <sz val="10"/>
      <color theme="1" tint="0.34998626667073579"/>
      <name val="Lucida Sans"/>
      <family val="2"/>
      <scheme val="minor"/>
    </font>
  </fonts>
  <fills count="22">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7"/>
        <bgColor indexed="64"/>
      </patternFill>
    </fill>
    <fill>
      <patternFill patternType="solid">
        <fgColor theme="8"/>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rgb="FFF2F2F2"/>
        <bgColor rgb="FF000000"/>
      </patternFill>
    </fill>
  </fills>
  <borders count="11">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top/>
      <bottom style="thin">
        <color theme="1"/>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s>
  <cellStyleXfs count="19">
    <xf numFmtId="0" fontId="0" fillId="0" borderId="0">
      <alignment vertical="top"/>
    </xf>
    <xf numFmtId="0" fontId="8" fillId="3" borderId="0" applyNumberFormat="0" applyBorder="0" applyAlignment="0" applyProtection="0"/>
    <xf numFmtId="0" fontId="7" fillId="0" borderId="3" applyNumberFormat="0" applyFill="0" applyProtection="0">
      <alignment horizontal="left" vertical="center" indent="1"/>
    </xf>
    <xf numFmtId="0" fontId="3" fillId="4" borderId="1" applyNumberFormat="0" applyAlignment="0" applyProtection="0"/>
    <xf numFmtId="0" fontId="4" fillId="5" borderId="2" applyNumberFormat="0" applyProtection="0">
      <alignment vertical="center"/>
    </xf>
    <xf numFmtId="0" fontId="5" fillId="0" borderId="0" applyFill="0" applyBorder="0" applyProtection="0">
      <alignment vertical="center"/>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9" fillId="6" borderId="0" applyBorder="0" applyProtection="0">
      <alignment horizontal="left" vertical="top" wrapText="1" indent="1"/>
    </xf>
    <xf numFmtId="0" fontId="7" fillId="0" borderId="0" applyFill="0" applyProtection="0"/>
    <xf numFmtId="0" fontId="10" fillId="0" borderId="0" applyFill="0" applyProtection="0"/>
    <xf numFmtId="0" fontId="14" fillId="2" borderId="0">
      <alignment vertical="center"/>
    </xf>
    <xf numFmtId="0" fontId="15" fillId="0" borderId="4">
      <alignment horizontal="left" vertical="center" indent="1"/>
    </xf>
    <xf numFmtId="164" fontId="9" fillId="7" borderId="0">
      <alignment horizontal="left" wrapText="1" indent="1"/>
    </xf>
    <xf numFmtId="164" fontId="13" fillId="0" borderId="0">
      <alignment horizontal="left" indent="1"/>
    </xf>
    <xf numFmtId="0" fontId="12" fillId="0" borderId="0" applyAlignment="0">
      <alignment horizontal="left"/>
    </xf>
  </cellStyleXfs>
  <cellXfs count="95">
    <xf numFmtId="0" fontId="0" fillId="0" borderId="0" xfId="0">
      <alignment vertical="top"/>
    </xf>
    <xf numFmtId="0" fontId="0" fillId="2" borderId="0" xfId="0" applyFill="1">
      <alignment vertical="top"/>
    </xf>
    <xf numFmtId="0" fontId="2" fillId="0" borderId="0" xfId="0" applyFont="1">
      <alignment vertical="top"/>
    </xf>
    <xf numFmtId="0" fontId="0" fillId="0" borderId="0" xfId="0" applyAlignment="1">
      <alignment horizontal="left" indent="1"/>
    </xf>
    <xf numFmtId="0" fontId="0" fillId="2" borderId="0" xfId="0" applyFill="1" applyAlignment="1">
      <alignment horizontal="right"/>
    </xf>
    <xf numFmtId="0" fontId="0" fillId="0" borderId="0" xfId="0" applyFont="1">
      <alignment vertical="top"/>
    </xf>
    <xf numFmtId="0" fontId="0" fillId="2" borderId="0" xfId="0" applyFont="1" applyFill="1" applyAlignment="1">
      <alignment horizontal="right"/>
    </xf>
    <xf numFmtId="0" fontId="0" fillId="0" borderId="0" xfId="0">
      <alignment vertical="top"/>
    </xf>
    <xf numFmtId="0" fontId="0" fillId="0" borderId="0" xfId="0">
      <alignment vertical="top"/>
    </xf>
    <xf numFmtId="0" fontId="15" fillId="0" borderId="4" xfId="15">
      <alignment horizontal="left" vertical="center" indent="1"/>
    </xf>
    <xf numFmtId="0" fontId="16" fillId="0" borderId="0" xfId="13" applyFont="1" applyAlignment="1">
      <alignment horizontal="right"/>
    </xf>
    <xf numFmtId="164" fontId="11" fillId="8" borderId="5" xfId="0" applyNumberFormat="1" applyFont="1" applyFill="1" applyBorder="1" applyAlignment="1">
      <alignment horizontal="left" indent="1"/>
    </xf>
    <xf numFmtId="0" fontId="9" fillId="8" borderId="8" xfId="11" applyFill="1" applyBorder="1" applyAlignment="1">
      <alignment vertical="top" wrapText="1"/>
    </xf>
    <xf numFmtId="164" fontId="9" fillId="7" borderId="0" xfId="16">
      <alignment horizontal="left" wrapText="1" indent="1"/>
    </xf>
    <xf numFmtId="164" fontId="13" fillId="7" borderId="0" xfId="16" applyFont="1">
      <alignment horizontal="left" wrapText="1" indent="1"/>
    </xf>
    <xf numFmtId="164" fontId="13" fillId="0" borderId="0" xfId="17">
      <alignment horizontal="left" indent="1"/>
    </xf>
    <xf numFmtId="0" fontId="15" fillId="0" borderId="4" xfId="15" applyFont="1">
      <alignment horizontal="left" vertical="center" indent="1"/>
    </xf>
    <xf numFmtId="0" fontId="12" fillId="0" borderId="0" xfId="18" applyAlignment="1">
      <alignment horizontal="left"/>
    </xf>
    <xf numFmtId="0" fontId="16" fillId="0" borderId="0" xfId="13" applyFont="1" applyAlignment="1">
      <alignment horizontal="right" vertical="top"/>
    </xf>
    <xf numFmtId="0" fontId="12" fillId="0" borderId="0" xfId="18" applyAlignment="1">
      <alignment horizontal="left" vertical="top"/>
    </xf>
    <xf numFmtId="0" fontId="5" fillId="9" borderId="0" xfId="5" applyFill="1" applyBorder="1" applyAlignment="1">
      <alignment horizontal="left" vertical="center"/>
    </xf>
    <xf numFmtId="0" fontId="7" fillId="9" borderId="0" xfId="2" applyFill="1" applyBorder="1" applyAlignment="1">
      <alignment vertical="center"/>
    </xf>
    <xf numFmtId="0" fontId="14" fillId="11" borderId="0" xfId="14" applyFont="1" applyFill="1">
      <alignment vertical="center"/>
    </xf>
    <xf numFmtId="0" fontId="5" fillId="11" borderId="0" xfId="5" applyFill="1" applyBorder="1" applyAlignment="1">
      <alignment horizontal="left" vertical="center"/>
    </xf>
    <xf numFmtId="0" fontId="5" fillId="11" borderId="0" xfId="5" applyNumberFormat="1" applyFill="1" applyBorder="1" applyAlignment="1">
      <alignment horizontal="left" vertical="center"/>
    </xf>
    <xf numFmtId="0" fontId="7" fillId="11" borderId="0" xfId="2" applyFill="1" applyBorder="1" applyAlignment="1">
      <alignment vertical="center"/>
    </xf>
    <xf numFmtId="0" fontId="5" fillId="11" borderId="0" xfId="5" applyFill="1" applyAlignment="1">
      <alignment horizontal="left" vertical="center"/>
    </xf>
    <xf numFmtId="0" fontId="14" fillId="12" borderId="0" xfId="14" applyFill="1">
      <alignment vertical="center"/>
    </xf>
    <xf numFmtId="0" fontId="5" fillId="12" borderId="0" xfId="5" applyFill="1" applyBorder="1" applyAlignment="1">
      <alignment horizontal="left" vertical="center"/>
    </xf>
    <xf numFmtId="0" fontId="7" fillId="12" borderId="0" xfId="2" applyFill="1" applyBorder="1" applyAlignment="1">
      <alignment vertical="center"/>
    </xf>
    <xf numFmtId="0" fontId="5" fillId="12" borderId="0" xfId="5" applyFill="1" applyBorder="1" applyAlignment="1">
      <alignment horizontal="right" vertical="center"/>
    </xf>
    <xf numFmtId="0" fontId="14" fillId="13" borderId="0" xfId="14" applyFill="1">
      <alignment vertical="center"/>
    </xf>
    <xf numFmtId="0" fontId="5" fillId="13" borderId="0" xfId="5" applyFill="1" applyBorder="1" applyAlignment="1">
      <alignment horizontal="left" vertical="center"/>
    </xf>
    <xf numFmtId="0" fontId="7" fillId="13" borderId="0" xfId="2" applyFill="1" applyBorder="1" applyAlignment="1">
      <alignment vertical="center"/>
    </xf>
    <xf numFmtId="0" fontId="5" fillId="13" borderId="0" xfId="5" applyFill="1" applyBorder="1" applyAlignment="1">
      <alignment horizontal="right" vertical="center"/>
    </xf>
    <xf numFmtId="0" fontId="14" fillId="9" borderId="0" xfId="14" applyFill="1">
      <alignment vertical="center"/>
    </xf>
    <xf numFmtId="0" fontId="5" fillId="9" borderId="0" xfId="5" applyFill="1" applyBorder="1" applyAlignment="1">
      <alignment horizontal="right" vertical="center"/>
    </xf>
    <xf numFmtId="0" fontId="14" fillId="14" borderId="0" xfId="14" applyFill="1">
      <alignment vertical="center"/>
    </xf>
    <xf numFmtId="0" fontId="5" fillId="14" borderId="0" xfId="5" applyFill="1" applyBorder="1" applyAlignment="1">
      <alignment horizontal="left" vertical="center"/>
    </xf>
    <xf numFmtId="0" fontId="7" fillId="14" borderId="0" xfId="2" applyFill="1" applyBorder="1" applyAlignment="1">
      <alignment vertical="center"/>
    </xf>
    <xf numFmtId="0" fontId="5" fillId="14" borderId="0" xfId="5" applyFill="1" applyBorder="1" applyAlignment="1">
      <alignment horizontal="right" vertical="center"/>
    </xf>
    <xf numFmtId="0" fontId="17" fillId="10" borderId="0" xfId="14" applyFont="1" applyFill="1">
      <alignment vertical="center"/>
    </xf>
    <xf numFmtId="0" fontId="18" fillId="10" borderId="0" xfId="5" applyFont="1" applyFill="1" applyBorder="1" applyAlignment="1">
      <alignment horizontal="left" vertical="center"/>
    </xf>
    <xf numFmtId="0" fontId="19" fillId="10" borderId="0" xfId="2" applyFont="1" applyFill="1" applyBorder="1" applyAlignment="1">
      <alignment vertical="center"/>
    </xf>
    <xf numFmtId="0" fontId="18" fillId="10" borderId="0" xfId="5" applyFont="1" applyFill="1" applyBorder="1" applyAlignment="1">
      <alignment horizontal="right" vertical="center"/>
    </xf>
    <xf numFmtId="0" fontId="14" fillId="15" borderId="0" xfId="14" applyFill="1">
      <alignment vertical="center"/>
    </xf>
    <xf numFmtId="0" fontId="5" fillId="15" borderId="0" xfId="5" applyFill="1" applyBorder="1" applyAlignment="1">
      <alignment horizontal="left" vertical="center"/>
    </xf>
    <xf numFmtId="0" fontId="7" fillId="15" borderId="0" xfId="2" applyFill="1" applyBorder="1" applyAlignment="1">
      <alignment vertical="center"/>
    </xf>
    <xf numFmtId="0" fontId="5" fillId="15" borderId="0" xfId="5" applyFill="1" applyBorder="1" applyAlignment="1">
      <alignment horizontal="right" vertical="center"/>
    </xf>
    <xf numFmtId="0" fontId="14" fillId="16" borderId="0" xfId="14" applyFill="1">
      <alignment vertical="center"/>
    </xf>
    <xf numFmtId="0" fontId="5" fillId="16" borderId="0" xfId="5" applyFill="1" applyBorder="1" applyAlignment="1">
      <alignment horizontal="left" vertical="center"/>
    </xf>
    <xf numFmtId="0" fontId="7" fillId="16" borderId="0" xfId="2" applyFill="1" applyBorder="1" applyAlignment="1">
      <alignment vertical="center"/>
    </xf>
    <xf numFmtId="0" fontId="5" fillId="16" borderId="0" xfId="5" applyFill="1" applyBorder="1" applyAlignment="1">
      <alignment horizontal="right" vertical="center"/>
    </xf>
    <xf numFmtId="0" fontId="14" fillId="17" borderId="0" xfId="14" applyFill="1">
      <alignment vertical="center"/>
    </xf>
    <xf numFmtId="0" fontId="5" fillId="17" borderId="0" xfId="5" applyFill="1" applyBorder="1" applyAlignment="1">
      <alignment horizontal="left" vertical="center"/>
    </xf>
    <xf numFmtId="0" fontId="7" fillId="17" borderId="0" xfId="2" applyFill="1" applyBorder="1" applyAlignment="1">
      <alignment vertical="center"/>
    </xf>
    <xf numFmtId="0" fontId="5" fillId="17" borderId="0" xfId="5" applyFill="1" applyBorder="1" applyAlignment="1">
      <alignment horizontal="right" vertical="center"/>
    </xf>
    <xf numFmtId="0" fontId="5" fillId="18" borderId="0" xfId="5" applyFill="1" applyBorder="1" applyAlignment="1">
      <alignment horizontal="left" vertical="center"/>
    </xf>
    <xf numFmtId="0" fontId="7" fillId="18" borderId="0" xfId="2" applyFill="1" applyBorder="1" applyAlignment="1">
      <alignment vertical="center"/>
    </xf>
    <xf numFmtId="0" fontId="5" fillId="18" borderId="0" xfId="5" applyFill="1" applyBorder="1" applyAlignment="1">
      <alignment horizontal="right" vertical="center"/>
    </xf>
    <xf numFmtId="0" fontId="5" fillId="19" borderId="0" xfId="5" applyFill="1" applyBorder="1" applyAlignment="1">
      <alignment horizontal="left" vertical="center"/>
    </xf>
    <xf numFmtId="0" fontId="7" fillId="19" borderId="0" xfId="2" applyFill="1" applyBorder="1" applyAlignment="1">
      <alignment vertical="center"/>
    </xf>
    <xf numFmtId="0" fontId="5" fillId="19" borderId="0" xfId="5" applyFill="1" applyBorder="1" applyAlignment="1">
      <alignment horizontal="right" vertical="center"/>
    </xf>
    <xf numFmtId="0" fontId="17" fillId="18" borderId="0" xfId="14" applyFont="1" applyFill="1">
      <alignment vertical="center"/>
    </xf>
    <xf numFmtId="0" fontId="14" fillId="20" borderId="0" xfId="14" applyFill="1">
      <alignment vertical="center"/>
    </xf>
    <xf numFmtId="0" fontId="5" fillId="20" borderId="0" xfId="5" applyFill="1" applyBorder="1" applyAlignment="1">
      <alignment horizontal="left" vertical="center"/>
    </xf>
    <xf numFmtId="0" fontId="7" fillId="20" borderId="0" xfId="2" applyFill="1" applyBorder="1" applyAlignment="1">
      <alignment vertical="center"/>
    </xf>
    <xf numFmtId="0" fontId="5" fillId="20" borderId="0" xfId="5" applyFill="1" applyBorder="1" applyAlignment="1">
      <alignment horizontal="right" vertical="center"/>
    </xf>
    <xf numFmtId="0" fontId="17" fillId="19" borderId="0" xfId="14" applyFont="1" applyFill="1">
      <alignment vertical="center"/>
    </xf>
    <xf numFmtId="164" fontId="9" fillId="7" borderId="0" xfId="16" applyAlignment="1">
      <alignment horizontal="left" vertical="center" wrapText="1" indent="1"/>
    </xf>
    <xf numFmtId="164" fontId="13" fillId="0" borderId="0" xfId="17" applyAlignment="1">
      <alignment horizontal="center" vertical="center"/>
    </xf>
    <xf numFmtId="164" fontId="13" fillId="0" borderId="0" xfId="17" applyAlignment="1">
      <alignment horizontal="center" vertical="center" wrapText="1"/>
    </xf>
    <xf numFmtId="164" fontId="13" fillId="7" borderId="0" xfId="16" applyFont="1" applyAlignment="1">
      <alignment horizontal="center" wrapText="1"/>
    </xf>
    <xf numFmtId="164" fontId="13" fillId="7" borderId="0" xfId="16" applyFont="1" applyAlignment="1">
      <alignment horizontal="center" vertical="center" wrapText="1"/>
    </xf>
    <xf numFmtId="164" fontId="9" fillId="7" borderId="0" xfId="16" applyAlignment="1">
      <alignment horizontal="center" vertical="center" wrapText="1"/>
    </xf>
    <xf numFmtId="164" fontId="13" fillId="0" borderId="0" xfId="17" applyAlignment="1">
      <alignment horizontal="center" vertical="top"/>
    </xf>
    <xf numFmtId="164" fontId="20" fillId="0" borderId="0" xfId="17" applyFont="1" applyAlignment="1">
      <alignment horizontal="center" vertical="top"/>
    </xf>
    <xf numFmtId="164" fontId="13" fillId="7" borderId="0" xfId="16" applyFont="1" applyAlignment="1">
      <alignment horizontal="center" vertical="top" wrapText="1"/>
    </xf>
    <xf numFmtId="164" fontId="21" fillId="7" borderId="0" xfId="16" applyFont="1" applyAlignment="1">
      <alignment horizontal="center" vertical="top" wrapText="1"/>
    </xf>
    <xf numFmtId="164" fontId="9" fillId="7" borderId="0" xfId="16" applyAlignment="1">
      <alignment horizontal="center" vertical="top" wrapText="1"/>
    </xf>
    <xf numFmtId="164" fontId="22" fillId="21" borderId="0" xfId="0" applyNumberFormat="1" applyFont="1" applyFill="1" applyAlignment="1">
      <alignment horizontal="center" vertical="center" wrapText="1"/>
    </xf>
    <xf numFmtId="164" fontId="13" fillId="0" borderId="0" xfId="17" applyFont="1" applyAlignment="1">
      <alignment horizontal="center" vertical="top" wrapText="1"/>
    </xf>
    <xf numFmtId="164" fontId="13" fillId="0" borderId="0" xfId="17" applyAlignment="1">
      <alignment horizontal="center" vertical="top" wrapText="1"/>
    </xf>
    <xf numFmtId="164" fontId="23" fillId="0" borderId="0" xfId="0" applyNumberFormat="1" applyFont="1" applyAlignment="1">
      <alignment horizontal="center" vertical="top" wrapText="1"/>
    </xf>
    <xf numFmtId="164" fontId="25" fillId="21" borderId="0" xfId="0" applyNumberFormat="1" applyFont="1" applyFill="1" applyAlignment="1">
      <alignment horizontal="center" vertical="center" wrapText="1"/>
    </xf>
    <xf numFmtId="0" fontId="9" fillId="8" borderId="8" xfId="11" applyFill="1" applyBorder="1" applyAlignment="1">
      <alignment horizontal="center" vertical="top"/>
    </xf>
    <xf numFmtId="0" fontId="0" fillId="8" borderId="6" xfId="0" applyFont="1" applyFill="1" applyBorder="1" applyAlignment="1">
      <alignment vertical="top" wrapText="1"/>
    </xf>
    <xf numFmtId="0" fontId="0" fillId="8" borderId="7" xfId="0" applyFont="1" applyFill="1" applyBorder="1" applyAlignment="1">
      <alignment vertical="top" wrapText="1"/>
    </xf>
    <xf numFmtId="0" fontId="0" fillId="8" borderId="9" xfId="0" applyFont="1" applyFill="1" applyBorder="1" applyAlignment="1">
      <alignment vertical="top" wrapText="1"/>
    </xf>
    <xf numFmtId="0" fontId="0" fillId="8" borderId="10" xfId="0" applyFont="1" applyFill="1" applyBorder="1" applyAlignment="1">
      <alignment vertical="top" wrapText="1"/>
    </xf>
    <xf numFmtId="0" fontId="15" fillId="0" borderId="4" xfId="15" applyAlignment="1">
      <alignment horizontal="center" vertical="center"/>
    </xf>
    <xf numFmtId="0" fontId="0" fillId="8" borderId="6" xfId="0" applyFont="1" applyFill="1" applyBorder="1" applyAlignment="1">
      <alignment horizontal="left" vertical="top" wrapText="1"/>
    </xf>
    <xf numFmtId="0" fontId="0" fillId="8" borderId="7" xfId="0" applyFont="1" applyFill="1" applyBorder="1" applyAlignment="1">
      <alignment horizontal="left" vertical="top" wrapText="1"/>
    </xf>
    <xf numFmtId="0" fontId="0" fillId="8" borderId="9" xfId="0" applyFont="1" applyFill="1" applyBorder="1" applyAlignment="1">
      <alignment horizontal="left" vertical="top" wrapText="1"/>
    </xf>
    <xf numFmtId="0" fontId="0" fillId="8" borderId="10" xfId="0" applyFont="1" applyFill="1" applyBorder="1" applyAlignment="1">
      <alignment horizontal="left" vertical="top" wrapText="1"/>
    </xf>
  </cellXfs>
  <cellStyles count="19">
    <cellStyle name="40% - Accent1" xfId="1" builtinId="31" customBuiltin="1"/>
    <cellStyle name="Accent1" xfId="3" builtinId="29" customBuiltin="1"/>
    <cellStyle name="Accent5" xfId="4" builtinId="45" customBuiltin="1"/>
    <cellStyle name="Banded" xfId="16"/>
    <cellStyle name="Comma" xfId="6" builtinId="3" customBuiltin="1"/>
    <cellStyle name="Comma [0]" xfId="7" builtinId="6" customBuiltin="1"/>
    <cellStyle name="Currency" xfId="8" builtinId="4" customBuiltin="1"/>
    <cellStyle name="Currency [0]" xfId="9" builtinId="7" customBuiltin="1"/>
    <cellStyle name="Day" xfId="17"/>
    <cellStyle name="Day-Name" xfId="15"/>
    <cellStyle name="Heading 1" xfId="2" builtinId="16" customBuiltin="1"/>
    <cellStyle name="Heading 2" xfId="12" builtinId="17" customBuiltin="1"/>
    <cellStyle name="Heading 3" xfId="13" builtinId="18" customBuiltin="1"/>
    <cellStyle name="Heading 4" xfId="11" builtinId="19" customBuiltin="1"/>
    <cellStyle name="Month" xfId="14"/>
    <cellStyle name="Normal" xfId="0" builtinId="0" customBuiltin="1"/>
    <cellStyle name="Percent" xfId="10" builtinId="5" customBuiltin="1"/>
    <cellStyle name="Settings Entry" xfId="18"/>
    <cellStyle name="Title" xfId="5" builtinId="15" customBuiltin="1"/>
  </cellStyles>
  <dxfs count="40">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136071</xdr:colOff>
      <xdr:row>5</xdr:row>
      <xdr:rowOff>235857</xdr:rowOff>
    </xdr:from>
    <xdr:ext cx="184731" cy="258469"/>
    <xdr:sp macro="" textlink="">
      <xdr:nvSpPr>
        <xdr:cNvPr id="2" name="TextBox 1"/>
        <xdr:cNvSpPr txBox="1"/>
      </xdr:nvSpPr>
      <xdr:spPr>
        <a:xfrm>
          <a:off x="12872357" y="2494643"/>
          <a:ext cx="184731" cy="258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Personal">
  <a:themeElements>
    <a:clrScheme name="Rainbow">
      <a:dk1>
        <a:srgbClr val="000000"/>
      </a:dk1>
      <a:lt1>
        <a:srgbClr val="FFFFFF"/>
      </a:lt1>
      <a:dk2>
        <a:srgbClr val="7E8083"/>
      </a:dk2>
      <a:lt2>
        <a:srgbClr val="E4E5E6"/>
      </a:lt2>
      <a:accent1>
        <a:srgbClr val="7AC143"/>
      </a:accent1>
      <a:accent2>
        <a:srgbClr val="00853E"/>
      </a:accent2>
      <a:accent3>
        <a:srgbClr val="00ADEE"/>
      </a:accent3>
      <a:accent4>
        <a:srgbClr val="FFC000"/>
      </a:accent4>
      <a:accent5>
        <a:srgbClr val="F47920"/>
      </a:accent5>
      <a:accent6>
        <a:srgbClr val="E51937"/>
      </a:accent6>
      <a:hlink>
        <a:srgbClr val="F47920"/>
      </a:hlink>
      <a:folHlink>
        <a:srgbClr val="954F72"/>
      </a:folHlink>
    </a:clrScheme>
    <a:fontScheme name="Custom 2">
      <a:majorFont>
        <a:latin typeface="Rockwell"/>
        <a:ea typeface=""/>
        <a:cs typeface=""/>
      </a:majorFont>
      <a:minorFont>
        <a:latin typeface="Lucida San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pageSetUpPr autoPageBreaks="0" fitToPage="1"/>
  </sheetPr>
  <dimension ref="A1:K14"/>
  <sheetViews>
    <sheetView showGridLines="0" tabSelected="1" view="pageBreakPreview" zoomScale="70" zoomScaleNormal="90" zoomScaleSheetLayoutView="70" workbookViewId="0">
      <selection activeCell="K3" sqref="K3"/>
    </sheetView>
  </sheetViews>
  <sheetFormatPr defaultColWidth="8.88671875" defaultRowHeight="14.25"/>
  <cols>
    <col min="1" max="1" width="2.77734375" style="7" customWidth="1"/>
    <col min="2" max="2" width="18.44140625" customWidth="1"/>
    <col min="3" max="8" width="17.77734375" customWidth="1"/>
    <col min="9" max="9" width="2.77734375" customWidth="1"/>
    <col min="10" max="10" width="12.77734375" customWidth="1"/>
    <col min="11" max="11" width="13.77734375" customWidth="1"/>
  </cols>
  <sheetData>
    <row r="1" spans="1:11" s="1" customFormat="1" ht="60" customHeight="1">
      <c r="A1" s="7"/>
      <c r="B1" s="22" t="str">
        <f>"January "&amp;CalendarYear</f>
        <v>January 2021</v>
      </c>
      <c r="C1" s="23"/>
      <c r="D1" s="24"/>
      <c r="E1" s="25"/>
      <c r="F1" s="25"/>
      <c r="G1" s="25"/>
      <c r="H1" s="26"/>
    </row>
    <row r="2" spans="1:11" s="2" customFormat="1" ht="21.75" customHeight="1">
      <c r="A2" s="7"/>
      <c r="B2" s="16" t="str">
        <f>WeekStart</f>
        <v>SUNDAY</v>
      </c>
      <c r="C2" s="16" t="str">
        <f t="shared" ref="C2:H2" si="0">UPPER(TEXT(C3,"dddd"))</f>
        <v>MONDAY</v>
      </c>
      <c r="D2" s="16" t="str">
        <f>UPPER(TEXT(D3,"dddd"))</f>
        <v>TUESDAY</v>
      </c>
      <c r="E2" s="16" t="str">
        <f t="shared" si="0"/>
        <v>WEDNESDAY</v>
      </c>
      <c r="F2" s="16" t="str">
        <f t="shared" si="0"/>
        <v>THURSDAY</v>
      </c>
      <c r="G2" s="16" t="str">
        <f t="shared" si="0"/>
        <v>FRIDAY</v>
      </c>
      <c r="H2" s="16" t="str">
        <f t="shared" si="0"/>
        <v>SATURDAY</v>
      </c>
      <c r="J2" s="90" t="s">
        <v>4</v>
      </c>
      <c r="K2" s="90"/>
    </row>
    <row r="3" spans="1:11" s="3" customFormat="1" ht="19.5" customHeight="1">
      <c r="A3" s="7"/>
      <c r="B3" s="15">
        <f t="array" ref="B3:H3">DaysAndWeeks+DATE(CalendarYear,1,1)-WEEKDAY(DATE(CalendarYear,1,1),(WeekStart="Monday")+1)+1</f>
        <v>44192</v>
      </c>
      <c r="C3" s="15">
        <v>44193</v>
      </c>
      <c r="D3" s="15">
        <v>44194</v>
      </c>
      <c r="E3" s="15">
        <v>44195</v>
      </c>
      <c r="F3" s="15">
        <v>44196</v>
      </c>
      <c r="G3" s="15">
        <v>44197</v>
      </c>
      <c r="H3" s="15">
        <v>44198</v>
      </c>
      <c r="J3" s="10" t="s">
        <v>2</v>
      </c>
      <c r="K3" s="17">
        <v>2021</v>
      </c>
    </row>
    <row r="4" spans="1:11" ht="57.95" customHeight="1">
      <c r="B4" s="15"/>
      <c r="C4" s="15"/>
      <c r="D4" s="15"/>
      <c r="E4" s="15"/>
      <c r="F4" s="15"/>
      <c r="G4" s="81" t="s">
        <v>7</v>
      </c>
      <c r="H4" s="76"/>
      <c r="J4" s="18" t="s">
        <v>3</v>
      </c>
      <c r="K4" s="19" t="s">
        <v>0</v>
      </c>
    </row>
    <row r="5" spans="1:11" s="3" customFormat="1" ht="19.5" customHeight="1">
      <c r="A5" s="7"/>
      <c r="B5" s="14">
        <f t="array" ref="B5:H5">DaysAndWeeks+DATE(CalendarYear,1,1)-WEEKDAY(DATE(CalendarYear,1,1),(WeekStart="Monday")+1)+8</f>
        <v>44199</v>
      </c>
      <c r="C5" s="14">
        <v>44200</v>
      </c>
      <c r="D5" s="14">
        <v>44201</v>
      </c>
      <c r="E5" s="14">
        <v>44202</v>
      </c>
      <c r="F5" s="14">
        <v>44203</v>
      </c>
      <c r="G5" s="14">
        <v>44204</v>
      </c>
      <c r="H5" s="14">
        <v>44205</v>
      </c>
    </row>
    <row r="6" spans="1:11" s="5" customFormat="1" ht="57.95" customHeight="1">
      <c r="A6" s="7"/>
      <c r="B6" s="78"/>
      <c r="C6" s="77"/>
      <c r="D6" s="80" t="s">
        <v>10</v>
      </c>
      <c r="E6" s="80" t="s">
        <v>11</v>
      </c>
      <c r="F6" s="80" t="s">
        <v>10</v>
      </c>
      <c r="G6" s="72"/>
      <c r="H6" s="73" t="s">
        <v>12</v>
      </c>
      <c r="J6" s="6"/>
    </row>
    <row r="7" spans="1:11" s="3" customFormat="1" ht="19.5" customHeight="1">
      <c r="A7" s="7"/>
      <c r="B7" s="15">
        <f t="array" ref="B7:H7">DaysAndWeeks+DATE(CalendarYear,1,1)-WEEKDAY(DATE(CalendarYear,1,1),(WeekStart="Monday")+1)+15</f>
        <v>44206</v>
      </c>
      <c r="C7" s="15">
        <v>44207</v>
      </c>
      <c r="D7" s="15">
        <v>44208</v>
      </c>
      <c r="E7" s="15">
        <v>44209</v>
      </c>
      <c r="F7" s="15">
        <v>44210</v>
      </c>
      <c r="G7" s="15">
        <v>44211</v>
      </c>
      <c r="H7" s="15">
        <v>44212</v>
      </c>
      <c r="J7" s="4"/>
    </row>
    <row r="8" spans="1:11" s="5" customFormat="1" ht="77.45" customHeight="1">
      <c r="A8" s="7"/>
      <c r="B8" s="70"/>
      <c r="C8" s="70"/>
      <c r="D8" s="80" t="s">
        <v>37</v>
      </c>
      <c r="E8" s="80" t="s">
        <v>38</v>
      </c>
      <c r="F8" s="80" t="s">
        <v>39</v>
      </c>
      <c r="G8" s="70"/>
      <c r="H8" s="70"/>
    </row>
    <row r="9" spans="1:11" s="3" customFormat="1" ht="19.5" customHeight="1">
      <c r="A9" s="7"/>
      <c r="B9" s="13">
        <f t="array" ref="B9:H9">DaysAndWeeks+DATE(CalendarYear,1,1)-WEEKDAY(DATE(CalendarYear,1,1),(WeekStart="Monday")+1)+22</f>
        <v>44213</v>
      </c>
      <c r="C9" s="13">
        <v>44214</v>
      </c>
      <c r="D9" s="13">
        <v>44215</v>
      </c>
      <c r="E9" s="13">
        <v>44216</v>
      </c>
      <c r="F9" s="13">
        <v>44217</v>
      </c>
      <c r="G9" s="13">
        <v>44218</v>
      </c>
      <c r="H9" s="13">
        <v>44219</v>
      </c>
    </row>
    <row r="10" spans="1:11" s="5" customFormat="1" ht="57.95" customHeight="1">
      <c r="A10" s="7"/>
      <c r="B10" s="79"/>
      <c r="C10" s="79" t="s">
        <v>5</v>
      </c>
      <c r="D10" s="80" t="s">
        <v>13</v>
      </c>
      <c r="E10" s="80" t="s">
        <v>14</v>
      </c>
      <c r="F10" s="80" t="s">
        <v>15</v>
      </c>
      <c r="G10" s="79"/>
      <c r="H10" s="79" t="s">
        <v>58</v>
      </c>
    </row>
    <row r="11" spans="1:11" s="3" customFormat="1" ht="19.5" customHeight="1">
      <c r="A11" s="7"/>
      <c r="B11" s="15">
        <f t="array" ref="B11:H11">DaysAndWeeks+DATE(CalendarYear,1,1)-WEEKDAY(DATE(CalendarYear,1,1),(WeekStart="Monday")+1)+29</f>
        <v>44220</v>
      </c>
      <c r="C11" s="15">
        <v>44221</v>
      </c>
      <c r="D11" s="15">
        <v>44222</v>
      </c>
      <c r="E11" s="15">
        <v>44223</v>
      </c>
      <c r="F11" s="15">
        <v>44224</v>
      </c>
      <c r="G11" s="15">
        <v>44225</v>
      </c>
      <c r="H11" s="15">
        <v>44226</v>
      </c>
    </row>
    <row r="12" spans="1:11" s="5" customFormat="1" ht="72.95" customHeight="1">
      <c r="A12" s="7"/>
      <c r="B12" s="82" t="s">
        <v>58</v>
      </c>
      <c r="C12" s="75"/>
      <c r="D12" s="80" t="s">
        <v>84</v>
      </c>
      <c r="E12" s="80" t="s">
        <v>85</v>
      </c>
      <c r="F12" s="80" t="s">
        <v>86</v>
      </c>
      <c r="G12" s="75"/>
      <c r="H12" s="75"/>
    </row>
    <row r="13" spans="1:11" s="3" customFormat="1" ht="19.5" customHeight="1">
      <c r="A13" s="7"/>
      <c r="B13" s="13">
        <f t="array" ref="B13:C13">DaysAndWeeks+DATE(CalendarYear,1,1)-WEEKDAY(DATE(CalendarYear,1,1),(WeekStart="Monday")+1)+36</f>
        <v>44227</v>
      </c>
      <c r="C13" s="13">
        <v>44228</v>
      </c>
      <c r="D13" s="11" t="s">
        <v>1</v>
      </c>
      <c r="E13" s="86" t="s">
        <v>122</v>
      </c>
      <c r="F13" s="86"/>
      <c r="G13" s="86"/>
      <c r="H13" s="87"/>
    </row>
    <row r="14" spans="1:11" s="5" customFormat="1" ht="68.099999999999994" customHeight="1">
      <c r="A14" s="7"/>
      <c r="B14" s="13"/>
      <c r="C14" s="13"/>
      <c r="D14" s="12"/>
      <c r="E14" s="88"/>
      <c r="F14" s="88"/>
      <c r="G14" s="88"/>
      <c r="H14" s="89"/>
    </row>
  </sheetData>
  <mergeCells count="2">
    <mergeCell ref="E13:H14"/>
    <mergeCell ref="J2:K2"/>
  </mergeCells>
  <phoneticPr fontId="1" type="noConversion"/>
  <conditionalFormatting sqref="B11:H11 B13:C13">
    <cfRule type="expression" dxfId="39" priority="25">
      <formula>AND(DAY(B11)&gt;=1,DAY(B11)&lt;=15)</formula>
    </cfRule>
  </conditionalFormatting>
  <conditionalFormatting sqref="B3:G3">
    <cfRule type="expression" dxfId="38" priority="24">
      <formula>DAY(B3)&gt;8</formula>
    </cfRule>
  </conditionalFormatting>
  <conditionalFormatting sqref="D13">
    <cfRule type="expression" dxfId="37" priority="1">
      <formula>AND(DAY(D13)&gt;=1,DAY(D13)&lt;=15)</formula>
    </cfRule>
  </conditionalFormatting>
  <dataValidations count="14">
    <dataValidation type="list" errorStyle="warning" allowBlank="1" showInputMessage="1" showErrorMessage="1" error="Select a day from the list. Select CANCEL, then press ALT+DOWN ARROW to pick day from the drop-down list" prompt="Select week start day in this cell. Press ALT+DOWN ARROW to open the drop-down list, then press ENTER to select the week start day" sqref="K4">
      <formula1>"SUNDAY,MONDAY"</formula1>
    </dataValidation>
    <dataValidation allowBlank="1" showInputMessage="1" showErrorMessage="1" prompt="Create custom one-month calendars in this workbook. Customize the year and starting day of the week for all months with this January worksheet. Each month is on a separate worksheet" sqref="A1"/>
    <dataValidation allowBlank="1" showInputMessage="1" showErrorMessage="1" prompt="Enter year and select calendar start day in the cells below. These Calendar Settings cells will not print" sqref="J2"/>
    <dataValidation allowBlank="1" showInputMessage="1" showErrorMessage="1" prompt="Enter year in cell at right" sqref="J3"/>
    <dataValidation allowBlank="1" showInputMessage="1" showErrorMessage="1" prompt="Select week start day in cell at right" sqref="J4"/>
    <dataValidation allowBlank="1" showInputMessage="1" showErrorMessage="1" prompt="Enter year in this cell" sqref="K3"/>
    <dataValidation allowBlank="1" showInputMessage="1" showErrorMessage="1" prompt="This row contains the weekday names for this calendar. This cell contains the starting day of the week. To change the starting day, enter a new weekday in cell K4" sqref="B2"/>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ErrorMessage="1" prompt="The year in this cell is automatically updated based on the year entered in cell K2. Calendar below has dates for previous and next month with lighter font shade" sqref="B1"/>
    <dataValidation allowBlank="1" showInputMessage="1" showErrorMessage="1" prompt="Automatically determined weekday" sqref="C2:H2"/>
    <dataValidation allowBlank="1" showInputMessage="1" showErrorMessage="1" prompt="This row &amp; rows 6, 8, 10, 12, &amp; 14 are cells for entering daily notes related to the calendar day in the cell above" sqref="B4"/>
    <dataValidation allowBlank="1" showInputMessage="1" showErrorMessage="1" prompt="Enter Notes in this cell" sqref="E13:H14"/>
    <dataValidation allowBlank="1" showInputMessage="1" showErrorMessage="1" prompt="Enter Notes in the cell at right" sqref="D13:D14"/>
    <dataValidation allowBlank="1" showInputMessage="1" showErrorMessage="1" prompt="The year in this cell is automatically updated. Select another year in cell K3 to change the year" sqref="C1"/>
  </dataValidations>
  <printOptions horizontalCentered="1" verticalCentered="1"/>
  <pageMargins left="0.7" right="0.7" top="0.75" bottom="0.75" header="0.3" footer="0.3"/>
  <pageSetup scale="77" orientation="landscape" r:id="rId1"/>
  <headerFooter differentFirst="1" alignWithMargins="0">
    <oddFooter>Page &amp;P of &amp;N</oddFooter>
  </headerFooter>
  <customProperties>
    <customPr name="SheetChanged" r:id="rId2"/>
  </customProperties>
  <drawing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249977111117893"/>
    <pageSetUpPr fitToPage="1"/>
  </sheetPr>
  <dimension ref="A1:H14"/>
  <sheetViews>
    <sheetView showGridLines="0" topLeftCell="B5" zoomScale="90" zoomScaleNormal="90" workbookViewId="0">
      <selection activeCell="F12" sqref="F12"/>
    </sheetView>
  </sheetViews>
  <sheetFormatPr defaultColWidth="8.88671875" defaultRowHeight="14.25"/>
  <cols>
    <col min="1" max="1" width="2.77734375" customWidth="1"/>
    <col min="2" max="2" width="18.44140625" customWidth="1"/>
    <col min="3" max="8" width="17.77734375" customWidth="1"/>
    <col min="9" max="9" width="2.77734375" customWidth="1"/>
  </cols>
  <sheetData>
    <row r="1" spans="1:8" ht="59.25" customHeight="1">
      <c r="A1" s="8"/>
      <c r="B1" s="68" t="str">
        <f>"October "&amp;CalendarYear</f>
        <v>October 2021</v>
      </c>
      <c r="C1" s="60"/>
      <c r="D1" s="60"/>
      <c r="E1" s="61"/>
      <c r="F1" s="61"/>
      <c r="G1" s="61"/>
      <c r="H1" s="62"/>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DaysAndWeeks+DATE(CalendarYear,10,1)-WEEKDAY(DATE(CalendarYear,10,1),(WeekStart="Monday")+1)+1</f>
        <v>44465</v>
      </c>
      <c r="C3" s="15">
        <v>44466</v>
      </c>
      <c r="D3" s="15">
        <v>44467</v>
      </c>
      <c r="E3" s="15">
        <v>44468</v>
      </c>
      <c r="F3" s="15">
        <v>44469</v>
      </c>
      <c r="G3" s="15">
        <v>44470</v>
      </c>
      <c r="H3" s="15">
        <v>44471</v>
      </c>
    </row>
    <row r="4" spans="1:8" ht="57.95" customHeight="1">
      <c r="A4" s="8"/>
      <c r="B4" s="15"/>
      <c r="C4" s="15"/>
      <c r="D4" s="80" t="s">
        <v>6</v>
      </c>
      <c r="E4" s="80" t="s">
        <v>8</v>
      </c>
      <c r="F4" s="80" t="s">
        <v>6</v>
      </c>
      <c r="G4" s="15"/>
      <c r="H4" s="15"/>
    </row>
    <row r="5" spans="1:8" ht="19.5" customHeight="1">
      <c r="A5" s="8"/>
      <c r="B5" s="13">
        <f t="array" ref="B5:H5">DaysAndWeeks+DATE(CalendarYear,10,1)-WEEKDAY(DATE(CalendarYear,10,1),(WeekStart="Monday")+1)+8</f>
        <v>44472</v>
      </c>
      <c r="C5" s="13">
        <v>44473</v>
      </c>
      <c r="D5" s="13">
        <v>44474</v>
      </c>
      <c r="E5" s="13">
        <v>44475</v>
      </c>
      <c r="F5" s="13">
        <v>44476</v>
      </c>
      <c r="G5" s="13">
        <v>44477</v>
      </c>
      <c r="H5" s="13">
        <v>44478</v>
      </c>
    </row>
    <row r="6" spans="1:8" ht="57.95" customHeight="1">
      <c r="A6" s="8"/>
      <c r="B6" s="13"/>
      <c r="C6" s="13"/>
      <c r="D6" s="80" t="s">
        <v>46</v>
      </c>
      <c r="E6" s="80" t="s">
        <v>64</v>
      </c>
      <c r="F6" s="80" t="s">
        <v>46</v>
      </c>
      <c r="G6" s="13"/>
      <c r="H6" s="13"/>
    </row>
    <row r="7" spans="1:8" ht="19.5" customHeight="1">
      <c r="A7" s="8"/>
      <c r="B7" s="15">
        <f t="array" ref="B7:H7">DaysAndWeeks+DATE(CalendarYear,10,1)-WEEKDAY(DATE(CalendarYear,10,1),(WeekStart="Monday")+1)+15</f>
        <v>44479</v>
      </c>
      <c r="C7" s="15">
        <v>44480</v>
      </c>
      <c r="D7" s="15">
        <v>44481</v>
      </c>
      <c r="E7" s="15">
        <v>44482</v>
      </c>
      <c r="F7" s="15">
        <v>44483</v>
      </c>
      <c r="G7" s="15">
        <v>44484</v>
      </c>
      <c r="H7" s="15">
        <v>44485</v>
      </c>
    </row>
    <row r="8" spans="1:8" ht="57.95" customHeight="1">
      <c r="A8" s="8"/>
      <c r="B8" s="15"/>
      <c r="C8" s="15"/>
      <c r="D8" s="80" t="s">
        <v>40</v>
      </c>
      <c r="E8" s="80" t="s">
        <v>57</v>
      </c>
      <c r="F8" s="80" t="s">
        <v>56</v>
      </c>
      <c r="G8" s="15"/>
      <c r="H8" s="15"/>
    </row>
    <row r="9" spans="1:8" ht="19.5" customHeight="1">
      <c r="A9" s="8"/>
      <c r="B9" s="13">
        <f t="array" ref="B9:H9">DaysAndWeeks+DATE(CalendarYear,10,1)-WEEKDAY(DATE(CalendarYear,10,1),(WeekStart="Monday")+1)+22</f>
        <v>44486</v>
      </c>
      <c r="C9" s="13">
        <v>44487</v>
      </c>
      <c r="D9" s="13">
        <v>44488</v>
      </c>
      <c r="E9" s="13">
        <v>44489</v>
      </c>
      <c r="F9" s="13">
        <v>44490</v>
      </c>
      <c r="G9" s="13">
        <v>44491</v>
      </c>
      <c r="H9" s="13">
        <v>44492</v>
      </c>
    </row>
    <row r="10" spans="1:8" ht="57.95" customHeight="1">
      <c r="A10" s="8"/>
      <c r="B10" s="13"/>
      <c r="C10" s="13"/>
      <c r="D10" s="80" t="s">
        <v>76</v>
      </c>
      <c r="E10" s="80" t="s">
        <v>77</v>
      </c>
      <c r="F10" s="80" t="s">
        <v>76</v>
      </c>
      <c r="G10" s="13"/>
      <c r="H10" s="13"/>
    </row>
    <row r="11" spans="1:8" ht="19.5" customHeight="1">
      <c r="A11" s="8"/>
      <c r="B11" s="15">
        <f t="array" ref="B11:H11">DaysAndWeeks+DATE(CalendarYear,10,1)-WEEKDAY(DATE(CalendarYear,10,1),(WeekStart="Monday")+1)+29</f>
        <v>44493</v>
      </c>
      <c r="C11" s="15">
        <v>44494</v>
      </c>
      <c r="D11" s="15">
        <v>44495</v>
      </c>
      <c r="E11" s="15">
        <v>44496</v>
      </c>
      <c r="F11" s="15">
        <v>44497</v>
      </c>
      <c r="G11" s="15">
        <v>44498</v>
      </c>
      <c r="H11" s="15">
        <v>44499</v>
      </c>
    </row>
    <row r="12" spans="1:8" ht="57.95" customHeight="1">
      <c r="A12" s="8"/>
      <c r="B12" s="15"/>
      <c r="C12" s="15"/>
      <c r="D12" s="80" t="s">
        <v>73</v>
      </c>
      <c r="E12" s="80" t="s">
        <v>74</v>
      </c>
      <c r="F12" s="80" t="s">
        <v>75</v>
      </c>
      <c r="G12" s="15"/>
      <c r="H12" s="15"/>
    </row>
    <row r="13" spans="1:8" ht="19.5" customHeight="1">
      <c r="A13" s="8"/>
      <c r="B13" s="13">
        <f t="array" ref="B13:C13">DaysAndWeeks+DATE(CalendarYear,10,1)-WEEKDAY(DATE(CalendarYear,10,1),(WeekStart="Monday")+1)+36</f>
        <v>44500</v>
      </c>
      <c r="C13" s="13">
        <v>44501</v>
      </c>
      <c r="D13" s="11" t="s">
        <v>1</v>
      </c>
      <c r="E13" s="86" t="s">
        <v>111</v>
      </c>
      <c r="F13" s="86"/>
      <c r="G13" s="86"/>
      <c r="H13" s="87"/>
    </row>
    <row r="14" spans="1:8" ht="57.95" customHeight="1">
      <c r="A14" s="8"/>
      <c r="B14" s="13"/>
      <c r="C14" s="13"/>
      <c r="D14" s="12"/>
      <c r="E14" s="88"/>
      <c r="F14" s="88"/>
      <c r="G14" s="88"/>
      <c r="H14" s="89"/>
    </row>
  </sheetData>
  <mergeCells count="1">
    <mergeCell ref="E13:H14"/>
  </mergeCells>
  <conditionalFormatting sqref="B11:H11 B13:C13">
    <cfRule type="expression" dxfId="8" priority="4">
      <formula>AND(DAY(B11)&gt;=1,DAY(B11)&lt;=15)</formula>
    </cfRule>
  </conditionalFormatting>
  <conditionalFormatting sqref="B3:G3">
    <cfRule type="expression" dxfId="7" priority="3">
      <formula>DAY(B3)&gt;8</formula>
    </cfRule>
  </conditionalFormatting>
  <conditionalFormatting sqref="D13">
    <cfRule type="expression" dxfId="6"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October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89" orientation="landscape" r:id="rId1"/>
  <headerFooter differentFirst="1">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499984740745262"/>
    <pageSetUpPr fitToPage="1"/>
  </sheetPr>
  <dimension ref="A1:H14"/>
  <sheetViews>
    <sheetView showGridLines="0" topLeftCell="B9" zoomScale="90" zoomScaleNormal="90" workbookViewId="0">
      <selection activeCell="F18" sqref="F18"/>
    </sheetView>
  </sheetViews>
  <sheetFormatPr defaultColWidth="8.88671875" defaultRowHeight="14.25"/>
  <cols>
    <col min="1" max="1" width="2.77734375" customWidth="1"/>
    <col min="2" max="2" width="18.44140625" customWidth="1"/>
    <col min="3" max="8" width="17.77734375" customWidth="1"/>
    <col min="9" max="9" width="2.77734375" customWidth="1"/>
  </cols>
  <sheetData>
    <row r="1" spans="1:8" ht="59.25" customHeight="1">
      <c r="A1" s="8"/>
      <c r="B1" s="63" t="str">
        <f>"November "&amp;CalendarYear</f>
        <v>November 2021</v>
      </c>
      <c r="C1" s="57"/>
      <c r="D1" s="57"/>
      <c r="E1" s="58"/>
      <c r="F1" s="58"/>
      <c r="G1" s="58"/>
      <c r="H1" s="59"/>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DaysAndWeeks+DATE(CalendarYear,11,1)-WEEKDAY(DATE(CalendarYear,11,1),(WeekStart="Monday")+1)+1</f>
        <v>44500</v>
      </c>
      <c r="C3" s="15">
        <v>44501</v>
      </c>
      <c r="D3" s="15">
        <v>44502</v>
      </c>
      <c r="E3" s="15">
        <v>44503</v>
      </c>
      <c r="F3" s="15">
        <v>44504</v>
      </c>
      <c r="G3" s="15">
        <v>44505</v>
      </c>
      <c r="H3" s="15">
        <v>44506</v>
      </c>
    </row>
    <row r="4" spans="1:8" ht="57.95" customHeight="1">
      <c r="A4" s="8"/>
      <c r="B4" s="15"/>
      <c r="C4" s="15"/>
      <c r="D4" s="80" t="s">
        <v>67</v>
      </c>
      <c r="E4" s="80" t="s">
        <v>68</v>
      </c>
      <c r="F4" s="80" t="s">
        <v>69</v>
      </c>
      <c r="G4" s="15"/>
      <c r="H4" s="83" t="s">
        <v>9</v>
      </c>
    </row>
    <row r="5" spans="1:8" ht="19.5" customHeight="1">
      <c r="A5" s="8"/>
      <c r="B5" s="13">
        <f t="array" ref="B5:H5">DaysAndWeeks+DATE(CalendarYear,11,1)-WEEKDAY(DATE(CalendarYear,11,1),(WeekStart="Monday")+1)+8</f>
        <v>44507</v>
      </c>
      <c r="C5" s="13">
        <v>44508</v>
      </c>
      <c r="D5" s="13">
        <v>44509</v>
      </c>
      <c r="E5" s="13">
        <v>44510</v>
      </c>
      <c r="F5" s="13">
        <v>44511</v>
      </c>
      <c r="G5" s="13">
        <v>44512</v>
      </c>
      <c r="H5" s="13">
        <v>44513</v>
      </c>
    </row>
    <row r="6" spans="1:8" ht="57.95" customHeight="1">
      <c r="A6" s="8"/>
      <c r="B6" s="13"/>
      <c r="C6" s="13"/>
      <c r="D6" s="80" t="s">
        <v>71</v>
      </c>
      <c r="E6" s="80" t="s">
        <v>70</v>
      </c>
      <c r="F6" s="80" t="s">
        <v>72</v>
      </c>
      <c r="G6" s="13"/>
      <c r="H6" s="13"/>
    </row>
    <row r="7" spans="1:8" ht="19.5" customHeight="1">
      <c r="A7" s="8"/>
      <c r="B7" s="15">
        <f t="array" ref="B7:H7">DaysAndWeeks+DATE(CalendarYear,11,1)-WEEKDAY(DATE(CalendarYear,11,1),(WeekStart="Monday")+1)+15</f>
        <v>44514</v>
      </c>
      <c r="C7" s="15">
        <v>44515</v>
      </c>
      <c r="D7" s="15">
        <v>44516</v>
      </c>
      <c r="E7" s="15">
        <v>44517</v>
      </c>
      <c r="F7" s="15">
        <v>44518</v>
      </c>
      <c r="G7" s="15">
        <v>44519</v>
      </c>
      <c r="H7" s="15">
        <v>44520</v>
      </c>
    </row>
    <row r="8" spans="1:8" ht="57.95" customHeight="1">
      <c r="A8" s="8"/>
      <c r="B8" s="15"/>
      <c r="C8" s="15"/>
      <c r="D8" s="80" t="s">
        <v>40</v>
      </c>
      <c r="E8" s="80" t="s">
        <v>57</v>
      </c>
      <c r="F8" s="80" t="s">
        <v>56</v>
      </c>
      <c r="G8" s="15"/>
      <c r="H8" s="15"/>
    </row>
    <row r="9" spans="1:8" ht="19.5" customHeight="1">
      <c r="A9" s="8"/>
      <c r="B9" s="13">
        <f t="array" ref="B9:H9">DaysAndWeeks+DATE(CalendarYear,11,1)-WEEKDAY(DATE(CalendarYear,11,1),(WeekStart="Monday")+1)+22</f>
        <v>44521</v>
      </c>
      <c r="C9" s="13">
        <v>44522</v>
      </c>
      <c r="D9" s="13">
        <v>44523</v>
      </c>
      <c r="E9" s="13">
        <v>44524</v>
      </c>
      <c r="F9" s="13">
        <v>44525</v>
      </c>
      <c r="G9" s="13">
        <v>44526</v>
      </c>
      <c r="H9" s="13">
        <v>44527</v>
      </c>
    </row>
    <row r="10" spans="1:8" ht="57.95" customHeight="1">
      <c r="A10" s="8"/>
      <c r="B10" s="13"/>
      <c r="C10" s="13"/>
      <c r="D10" s="74" t="s">
        <v>17</v>
      </c>
      <c r="E10" s="74" t="s">
        <v>17</v>
      </c>
      <c r="F10" s="74" t="s">
        <v>17</v>
      </c>
      <c r="G10" s="13"/>
      <c r="H10" s="13"/>
    </row>
    <row r="11" spans="1:8" ht="19.5" customHeight="1">
      <c r="A11" s="8"/>
      <c r="B11" s="15">
        <f t="array" ref="B11:H11">DaysAndWeeks+DATE(CalendarYear,11,1)-WEEKDAY(DATE(CalendarYear,11,1),(WeekStart="Monday")+1)+29</f>
        <v>44528</v>
      </c>
      <c r="C11" s="15">
        <v>44529</v>
      </c>
      <c r="D11" s="15">
        <v>44530</v>
      </c>
      <c r="E11" s="15">
        <v>44531</v>
      </c>
      <c r="F11" s="15">
        <v>44532</v>
      </c>
      <c r="G11" s="15">
        <v>44533</v>
      </c>
      <c r="H11" s="15">
        <v>44534</v>
      </c>
    </row>
    <row r="12" spans="1:8" ht="57.95" customHeight="1">
      <c r="A12" s="8"/>
      <c r="B12" s="15"/>
      <c r="C12" s="15"/>
      <c r="D12" s="74" t="s">
        <v>53</v>
      </c>
      <c r="E12" s="74" t="s">
        <v>22</v>
      </c>
      <c r="F12" s="74" t="s">
        <v>21</v>
      </c>
      <c r="G12" s="15"/>
      <c r="H12" s="15"/>
    </row>
    <row r="13" spans="1:8" ht="19.5" customHeight="1">
      <c r="A13" s="8"/>
      <c r="B13" s="13">
        <f t="array" ref="B13:C13">DaysAndWeeks+DATE(CalendarYear,11,1)-WEEKDAY(DATE(CalendarYear,11,1),(WeekStart="Monday")+1)+36</f>
        <v>44535</v>
      </c>
      <c r="C13" s="13">
        <v>44536</v>
      </c>
      <c r="D13" s="11" t="s">
        <v>1</v>
      </c>
      <c r="E13" s="86" t="s">
        <v>110</v>
      </c>
      <c r="F13" s="86"/>
      <c r="G13" s="86"/>
      <c r="H13" s="87"/>
    </row>
    <row r="14" spans="1:8" ht="63.6" customHeight="1">
      <c r="A14" s="8"/>
      <c r="B14" s="13"/>
      <c r="C14" s="13"/>
      <c r="D14" s="12"/>
      <c r="E14" s="88"/>
      <c r="F14" s="88"/>
      <c r="G14" s="88"/>
      <c r="H14" s="89"/>
    </row>
  </sheetData>
  <mergeCells count="1">
    <mergeCell ref="E13:H14"/>
  </mergeCells>
  <conditionalFormatting sqref="B11:H11 B13:C13">
    <cfRule type="expression" dxfId="5" priority="5">
      <formula>AND(DAY(B11)&gt;=1,DAY(B11)&lt;=15)</formula>
    </cfRule>
  </conditionalFormatting>
  <conditionalFormatting sqref="B3:G3">
    <cfRule type="expression" dxfId="4" priority="4">
      <formula>DAY(B3)&gt;8</formula>
    </cfRule>
  </conditionalFormatting>
  <conditionalFormatting sqref="D13">
    <cfRule type="expression" dxfId="3"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November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89" orientation="landscape" r:id="rId1"/>
  <headerFooter differentFirst="1">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6" tint="-0.249977111117893"/>
    <pageSetUpPr fitToPage="1"/>
  </sheetPr>
  <dimension ref="A1:H14"/>
  <sheetViews>
    <sheetView showGridLines="0" zoomScale="80" zoomScaleNormal="80" workbookViewId="0">
      <selection activeCell="E13" sqref="E13:H14"/>
    </sheetView>
  </sheetViews>
  <sheetFormatPr defaultColWidth="8.88671875" defaultRowHeight="14.25"/>
  <cols>
    <col min="1" max="1" width="2.77734375" customWidth="1"/>
    <col min="2" max="2" width="18.44140625" customWidth="1"/>
    <col min="3" max="8" width="17.77734375" customWidth="1"/>
    <col min="9" max="9" width="2.77734375" customWidth="1"/>
  </cols>
  <sheetData>
    <row r="1" spans="1:8" ht="59.25" customHeight="1">
      <c r="A1" s="8"/>
      <c r="B1" s="64" t="str">
        <f>"December "&amp;CalendarYear</f>
        <v>December 2021</v>
      </c>
      <c r="C1" s="65"/>
      <c r="D1" s="65"/>
      <c r="E1" s="66"/>
      <c r="F1" s="66"/>
      <c r="G1" s="66"/>
      <c r="H1" s="67"/>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DaysAndWeeks+DATE(CalendarYear,12,1)-WEEKDAY(DATE(CalendarYear,12,1),(WeekStart="Monday")+1)+1</f>
        <v>44528</v>
      </c>
      <c r="C3" s="15">
        <v>44529</v>
      </c>
      <c r="D3" s="15">
        <v>44530</v>
      </c>
      <c r="E3" s="15">
        <v>44531</v>
      </c>
      <c r="F3" s="15">
        <v>44532</v>
      </c>
      <c r="G3" s="15">
        <v>44533</v>
      </c>
      <c r="H3" s="15">
        <v>44534</v>
      </c>
    </row>
    <row r="4" spans="1:8" ht="64.5" customHeight="1">
      <c r="A4" s="8"/>
      <c r="B4" s="15"/>
      <c r="C4" s="15"/>
      <c r="D4" s="74" t="s">
        <v>53</v>
      </c>
      <c r="E4" s="74" t="s">
        <v>22</v>
      </c>
      <c r="F4" s="74" t="s">
        <v>21</v>
      </c>
      <c r="G4" s="15"/>
      <c r="H4" s="71" t="s">
        <v>16</v>
      </c>
    </row>
    <row r="5" spans="1:8" ht="19.5" customHeight="1">
      <c r="A5" s="8"/>
      <c r="B5" s="13">
        <f t="array" ref="B5:H5">DaysAndWeeks+DATE(CalendarYear,12,1)-WEEKDAY(DATE(CalendarYear,12,1),(WeekStart="Monday")+1)+8</f>
        <v>44535</v>
      </c>
      <c r="C5" s="13">
        <v>44536</v>
      </c>
      <c r="D5" s="13">
        <v>44537</v>
      </c>
      <c r="E5" s="13">
        <v>44538</v>
      </c>
      <c r="F5" s="13">
        <v>44539</v>
      </c>
      <c r="G5" s="13">
        <v>44540</v>
      </c>
      <c r="H5" s="13">
        <v>44541</v>
      </c>
    </row>
    <row r="6" spans="1:8" ht="57.95" customHeight="1">
      <c r="A6" s="8"/>
      <c r="B6" s="13"/>
      <c r="C6" s="13"/>
      <c r="D6" s="80" t="s">
        <v>18</v>
      </c>
      <c r="E6" s="80" t="s">
        <v>19</v>
      </c>
      <c r="F6" s="80" t="s">
        <v>20</v>
      </c>
      <c r="G6" s="13"/>
      <c r="H6" s="13"/>
    </row>
    <row r="7" spans="1:8" ht="19.5" customHeight="1">
      <c r="A7" s="8"/>
      <c r="B7" s="15">
        <f t="array" ref="B7:H7">DaysAndWeeks+DATE(CalendarYear,12,1)-WEEKDAY(DATE(CalendarYear,12,1),(WeekStart="Monday")+1)+15</f>
        <v>44542</v>
      </c>
      <c r="C7" s="15">
        <v>44543</v>
      </c>
      <c r="D7" s="15">
        <v>44544</v>
      </c>
      <c r="E7" s="15">
        <v>44545</v>
      </c>
      <c r="F7" s="15">
        <v>44546</v>
      </c>
      <c r="G7" s="15">
        <v>44547</v>
      </c>
      <c r="H7" s="15">
        <v>44548</v>
      </c>
    </row>
    <row r="8" spans="1:8" ht="57.95" customHeight="1">
      <c r="A8" s="8"/>
      <c r="B8" s="15"/>
      <c r="C8" s="15"/>
      <c r="D8" s="74" t="s">
        <v>23</v>
      </c>
      <c r="E8" s="74" t="s">
        <v>24</v>
      </c>
      <c r="F8" s="74" t="s">
        <v>23</v>
      </c>
      <c r="G8" s="15"/>
      <c r="H8" s="15"/>
    </row>
    <row r="9" spans="1:8" ht="19.5" customHeight="1">
      <c r="A9" s="8"/>
      <c r="B9" s="13">
        <f t="array" ref="B9:H9">DaysAndWeeks+DATE(CalendarYear,12,1)-WEEKDAY(DATE(CalendarYear,12,1),(WeekStart="Monday")+1)+22</f>
        <v>44549</v>
      </c>
      <c r="C9" s="13">
        <v>44550</v>
      </c>
      <c r="D9" s="13">
        <v>44551</v>
      </c>
      <c r="E9" s="13">
        <v>44552</v>
      </c>
      <c r="F9" s="13">
        <v>44553</v>
      </c>
      <c r="G9" s="13">
        <v>44554</v>
      </c>
      <c r="H9" s="13">
        <v>44555</v>
      </c>
    </row>
    <row r="10" spans="1:8" ht="57.95" customHeight="1">
      <c r="A10" s="8"/>
      <c r="B10" s="13"/>
      <c r="C10" s="13"/>
      <c r="D10" s="74" t="s">
        <v>17</v>
      </c>
      <c r="E10" s="74" t="s">
        <v>17</v>
      </c>
      <c r="F10" s="74" t="s">
        <v>17</v>
      </c>
      <c r="G10" s="13"/>
      <c r="H10" s="13"/>
    </row>
    <row r="11" spans="1:8" ht="19.5" customHeight="1">
      <c r="A11" s="8"/>
      <c r="B11" s="15">
        <f t="array" ref="B11:H11">DaysAndWeeks+DATE(CalendarYear,12,1)-WEEKDAY(DATE(CalendarYear,12,1),(WeekStart="Monday")+1)+29</f>
        <v>44556</v>
      </c>
      <c r="C11" s="15">
        <v>44557</v>
      </c>
      <c r="D11" s="15">
        <v>44558</v>
      </c>
      <c r="E11" s="15">
        <v>44559</v>
      </c>
      <c r="F11" s="15">
        <v>44560</v>
      </c>
      <c r="G11" s="15">
        <v>44561</v>
      </c>
      <c r="H11" s="15">
        <v>44562</v>
      </c>
    </row>
    <row r="12" spans="1:8" ht="57.95" customHeight="1">
      <c r="A12" s="8"/>
      <c r="B12" s="15"/>
      <c r="C12" s="15"/>
      <c r="D12" s="74" t="s">
        <v>54</v>
      </c>
      <c r="E12" s="69" t="s">
        <v>55</v>
      </c>
      <c r="F12" s="74" t="s">
        <v>54</v>
      </c>
      <c r="G12" s="15"/>
      <c r="H12" s="15"/>
    </row>
    <row r="13" spans="1:8" ht="19.5" customHeight="1">
      <c r="A13" s="8"/>
      <c r="B13" s="13">
        <f t="array" ref="B13:C13">DaysAndWeeks+DATE(CalendarYear,12,1)-WEEKDAY(DATE(CalendarYear,12,1),(WeekStart="Monday")+1)+36</f>
        <v>44563</v>
      </c>
      <c r="C13" s="13">
        <v>44564</v>
      </c>
      <c r="D13" s="11" t="s">
        <v>1</v>
      </c>
      <c r="E13" s="91" t="s">
        <v>109</v>
      </c>
      <c r="F13" s="91"/>
      <c r="G13" s="91"/>
      <c r="H13" s="92"/>
    </row>
    <row r="14" spans="1:8" ht="57.95" customHeight="1">
      <c r="A14" s="8"/>
      <c r="B14" s="13"/>
      <c r="C14" s="13"/>
      <c r="D14" s="12"/>
      <c r="E14" s="93"/>
      <c r="F14" s="93"/>
      <c r="G14" s="93"/>
      <c r="H14" s="94"/>
    </row>
  </sheetData>
  <mergeCells count="1">
    <mergeCell ref="E13:H14"/>
  </mergeCells>
  <conditionalFormatting sqref="B11:H11 B13:C13">
    <cfRule type="expression" dxfId="2" priority="4">
      <formula>AND(DAY(B11)&gt;=1,DAY(B11)&lt;=15)</formula>
    </cfRule>
  </conditionalFormatting>
  <conditionalFormatting sqref="B3:G3">
    <cfRule type="expression" dxfId="1" priority="3">
      <formula>DAY(B3)&gt;8</formula>
    </cfRule>
  </conditionalFormatting>
  <conditionalFormatting sqref="D13">
    <cfRule type="expression" dxfId="0"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December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77" orientation="landscape" r:id="rId1"/>
  <headerFooter differentFirst="1">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pageSetUpPr fitToPage="1"/>
  </sheetPr>
  <dimension ref="A1:H14"/>
  <sheetViews>
    <sheetView showGridLines="0" zoomScale="80" zoomScaleNormal="80" workbookViewId="0">
      <selection activeCell="E15" sqref="E15"/>
    </sheetView>
  </sheetViews>
  <sheetFormatPr defaultColWidth="8.88671875" defaultRowHeight="14.25"/>
  <cols>
    <col min="1" max="1" width="2.77734375" style="7" customWidth="1"/>
    <col min="2" max="2" width="18.44140625" customWidth="1"/>
    <col min="3" max="8" width="17.77734375" customWidth="1"/>
    <col min="9" max="9" width="2.77734375" customWidth="1"/>
    <col min="10" max="10" width="10.6640625" customWidth="1"/>
  </cols>
  <sheetData>
    <row r="1" spans="1:8" s="1" customFormat="1" ht="59.25" customHeight="1">
      <c r="A1" s="7"/>
      <c r="B1" s="31" t="str">
        <f>"February "&amp;CalendarYear</f>
        <v>February 2021</v>
      </c>
      <c r="C1" s="32"/>
      <c r="D1" s="32"/>
      <c r="E1" s="33"/>
      <c r="F1" s="33"/>
      <c r="G1" s="33"/>
      <c r="H1" s="34"/>
    </row>
    <row r="2" spans="1:8" s="2" customFormat="1" ht="21.75" customHeight="1">
      <c r="A2" s="7"/>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s="3" customFormat="1" ht="19.5" customHeight="1">
      <c r="A3" s="7"/>
      <c r="B3" s="15">
        <f t="array" ref="B3:H3">DaysAndWeeks+DATE(CalendarYear,2,1)-WEEKDAY(DATE(CalendarYear,2,1),(WeekStart="Monday")+1)+1</f>
        <v>44227</v>
      </c>
      <c r="C3" s="15">
        <v>44228</v>
      </c>
      <c r="D3" s="15">
        <v>44229</v>
      </c>
      <c r="E3" s="15">
        <v>44230</v>
      </c>
      <c r="F3" s="15">
        <v>44231</v>
      </c>
      <c r="G3" s="15">
        <v>44232</v>
      </c>
      <c r="H3" s="15">
        <v>44233</v>
      </c>
    </row>
    <row r="4" spans="1:8" ht="57.95" customHeight="1">
      <c r="B4" s="15"/>
      <c r="C4" s="15"/>
      <c r="D4" s="80" t="s">
        <v>28</v>
      </c>
      <c r="E4" s="80" t="s">
        <v>29</v>
      </c>
      <c r="F4" s="80" t="s">
        <v>28</v>
      </c>
      <c r="G4" s="15"/>
      <c r="H4" s="15"/>
    </row>
    <row r="5" spans="1:8" s="3" customFormat="1" ht="19.5" customHeight="1">
      <c r="A5" s="7"/>
      <c r="B5" s="13">
        <f t="array" ref="B5:H5">DaysAndWeeks+DATE(CalendarYear,2,1)-WEEKDAY(DATE(CalendarYear,2,1),(WeekStart="Monday")+1)+8</f>
        <v>44234</v>
      </c>
      <c r="C5" s="13">
        <v>44235</v>
      </c>
      <c r="D5" s="13">
        <v>44236</v>
      </c>
      <c r="E5" s="13">
        <v>44237</v>
      </c>
      <c r="F5" s="13">
        <v>44238</v>
      </c>
      <c r="G5" s="13">
        <v>44239</v>
      </c>
      <c r="H5" s="13">
        <v>44240</v>
      </c>
    </row>
    <row r="6" spans="1:8" ht="57.95" customHeight="1">
      <c r="B6" s="13"/>
      <c r="C6" s="13"/>
      <c r="D6" s="80" t="s">
        <v>40</v>
      </c>
      <c r="E6" s="80" t="s">
        <v>41</v>
      </c>
      <c r="F6" s="80" t="s">
        <v>10</v>
      </c>
      <c r="G6" s="13"/>
      <c r="H6" s="74" t="s">
        <v>59</v>
      </c>
    </row>
    <row r="7" spans="1:8" s="3" customFormat="1" ht="19.5" customHeight="1">
      <c r="A7" s="7"/>
      <c r="B7" s="15">
        <f t="array" ref="B7:H7">DaysAndWeeks+DATE(CalendarYear,2,1)-WEEKDAY(DATE(CalendarYear,2,1),(WeekStart="Monday")+1)+15</f>
        <v>44241</v>
      </c>
      <c r="C7" s="15">
        <v>44242</v>
      </c>
      <c r="D7" s="15">
        <v>44243</v>
      </c>
      <c r="E7" s="15">
        <v>44244</v>
      </c>
      <c r="F7" s="15">
        <v>44245</v>
      </c>
      <c r="G7" s="15">
        <v>44246</v>
      </c>
      <c r="H7" s="15">
        <v>44247</v>
      </c>
    </row>
    <row r="8" spans="1:8" ht="57.95" customHeight="1">
      <c r="B8" s="71" t="s">
        <v>60</v>
      </c>
      <c r="C8" s="15"/>
      <c r="D8" s="80" t="s">
        <v>48</v>
      </c>
      <c r="E8" s="80" t="s">
        <v>49</v>
      </c>
      <c r="F8" s="80" t="s">
        <v>50</v>
      </c>
      <c r="G8" s="15"/>
      <c r="H8" s="15"/>
    </row>
    <row r="9" spans="1:8" s="3" customFormat="1" ht="19.5" customHeight="1">
      <c r="A9" s="7"/>
      <c r="B9" s="13">
        <f t="array" ref="B9:H9">DaysAndWeeks+DATE(CalendarYear,2,1)-WEEKDAY(DATE(CalendarYear,2,1),(WeekStart="Monday")+1)+22</f>
        <v>44248</v>
      </c>
      <c r="C9" s="13">
        <v>44249</v>
      </c>
      <c r="D9" s="13">
        <v>44250</v>
      </c>
      <c r="E9" s="13">
        <v>44251</v>
      </c>
      <c r="F9" s="13">
        <v>44252</v>
      </c>
      <c r="G9" s="13">
        <v>44253</v>
      </c>
      <c r="H9" s="13">
        <v>44254</v>
      </c>
    </row>
    <row r="10" spans="1:8" ht="57.95" customHeight="1">
      <c r="B10" s="13"/>
      <c r="C10" s="13"/>
      <c r="D10" s="80" t="s">
        <v>32</v>
      </c>
      <c r="E10" s="80" t="s">
        <v>33</v>
      </c>
      <c r="F10" s="80" t="s">
        <v>33</v>
      </c>
      <c r="G10" s="13"/>
      <c r="H10" s="74" t="s">
        <v>59</v>
      </c>
    </row>
    <row r="11" spans="1:8" s="3" customFormat="1" ht="19.5" customHeight="1">
      <c r="A11" s="7"/>
      <c r="B11" s="15">
        <f t="array" ref="B11:H11">DaysAndWeeks+DATE(CalendarYear,2,1)-WEEKDAY(DATE(CalendarYear,2,1),(WeekStart="Monday")+1)+29</f>
        <v>44255</v>
      </c>
      <c r="C11" s="15">
        <v>44256</v>
      </c>
      <c r="D11" s="15">
        <v>44257</v>
      </c>
      <c r="E11" s="15">
        <v>44258</v>
      </c>
      <c r="F11" s="15">
        <v>44259</v>
      </c>
      <c r="G11" s="15">
        <v>44260</v>
      </c>
      <c r="H11" s="15">
        <v>44261</v>
      </c>
    </row>
    <row r="12" spans="1:8" ht="57.95" customHeight="1">
      <c r="B12" s="74" t="s">
        <v>59</v>
      </c>
      <c r="C12" s="15"/>
      <c r="D12" s="15"/>
      <c r="E12" s="15"/>
      <c r="F12" s="15"/>
      <c r="G12" s="15"/>
      <c r="H12" s="15"/>
    </row>
    <row r="13" spans="1:8" s="3" customFormat="1" ht="19.5" customHeight="1">
      <c r="A13" s="7"/>
      <c r="B13" s="13">
        <f t="array" ref="B13:C13">DaysAndWeeks+DATE(CalendarYear,2,1)-WEEKDAY(DATE(CalendarYear,2,1),(WeekStart="Monday")+1)+36</f>
        <v>44262</v>
      </c>
      <c r="C13" s="13">
        <v>44263</v>
      </c>
      <c r="D13" s="11" t="s">
        <v>1</v>
      </c>
      <c r="E13" s="86" t="s">
        <v>121</v>
      </c>
      <c r="F13" s="86"/>
      <c r="G13" s="86"/>
      <c r="H13" s="87"/>
    </row>
    <row r="14" spans="1:8" ht="57.95" customHeight="1">
      <c r="B14" s="13"/>
      <c r="C14" s="13"/>
      <c r="D14" s="12"/>
      <c r="E14" s="88"/>
      <c r="F14" s="88"/>
      <c r="G14" s="88"/>
      <c r="H14" s="89"/>
    </row>
  </sheetData>
  <mergeCells count="1">
    <mergeCell ref="E13:H14"/>
  </mergeCells>
  <conditionalFormatting sqref="B11:H11 B13:C13">
    <cfRule type="expression" dxfId="36" priority="4">
      <formula>AND(DAY(B11)&gt;=1,DAY(B11)&lt;=15)</formula>
    </cfRule>
  </conditionalFormatting>
  <conditionalFormatting sqref="B3:G3">
    <cfRule type="expression" dxfId="35" priority="3">
      <formula>DAY(B3)&gt;8</formula>
    </cfRule>
  </conditionalFormatting>
  <conditionalFormatting sqref="D13">
    <cfRule type="expression" dxfId="34"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February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77" orientation="landscape" r:id="rId1"/>
  <headerFooter differentFirst="1">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39997558519241921"/>
    <pageSetUpPr fitToPage="1"/>
  </sheetPr>
  <dimension ref="A1:H14"/>
  <sheetViews>
    <sheetView showGridLines="0" topLeftCell="A5" zoomScale="80" zoomScaleNormal="80" workbookViewId="0">
      <selection activeCell="C14" sqref="C14"/>
    </sheetView>
  </sheetViews>
  <sheetFormatPr defaultColWidth="8.88671875" defaultRowHeight="14.25"/>
  <cols>
    <col min="1" max="1" width="2.77734375" customWidth="1"/>
    <col min="2" max="2" width="18.44140625" customWidth="1"/>
    <col min="3" max="8" width="17.77734375" customWidth="1"/>
    <col min="9" max="9" width="2.77734375" customWidth="1"/>
    <col min="10" max="10" width="10.6640625" customWidth="1"/>
  </cols>
  <sheetData>
    <row r="1" spans="1:8" ht="59.25" customHeight="1">
      <c r="A1" s="8"/>
      <c r="B1" s="37" t="str">
        <f>"March "&amp;CalendarYear</f>
        <v>March 2021</v>
      </c>
      <c r="C1" s="38"/>
      <c r="D1" s="38"/>
      <c r="E1" s="39"/>
      <c r="F1" s="39"/>
      <c r="G1" s="39"/>
      <c r="H1" s="40"/>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DaysAndWeeks+DATE(CalendarYear,3,1)-WEEKDAY(DATE(CalendarYear,3,1),(WeekStart="Monday")+1)+1</f>
        <v>44255</v>
      </c>
      <c r="C3" s="15">
        <v>44256</v>
      </c>
      <c r="D3" s="15">
        <v>44257</v>
      </c>
      <c r="E3" s="15">
        <v>44258</v>
      </c>
      <c r="F3" s="15">
        <v>44259</v>
      </c>
      <c r="G3" s="15">
        <v>44260</v>
      </c>
      <c r="H3" s="15">
        <v>44261</v>
      </c>
    </row>
    <row r="4" spans="1:8" ht="57.95" customHeight="1">
      <c r="A4" s="8"/>
      <c r="B4" s="8"/>
      <c r="C4" s="8"/>
      <c r="D4" s="80" t="s">
        <v>42</v>
      </c>
      <c r="E4" s="80" t="s">
        <v>43</v>
      </c>
      <c r="F4" s="80" t="s">
        <v>42</v>
      </c>
      <c r="G4" s="8"/>
      <c r="H4" s="15"/>
    </row>
    <row r="5" spans="1:8" ht="19.5" customHeight="1">
      <c r="A5" s="8"/>
      <c r="B5" s="13">
        <f t="array" ref="B5:H5">DaysAndWeeks+DATE(CalendarYear,3,1)-WEEKDAY(DATE(CalendarYear,3,1),(WeekStart="Monday")+1)+8</f>
        <v>44262</v>
      </c>
      <c r="C5" s="13">
        <v>44263</v>
      </c>
      <c r="D5" s="13">
        <v>44264</v>
      </c>
      <c r="E5" s="13">
        <v>44265</v>
      </c>
      <c r="F5" s="13">
        <v>44266</v>
      </c>
      <c r="G5" s="13">
        <v>44267</v>
      </c>
      <c r="H5" s="13">
        <v>44268</v>
      </c>
    </row>
    <row r="6" spans="1:8" ht="57.95" customHeight="1">
      <c r="A6" s="8"/>
      <c r="B6" s="13"/>
      <c r="C6" s="13"/>
      <c r="D6" s="80" t="s">
        <v>87</v>
      </c>
      <c r="E6" s="80" t="s">
        <v>88</v>
      </c>
      <c r="F6" s="80" t="s">
        <v>87</v>
      </c>
      <c r="G6" s="13"/>
      <c r="H6" s="74" t="s">
        <v>59</v>
      </c>
    </row>
    <row r="7" spans="1:8" ht="19.5" customHeight="1">
      <c r="A7" s="8"/>
      <c r="B7" s="15">
        <f t="array" ref="B7:H7">DaysAndWeeks+DATE(CalendarYear,3,1)-WEEKDAY(DATE(CalendarYear,3,1),(WeekStart="Monday")+1)+15</f>
        <v>44269</v>
      </c>
      <c r="C7" s="15">
        <v>44270</v>
      </c>
      <c r="D7" s="15">
        <v>44271</v>
      </c>
      <c r="E7" s="15">
        <v>44272</v>
      </c>
      <c r="F7" s="15">
        <v>44273</v>
      </c>
      <c r="G7" s="15">
        <v>44274</v>
      </c>
      <c r="H7" s="15">
        <v>44275</v>
      </c>
    </row>
    <row r="8" spans="1:8" ht="57.95" customHeight="1">
      <c r="A8" s="8"/>
      <c r="B8" s="74" t="s">
        <v>59</v>
      </c>
      <c r="C8" s="15"/>
      <c r="D8" s="80" t="s">
        <v>46</v>
      </c>
      <c r="E8" s="80" t="s">
        <v>47</v>
      </c>
      <c r="F8" s="80" t="s">
        <v>46</v>
      </c>
      <c r="G8" s="15"/>
      <c r="H8" s="15"/>
    </row>
    <row r="9" spans="1:8" ht="19.5" customHeight="1">
      <c r="A9" s="8"/>
      <c r="B9" s="13">
        <f t="array" ref="B9:H9">DaysAndWeeks+DATE(CalendarYear,3,1)-WEEKDAY(DATE(CalendarYear,3,1),(WeekStart="Monday")+1)+22</f>
        <v>44276</v>
      </c>
      <c r="C9" s="13">
        <v>44277</v>
      </c>
      <c r="D9" s="13">
        <v>44278</v>
      </c>
      <c r="E9" s="13">
        <v>44279</v>
      </c>
      <c r="F9" s="13">
        <v>44280</v>
      </c>
      <c r="G9" s="13">
        <v>44281</v>
      </c>
      <c r="H9" s="13">
        <v>44282</v>
      </c>
    </row>
    <row r="10" spans="1:8" ht="57.95" customHeight="1">
      <c r="A10" s="8"/>
      <c r="B10" s="13"/>
      <c r="C10" s="13"/>
      <c r="D10" s="80" t="s">
        <v>34</v>
      </c>
      <c r="E10" s="80" t="s">
        <v>35</v>
      </c>
      <c r="F10" s="80" t="s">
        <v>36</v>
      </c>
      <c r="G10" s="13"/>
      <c r="H10" s="74" t="s">
        <v>59</v>
      </c>
    </row>
    <row r="11" spans="1:8" ht="19.5" customHeight="1">
      <c r="A11" s="8"/>
      <c r="B11" s="15">
        <f t="array" ref="B11:H11">DaysAndWeeks+DATE(CalendarYear,3,1)-WEEKDAY(DATE(CalendarYear,3,1),(WeekStart="Monday")+1)+29</f>
        <v>44283</v>
      </c>
      <c r="C11" s="15">
        <v>44284</v>
      </c>
      <c r="D11" s="15">
        <v>44285</v>
      </c>
      <c r="E11" s="15">
        <v>44286</v>
      </c>
      <c r="F11" s="15">
        <v>44287</v>
      </c>
      <c r="G11" s="15">
        <v>44288</v>
      </c>
      <c r="H11" s="15">
        <v>44289</v>
      </c>
    </row>
    <row r="12" spans="1:8" ht="57.95" customHeight="1">
      <c r="A12" s="8"/>
      <c r="B12" s="74" t="s">
        <v>61</v>
      </c>
      <c r="C12" s="15"/>
      <c r="D12" s="80" t="s">
        <v>44</v>
      </c>
      <c r="E12" s="80" t="s">
        <v>45</v>
      </c>
      <c r="F12" s="80" t="s">
        <v>44</v>
      </c>
      <c r="G12" s="15"/>
      <c r="H12" s="15"/>
    </row>
    <row r="13" spans="1:8" ht="19.5" customHeight="1">
      <c r="A13" s="8"/>
      <c r="B13" s="13">
        <f t="array" ref="B13:C13">DaysAndWeeks+DATE(CalendarYear,3,1)-WEEKDAY(DATE(CalendarYear,3,1),(WeekStart="Monday")+1)+36</f>
        <v>44290</v>
      </c>
      <c r="C13" s="13">
        <v>44291</v>
      </c>
      <c r="D13" s="11" t="s">
        <v>1</v>
      </c>
      <c r="E13" s="86" t="s">
        <v>120</v>
      </c>
      <c r="F13" s="86"/>
      <c r="G13" s="86"/>
      <c r="H13" s="87"/>
    </row>
    <row r="14" spans="1:8" ht="57.95" customHeight="1">
      <c r="A14" s="8"/>
      <c r="B14" s="13"/>
      <c r="C14" s="13"/>
      <c r="D14" s="12"/>
      <c r="E14" s="88"/>
      <c r="F14" s="88"/>
      <c r="G14" s="88"/>
      <c r="H14" s="89"/>
    </row>
  </sheetData>
  <mergeCells count="1">
    <mergeCell ref="E13:H14"/>
  </mergeCells>
  <conditionalFormatting sqref="B11:H11 B13:C13">
    <cfRule type="expression" dxfId="33" priority="10">
      <formula>AND(DAY(B11)&gt;=1,DAY(B11)&lt;=15)</formula>
    </cfRule>
  </conditionalFormatting>
  <conditionalFormatting sqref="D13">
    <cfRule type="expression" dxfId="32" priority="7">
      <formula>AND(DAY(D13)&gt;=1,DAY(D13)&lt;=15)</formula>
    </cfRule>
  </conditionalFormatting>
  <conditionalFormatting sqref="E3">
    <cfRule type="expression" dxfId="31" priority="6">
      <formula>DAY(E3)&gt;8</formula>
    </cfRule>
  </conditionalFormatting>
  <conditionalFormatting sqref="F3:G3">
    <cfRule type="expression" dxfId="30" priority="4">
      <formula>DAY(F3)&gt;8</formula>
    </cfRule>
  </conditionalFormatting>
  <conditionalFormatting sqref="D3">
    <cfRule type="expression" dxfId="29" priority="3">
      <formula>DAY(D3)&gt;8</formula>
    </cfRule>
  </conditionalFormatting>
  <conditionalFormatting sqref="C3">
    <cfRule type="expression" dxfId="28" priority="2">
      <formula>DAY(C3)&gt;8</formula>
    </cfRule>
  </conditionalFormatting>
  <conditionalFormatting sqref="B3">
    <cfRule type="expression" dxfId="27" priority="1">
      <formula>DAY(B3)&gt;8</formula>
    </cfRule>
  </conditionalFormatting>
  <dataValidations xWindow="208" yWindow="410" count="9">
    <dataValidation allowBlank="1" showInputMessage="1" showErrorMessage="1" prompt="This row &amp; rows 6, 8, 10, 12, &amp; 14 are cells for entering daily notes related to the calendar day in the cell above" sqref="B4"/>
    <dataValidation allowBlank="1" showInputMessage="1" showErrorMessage="1" prompt="Enter Notes in this cell" sqref="E13:H14"/>
    <dataValidation allowBlank="1" showInputMessage="1" showErrorMessage="1" prompt="Enter Notes in the cell at right" sqref="D13:D14"/>
    <dataValidation allowBlank="1" showInputMessage="1" showErrorMessage="1" prompt="March month calendar" sqref="A1"/>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Automatically determined weekday" sqref="C2:H2"/>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89" orientation="landscape" r:id="rId1"/>
  <headerFooter differentFirst="1">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pageSetUpPr fitToPage="1"/>
  </sheetPr>
  <dimension ref="A1:H14"/>
  <sheetViews>
    <sheetView showGridLines="0" topLeftCell="A7" zoomScale="90" zoomScaleNormal="90" workbookViewId="0">
      <selection activeCell="C17" sqref="C17"/>
    </sheetView>
  </sheetViews>
  <sheetFormatPr defaultColWidth="8.88671875" defaultRowHeight="14.25"/>
  <cols>
    <col min="1" max="1" width="2.77734375" customWidth="1"/>
    <col min="2" max="2" width="18.44140625" customWidth="1"/>
    <col min="3" max="8" width="17.77734375" customWidth="1"/>
    <col min="9" max="9" width="2.77734375" customWidth="1"/>
    <col min="10" max="10" width="10.6640625" customWidth="1"/>
  </cols>
  <sheetData>
    <row r="1" spans="1:8" ht="59.25" customHeight="1">
      <c r="A1" s="8"/>
      <c r="B1" s="35" t="str">
        <f>"April "&amp;CalendarYear</f>
        <v>April 2021</v>
      </c>
      <c r="C1" s="20"/>
      <c r="D1" s="20"/>
      <c r="E1" s="21"/>
      <c r="F1" s="21"/>
      <c r="G1" s="21"/>
      <c r="H1" s="36"/>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DaysAndWeeks+DATE(CalendarYear,4,1)-WEEKDAY(DATE(CalendarYear,4,1),(WeekStart="Monday")+1)+1</f>
        <v>44283</v>
      </c>
      <c r="C3" s="15">
        <v>44284</v>
      </c>
      <c r="D3" s="15">
        <v>44285</v>
      </c>
      <c r="E3" s="15">
        <v>44286</v>
      </c>
      <c r="F3" s="15">
        <v>44287</v>
      </c>
      <c r="G3" s="15">
        <v>44288</v>
      </c>
      <c r="H3" s="15">
        <v>44289</v>
      </c>
    </row>
    <row r="4" spans="1:8" ht="57.95" customHeight="1">
      <c r="A4" s="8"/>
      <c r="B4" s="15"/>
      <c r="C4" s="15"/>
      <c r="D4" s="80" t="s">
        <v>44</v>
      </c>
      <c r="E4" s="80" t="s">
        <v>45</v>
      </c>
      <c r="F4" s="80" t="s">
        <v>44</v>
      </c>
      <c r="G4" s="15"/>
      <c r="H4" s="82" t="s">
        <v>9</v>
      </c>
    </row>
    <row r="5" spans="1:8" ht="19.5" customHeight="1">
      <c r="A5" s="8"/>
      <c r="B5" s="13">
        <f t="array" ref="B5:H5">DaysAndWeeks+DATE(CalendarYear,4,1)-WEEKDAY(DATE(CalendarYear,4,1),(WeekStart="Monday")+1)+8</f>
        <v>44290</v>
      </c>
      <c r="C5" s="13">
        <v>44291</v>
      </c>
      <c r="D5" s="13">
        <v>44292</v>
      </c>
      <c r="E5" s="13">
        <v>44293</v>
      </c>
      <c r="F5" s="13">
        <v>44294</v>
      </c>
      <c r="G5" s="13">
        <v>44295</v>
      </c>
      <c r="H5" s="13">
        <v>44296</v>
      </c>
    </row>
    <row r="6" spans="1:8" ht="57.95" customHeight="1">
      <c r="A6" s="8"/>
      <c r="B6" s="13"/>
      <c r="C6" s="13"/>
      <c r="D6" s="80" t="s">
        <v>63</v>
      </c>
      <c r="E6" s="80" t="s">
        <v>64</v>
      </c>
      <c r="F6" s="80" t="s">
        <v>65</v>
      </c>
      <c r="G6" s="13"/>
      <c r="H6" s="13"/>
    </row>
    <row r="7" spans="1:8" ht="19.5" customHeight="1">
      <c r="A7" s="8"/>
      <c r="B7" s="15">
        <f t="array" ref="B7:H7">DaysAndWeeks+DATE(CalendarYear,4,1)-WEEKDAY(DATE(CalendarYear,4,1),(WeekStart="Monday")+1)+15</f>
        <v>44297</v>
      </c>
      <c r="C7" s="15">
        <v>44298</v>
      </c>
      <c r="D7" s="15">
        <v>44299</v>
      </c>
      <c r="E7" s="15">
        <v>44300</v>
      </c>
      <c r="F7" s="15">
        <v>44301</v>
      </c>
      <c r="G7" s="15">
        <v>44302</v>
      </c>
      <c r="H7" s="15">
        <v>44303</v>
      </c>
    </row>
    <row r="8" spans="1:8" ht="57.95" customHeight="1">
      <c r="A8" s="8"/>
      <c r="B8" s="15"/>
      <c r="C8" s="15"/>
      <c r="D8" s="80" t="s">
        <v>27</v>
      </c>
      <c r="E8" s="84" t="s">
        <v>25</v>
      </c>
      <c r="F8" s="80" t="s">
        <v>26</v>
      </c>
      <c r="G8" s="15"/>
      <c r="H8" s="80" t="s">
        <v>59</v>
      </c>
    </row>
    <row r="9" spans="1:8" ht="19.5" customHeight="1">
      <c r="A9" s="8"/>
      <c r="B9" s="13">
        <f t="array" ref="B9:H9">DaysAndWeeks+DATE(CalendarYear,4,1)-WEEKDAY(DATE(CalendarYear,4,1),(WeekStart="Monday")+1)+22</f>
        <v>44304</v>
      </c>
      <c r="C9" s="13">
        <v>44305</v>
      </c>
      <c r="D9" s="13">
        <v>44306</v>
      </c>
      <c r="E9" s="13">
        <v>44307</v>
      </c>
      <c r="F9" s="13">
        <v>44308</v>
      </c>
      <c r="G9" s="13">
        <v>44309</v>
      </c>
      <c r="H9" s="13">
        <v>44310</v>
      </c>
    </row>
    <row r="10" spans="1:8" ht="57.95" customHeight="1">
      <c r="A10" s="8"/>
      <c r="B10" s="80" t="s">
        <v>59</v>
      </c>
      <c r="C10" s="13"/>
      <c r="D10" s="80" t="s">
        <v>31</v>
      </c>
      <c r="E10" s="80" t="s">
        <v>30</v>
      </c>
      <c r="F10" s="80" t="s">
        <v>31</v>
      </c>
      <c r="G10" s="13"/>
      <c r="H10" s="13"/>
    </row>
    <row r="11" spans="1:8" ht="19.5" customHeight="1">
      <c r="A11" s="8"/>
      <c r="B11" s="15">
        <f t="array" ref="B11:H11">DaysAndWeeks+DATE(CalendarYear,4,1)-WEEKDAY(DATE(CalendarYear,4,1),(WeekStart="Monday")+1)+29</f>
        <v>44311</v>
      </c>
      <c r="C11" s="15">
        <v>44312</v>
      </c>
      <c r="D11" s="15">
        <v>44313</v>
      </c>
      <c r="E11" s="15">
        <v>44314</v>
      </c>
      <c r="F11" s="15">
        <v>44315</v>
      </c>
      <c r="G11" s="15">
        <v>44316</v>
      </c>
      <c r="H11" s="15">
        <v>44317</v>
      </c>
    </row>
    <row r="12" spans="1:8" ht="57.95" customHeight="1">
      <c r="A12" s="8"/>
      <c r="B12" s="15"/>
      <c r="C12" s="15"/>
      <c r="D12" s="80" t="s">
        <v>89</v>
      </c>
      <c r="E12" s="80" t="s">
        <v>90</v>
      </c>
      <c r="F12" s="80" t="s">
        <v>91</v>
      </c>
      <c r="G12" s="15"/>
      <c r="H12" s="15"/>
    </row>
    <row r="13" spans="1:8" ht="19.5" customHeight="1">
      <c r="A13" s="8"/>
      <c r="B13" s="13">
        <f t="array" ref="B13:C13">DaysAndWeeks+DATE(CalendarYear,4,1)-WEEKDAY(DATE(CalendarYear,4,1),(WeekStart="Monday")+1)+36</f>
        <v>44318</v>
      </c>
      <c r="C13" s="13">
        <v>44319</v>
      </c>
      <c r="D13" s="11" t="s">
        <v>1</v>
      </c>
      <c r="E13" s="86" t="s">
        <v>119</v>
      </c>
      <c r="F13" s="86"/>
      <c r="G13" s="86"/>
      <c r="H13" s="87"/>
    </row>
    <row r="14" spans="1:8" ht="80.099999999999994" customHeight="1">
      <c r="A14" s="8"/>
      <c r="B14" s="13"/>
      <c r="C14" s="13"/>
      <c r="D14" s="12"/>
      <c r="E14" s="88"/>
      <c r="F14" s="88"/>
      <c r="G14" s="88"/>
      <c r="H14" s="89"/>
    </row>
  </sheetData>
  <mergeCells count="1">
    <mergeCell ref="E13:H14"/>
  </mergeCells>
  <conditionalFormatting sqref="B11:H11 B13:C13">
    <cfRule type="expression" dxfId="26" priority="4">
      <formula>AND(DAY(B11)&gt;=1,DAY(B11)&lt;=15)</formula>
    </cfRule>
  </conditionalFormatting>
  <conditionalFormatting sqref="B3:G3">
    <cfRule type="expression" dxfId="25" priority="3">
      <formula>DAY(B3)&gt;8</formula>
    </cfRule>
  </conditionalFormatting>
  <conditionalFormatting sqref="D13">
    <cfRule type="expression" dxfId="24"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April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89" orientation="landscape" r:id="rId1"/>
  <headerFooter differentFirst="1">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pageSetUpPr fitToPage="1"/>
  </sheetPr>
  <dimension ref="A1:H14"/>
  <sheetViews>
    <sheetView showGridLines="0" zoomScale="80" zoomScaleNormal="80" workbookViewId="0">
      <selection activeCell="D12" sqref="D12"/>
    </sheetView>
  </sheetViews>
  <sheetFormatPr defaultColWidth="8.88671875" defaultRowHeight="14.25"/>
  <cols>
    <col min="1" max="1" width="2.77734375" customWidth="1"/>
    <col min="2" max="2" width="18.44140625" customWidth="1"/>
    <col min="3" max="8" width="17.77734375" customWidth="1"/>
    <col min="9" max="9" width="2.77734375" customWidth="1"/>
    <col min="10" max="10" width="10.6640625" customWidth="1"/>
  </cols>
  <sheetData>
    <row r="1" spans="1:8" ht="59.25" customHeight="1">
      <c r="A1" s="8"/>
      <c r="B1" s="41" t="str">
        <f>"May "&amp;CalendarYear</f>
        <v>May 2021</v>
      </c>
      <c r="C1" s="42"/>
      <c r="D1" s="42"/>
      <c r="E1" s="43"/>
      <c r="F1" s="43"/>
      <c r="G1" s="43"/>
      <c r="H1" s="44"/>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DaysAndWeeks+DATE(CalendarYear,5,1)-WEEKDAY(DATE(CalendarYear,5,1),(WeekStart="Monday")+1)+1</f>
        <v>44311</v>
      </c>
      <c r="C3" s="15">
        <v>44312</v>
      </c>
      <c r="D3" s="15">
        <v>44313</v>
      </c>
      <c r="E3" s="15">
        <v>44314</v>
      </c>
      <c r="F3" s="15">
        <v>44315</v>
      </c>
      <c r="G3" s="15">
        <v>44316</v>
      </c>
      <c r="H3" s="15">
        <v>44317</v>
      </c>
    </row>
    <row r="4" spans="1:8" ht="57.95" customHeight="1">
      <c r="A4" s="8"/>
      <c r="B4" s="15"/>
      <c r="C4" s="15"/>
      <c r="D4" s="15"/>
      <c r="E4" s="15"/>
      <c r="F4" s="15"/>
      <c r="G4" s="15"/>
      <c r="H4" s="15"/>
    </row>
    <row r="5" spans="1:8" ht="19.5" customHeight="1">
      <c r="A5" s="8"/>
      <c r="B5" s="13">
        <f t="array" ref="B5:H5">DaysAndWeeks+DATE(CalendarYear,5,1)-WEEKDAY(DATE(CalendarYear,5,1),(WeekStart="Monday")+1)+8</f>
        <v>44318</v>
      </c>
      <c r="C5" s="13">
        <v>44319</v>
      </c>
      <c r="D5" s="13">
        <v>44320</v>
      </c>
      <c r="E5" s="13">
        <v>44321</v>
      </c>
      <c r="F5" s="13">
        <v>44322</v>
      </c>
      <c r="G5" s="13">
        <v>44323</v>
      </c>
      <c r="H5" s="13">
        <v>44324</v>
      </c>
    </row>
    <row r="6" spans="1:8" ht="57.95" customHeight="1">
      <c r="A6" s="8"/>
      <c r="B6" s="13"/>
      <c r="C6" s="13"/>
      <c r="D6" s="80" t="s">
        <v>51</v>
      </c>
      <c r="E6" s="80" t="s">
        <v>35</v>
      </c>
      <c r="F6" s="80" t="s">
        <v>34</v>
      </c>
      <c r="G6" s="13"/>
      <c r="H6" s="80" t="s">
        <v>59</v>
      </c>
    </row>
    <row r="7" spans="1:8" ht="19.5" customHeight="1">
      <c r="A7" s="8"/>
      <c r="B7" s="15">
        <f t="array" ref="B7:H7">DaysAndWeeks+DATE(CalendarYear,5,1)-WEEKDAY(DATE(CalendarYear,5,1),(WeekStart="Monday")+1)+15</f>
        <v>44325</v>
      </c>
      <c r="C7" s="15">
        <v>44326</v>
      </c>
      <c r="D7" s="15">
        <v>44327</v>
      </c>
      <c r="E7" s="15">
        <v>44328</v>
      </c>
      <c r="F7" s="15">
        <v>44329</v>
      </c>
      <c r="G7" s="15">
        <v>44330</v>
      </c>
      <c r="H7" s="15">
        <v>44331</v>
      </c>
    </row>
    <row r="8" spans="1:8" ht="57.95" customHeight="1">
      <c r="A8" s="8"/>
      <c r="B8" s="80" t="s">
        <v>59</v>
      </c>
      <c r="C8" s="15"/>
      <c r="D8" s="80" t="s">
        <v>101</v>
      </c>
      <c r="E8" s="80" t="s">
        <v>103</v>
      </c>
      <c r="F8" s="80" t="s">
        <v>102</v>
      </c>
      <c r="G8" s="15"/>
      <c r="H8" s="15"/>
    </row>
    <row r="9" spans="1:8" ht="19.5" customHeight="1">
      <c r="A9" s="8"/>
      <c r="B9" s="13">
        <f t="array" ref="B9:H9">DaysAndWeeks+DATE(CalendarYear,5,1)-WEEKDAY(DATE(CalendarYear,5,1),(WeekStart="Monday")+1)+22</f>
        <v>44332</v>
      </c>
      <c r="C9" s="13">
        <v>44333</v>
      </c>
      <c r="D9" s="13">
        <v>44334</v>
      </c>
      <c r="E9" s="13">
        <v>44335</v>
      </c>
      <c r="F9" s="13">
        <v>44336</v>
      </c>
      <c r="G9" s="13">
        <v>44337</v>
      </c>
      <c r="H9" s="13">
        <v>44338</v>
      </c>
    </row>
    <row r="10" spans="1:8" ht="57.95" customHeight="1">
      <c r="A10" s="8"/>
      <c r="B10" s="13"/>
      <c r="C10" s="13"/>
      <c r="D10" s="80" t="s">
        <v>104</v>
      </c>
      <c r="E10" s="80" t="s">
        <v>105</v>
      </c>
      <c r="F10" s="80" t="s">
        <v>104</v>
      </c>
      <c r="G10" s="13"/>
      <c r="H10" s="13"/>
    </row>
    <row r="11" spans="1:8" ht="19.5" customHeight="1">
      <c r="A11" s="8"/>
      <c r="B11" s="15">
        <f t="array" ref="B11:H11">DaysAndWeeks+DATE(CalendarYear,5,1)-WEEKDAY(DATE(CalendarYear,5,1),(WeekStart="Monday")+1)+29</f>
        <v>44339</v>
      </c>
      <c r="C11" s="15">
        <v>44340</v>
      </c>
      <c r="D11" s="15">
        <v>44341</v>
      </c>
      <c r="E11" s="15">
        <v>44342</v>
      </c>
      <c r="F11" s="15">
        <v>44343</v>
      </c>
      <c r="G11" s="15">
        <v>44344</v>
      </c>
      <c r="H11" s="15">
        <v>44345</v>
      </c>
    </row>
    <row r="12" spans="1:8" ht="57.95" customHeight="1">
      <c r="A12" s="8"/>
      <c r="B12" s="15"/>
      <c r="C12" s="15"/>
      <c r="D12" s="80" t="s">
        <v>65</v>
      </c>
      <c r="E12" s="80" t="s">
        <v>66</v>
      </c>
      <c r="F12" s="80" t="s">
        <v>63</v>
      </c>
      <c r="G12" s="15"/>
      <c r="H12" s="80" t="s">
        <v>59</v>
      </c>
    </row>
    <row r="13" spans="1:8" ht="19.5" customHeight="1">
      <c r="A13" s="8"/>
      <c r="B13" s="13">
        <f t="array" ref="B13:C13">DaysAndWeeks+DATE(CalendarYear,5,1)-WEEKDAY(DATE(CalendarYear,5,1),(WeekStart="Monday")+1)+36</f>
        <v>44346</v>
      </c>
      <c r="C13" s="13">
        <v>44347</v>
      </c>
      <c r="D13" s="11" t="s">
        <v>1</v>
      </c>
      <c r="E13" s="86" t="s">
        <v>118</v>
      </c>
      <c r="F13" s="86"/>
      <c r="G13" s="86"/>
      <c r="H13" s="87"/>
    </row>
    <row r="14" spans="1:8" ht="57.95" customHeight="1">
      <c r="A14" s="8"/>
      <c r="B14" s="80" t="s">
        <v>62</v>
      </c>
      <c r="C14" s="13"/>
      <c r="D14" s="12"/>
      <c r="E14" s="88"/>
      <c r="F14" s="88"/>
      <c r="G14" s="88"/>
      <c r="H14" s="89"/>
    </row>
  </sheetData>
  <mergeCells count="1">
    <mergeCell ref="E13:H14"/>
  </mergeCells>
  <conditionalFormatting sqref="B11:H11 B13:C13">
    <cfRule type="expression" dxfId="23" priority="4">
      <formula>AND(DAY(B11)&gt;=1,DAY(B11)&lt;=15)</formula>
    </cfRule>
  </conditionalFormatting>
  <conditionalFormatting sqref="B3:G3">
    <cfRule type="expression" dxfId="22" priority="3">
      <formula>DAY(B3)&gt;8</formula>
    </cfRule>
  </conditionalFormatting>
  <conditionalFormatting sqref="D13">
    <cfRule type="expression" dxfId="21"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May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77" orientation="landscape" r:id="rId1"/>
  <headerFooter differentFirst="1">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H14"/>
  <sheetViews>
    <sheetView showGridLines="0" topLeftCell="A6" zoomScale="80" zoomScaleNormal="80" workbookViewId="0">
      <selection activeCell="G12" sqref="G12"/>
    </sheetView>
  </sheetViews>
  <sheetFormatPr defaultColWidth="8.88671875" defaultRowHeight="14.25"/>
  <cols>
    <col min="1" max="1" width="2.77734375" customWidth="1"/>
    <col min="2" max="2" width="18.44140625" customWidth="1"/>
    <col min="3" max="8" width="17.77734375" customWidth="1"/>
    <col min="9" max="9" width="2.77734375" customWidth="1"/>
    <col min="10" max="10" width="10.6640625" customWidth="1"/>
  </cols>
  <sheetData>
    <row r="1" spans="1:8" ht="59.25" customHeight="1">
      <c r="A1" s="8"/>
      <c r="B1" s="27" t="str">
        <f>"June "&amp;CalendarYear</f>
        <v>June 2021</v>
      </c>
      <c r="C1" s="28"/>
      <c r="D1" s="28"/>
      <c r="E1" s="29"/>
      <c r="F1" s="29"/>
      <c r="G1" s="29"/>
      <c r="H1" s="30"/>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DaysAndWeeks+DATE(CalendarYear,6,1)-WEEKDAY(DATE(CalendarYear,6,1),(WeekStart="Monday")+1)+1</f>
        <v>44346</v>
      </c>
      <c r="C3" s="15">
        <v>44347</v>
      </c>
      <c r="D3" s="15">
        <v>44348</v>
      </c>
      <c r="E3" s="15">
        <v>44349</v>
      </c>
      <c r="F3" s="15">
        <v>44350</v>
      </c>
      <c r="G3" s="15">
        <v>44351</v>
      </c>
      <c r="H3" s="15">
        <v>44352</v>
      </c>
    </row>
    <row r="4" spans="1:8" ht="57.95" customHeight="1">
      <c r="A4" s="8"/>
      <c r="B4" s="15"/>
      <c r="C4" s="15"/>
      <c r="D4" s="80" t="s">
        <v>44</v>
      </c>
      <c r="E4" s="80" t="s">
        <v>106</v>
      </c>
      <c r="F4" s="80" t="s">
        <v>107</v>
      </c>
      <c r="G4" s="15"/>
      <c r="H4" s="15"/>
    </row>
    <row r="5" spans="1:8" ht="19.5" customHeight="1">
      <c r="A5" s="8"/>
      <c r="B5" s="13">
        <f t="array" ref="B5:H5">DaysAndWeeks+DATE(CalendarYear,6,1)-WEEKDAY(DATE(CalendarYear,6,1),(WeekStart="Monday")+1)+8</f>
        <v>44353</v>
      </c>
      <c r="C5" s="13">
        <v>44354</v>
      </c>
      <c r="D5" s="13">
        <v>44355</v>
      </c>
      <c r="E5" s="13">
        <v>44356</v>
      </c>
      <c r="F5" s="13">
        <v>44357</v>
      </c>
      <c r="G5" s="13">
        <v>44358</v>
      </c>
      <c r="H5" s="13">
        <v>44359</v>
      </c>
    </row>
    <row r="6" spans="1:8" ht="57.95" customHeight="1">
      <c r="A6" s="8"/>
      <c r="B6" s="13"/>
      <c r="C6" s="13"/>
      <c r="D6" s="80" t="s">
        <v>91</v>
      </c>
      <c r="E6" s="80" t="s">
        <v>90</v>
      </c>
      <c r="F6" s="80" t="s">
        <v>89</v>
      </c>
      <c r="G6" s="13"/>
      <c r="H6" s="80" t="s">
        <v>59</v>
      </c>
    </row>
    <row r="7" spans="1:8" ht="19.5" customHeight="1">
      <c r="A7" s="8"/>
      <c r="B7" s="15">
        <f t="array" ref="B7:H7">DaysAndWeeks+DATE(CalendarYear,6,1)-WEEKDAY(DATE(CalendarYear,6,1),(WeekStart="Monday")+1)+15</f>
        <v>44360</v>
      </c>
      <c r="C7" s="15">
        <v>44361</v>
      </c>
      <c r="D7" s="15">
        <v>44362</v>
      </c>
      <c r="E7" s="15">
        <v>44363</v>
      </c>
      <c r="F7" s="15">
        <v>44364</v>
      </c>
      <c r="G7" s="15">
        <v>44365</v>
      </c>
      <c r="H7" s="15">
        <v>44366</v>
      </c>
    </row>
    <row r="8" spans="1:8" ht="57.95" customHeight="1">
      <c r="A8" s="8"/>
      <c r="B8" s="80" t="s">
        <v>62</v>
      </c>
      <c r="C8" s="15"/>
      <c r="D8" s="80" t="s">
        <v>40</v>
      </c>
      <c r="E8" s="80" t="s">
        <v>57</v>
      </c>
      <c r="F8" s="80" t="s">
        <v>56</v>
      </c>
      <c r="G8" s="15"/>
      <c r="H8" s="15"/>
    </row>
    <row r="9" spans="1:8" ht="19.5" customHeight="1">
      <c r="A9" s="8"/>
      <c r="B9" s="13">
        <f t="array" ref="B9:H9">DaysAndWeeks+DATE(CalendarYear,6,1)-WEEKDAY(DATE(CalendarYear,6,1),(WeekStart="Monday")+1)+22</f>
        <v>44367</v>
      </c>
      <c r="C9" s="13">
        <v>44368</v>
      </c>
      <c r="D9" s="13">
        <v>44369</v>
      </c>
      <c r="E9" s="13">
        <v>44370</v>
      </c>
      <c r="F9" s="13">
        <v>44371</v>
      </c>
      <c r="G9" s="13">
        <v>44372</v>
      </c>
      <c r="H9" s="13">
        <v>44373</v>
      </c>
    </row>
    <row r="10" spans="1:8" ht="57.95" customHeight="1">
      <c r="A10" s="8"/>
      <c r="B10" s="13"/>
      <c r="C10" s="13"/>
      <c r="D10" s="80" t="s">
        <v>81</v>
      </c>
      <c r="E10" s="80" t="s">
        <v>82</v>
      </c>
      <c r="F10" s="80" t="s">
        <v>83</v>
      </c>
      <c r="G10" s="13"/>
      <c r="H10" s="80" t="s">
        <v>59</v>
      </c>
    </row>
    <row r="11" spans="1:8" ht="19.5" customHeight="1">
      <c r="A11" s="8"/>
      <c r="B11" s="15">
        <f t="array" ref="B11:H11">DaysAndWeeks+DATE(CalendarYear,6,1)-WEEKDAY(DATE(CalendarYear,6,1),(WeekStart="Monday")+1)+29</f>
        <v>44374</v>
      </c>
      <c r="C11" s="15">
        <v>44375</v>
      </c>
      <c r="D11" s="15">
        <v>44376</v>
      </c>
      <c r="E11" s="15">
        <v>44377</v>
      </c>
      <c r="F11" s="15">
        <v>44378</v>
      </c>
      <c r="G11" s="15">
        <v>44379</v>
      </c>
      <c r="H11" s="15">
        <v>44380</v>
      </c>
    </row>
    <row r="12" spans="1:8" ht="57.95" customHeight="1">
      <c r="A12" s="8"/>
      <c r="B12" s="80" t="s">
        <v>62</v>
      </c>
      <c r="C12" s="15"/>
      <c r="D12" s="80" t="s">
        <v>46</v>
      </c>
      <c r="E12" s="80" t="s">
        <v>47</v>
      </c>
      <c r="F12" s="80" t="s">
        <v>46</v>
      </c>
      <c r="G12" s="15"/>
      <c r="H12" s="15"/>
    </row>
    <row r="13" spans="1:8" ht="19.5" customHeight="1">
      <c r="A13" s="8"/>
      <c r="B13" s="13">
        <f t="array" ref="B13:C13">DaysAndWeeks+DATE(CalendarYear,6,1)-WEEKDAY(DATE(CalendarYear,6,1),(WeekStart="Monday")+1)+36</f>
        <v>44381</v>
      </c>
      <c r="C13" s="13">
        <v>44382</v>
      </c>
      <c r="D13" s="11" t="s">
        <v>1</v>
      </c>
      <c r="E13" s="86" t="s">
        <v>117</v>
      </c>
      <c r="F13" s="86"/>
      <c r="G13" s="86"/>
      <c r="H13" s="87"/>
    </row>
    <row r="14" spans="1:8" ht="57.95" customHeight="1">
      <c r="A14" s="8"/>
      <c r="B14" s="13"/>
      <c r="C14" s="13"/>
      <c r="D14" s="12"/>
      <c r="E14" s="88"/>
      <c r="F14" s="88"/>
      <c r="G14" s="88"/>
      <c r="H14" s="89"/>
    </row>
  </sheetData>
  <mergeCells count="1">
    <mergeCell ref="E13:H14"/>
  </mergeCells>
  <conditionalFormatting sqref="B11:H11 B13:C13">
    <cfRule type="expression" dxfId="20" priority="4">
      <formula>AND(DAY(B11)&gt;=1,DAY(B11)&lt;=15)</formula>
    </cfRule>
  </conditionalFormatting>
  <conditionalFormatting sqref="B3:G3">
    <cfRule type="expression" dxfId="19" priority="3">
      <formula>DAY(B3)&gt;8</formula>
    </cfRule>
  </conditionalFormatting>
  <conditionalFormatting sqref="D13">
    <cfRule type="expression" dxfId="18"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June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89" orientation="landscape" r:id="rId1"/>
  <headerFooter differentFirst="1">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pageSetUpPr fitToPage="1"/>
  </sheetPr>
  <dimension ref="A1:H14"/>
  <sheetViews>
    <sheetView showGridLines="0" topLeftCell="A5" zoomScale="80" zoomScaleNormal="80" workbookViewId="0">
      <selection activeCell="E13" sqref="E13:H14"/>
    </sheetView>
  </sheetViews>
  <sheetFormatPr defaultColWidth="8.88671875" defaultRowHeight="14.25"/>
  <cols>
    <col min="1" max="1" width="2.77734375" customWidth="1"/>
    <col min="2" max="2" width="18.44140625" customWidth="1"/>
    <col min="3" max="8" width="17.77734375" customWidth="1"/>
    <col min="9" max="9" width="2.77734375" customWidth="1"/>
    <col min="10" max="10" width="10.6640625" customWidth="1"/>
  </cols>
  <sheetData>
    <row r="1" spans="1:8" ht="59.25" customHeight="1">
      <c r="A1" s="8"/>
      <c r="B1" s="45" t="str">
        <f>"July "&amp;CalendarYear</f>
        <v>July 2021</v>
      </c>
      <c r="C1" s="46"/>
      <c r="D1" s="46"/>
      <c r="E1" s="47"/>
      <c r="F1" s="47"/>
      <c r="G1" s="47"/>
      <c r="H1" s="48"/>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DaysAndWeeks+DATE(CalendarYear,7,1)-WEEKDAY(DATE(CalendarYear,7,1),(WeekStart="Monday")+1)+1</f>
        <v>44374</v>
      </c>
      <c r="C3" s="15">
        <v>44375</v>
      </c>
      <c r="D3" s="15">
        <v>44376</v>
      </c>
      <c r="E3" s="15">
        <v>44377</v>
      </c>
      <c r="F3" s="15">
        <v>44378</v>
      </c>
      <c r="G3" s="15">
        <v>44379</v>
      </c>
      <c r="H3" s="15">
        <v>44380</v>
      </c>
    </row>
    <row r="4" spans="1:8" ht="57.95" customHeight="1">
      <c r="A4" s="8"/>
      <c r="B4" s="15"/>
      <c r="C4" s="15"/>
      <c r="D4" s="80" t="s">
        <v>46</v>
      </c>
      <c r="E4" s="80" t="s">
        <v>47</v>
      </c>
      <c r="F4" s="80" t="s">
        <v>46</v>
      </c>
      <c r="G4" s="15"/>
      <c r="H4" s="15"/>
    </row>
    <row r="5" spans="1:8" ht="19.5" customHeight="1">
      <c r="A5" s="8"/>
      <c r="B5" s="13">
        <f t="array" ref="B5:H5">DaysAndWeeks+DATE(CalendarYear,7,1)-WEEKDAY(DATE(CalendarYear,7,1),(WeekStart="Monday")+1)+8</f>
        <v>44381</v>
      </c>
      <c r="C5" s="13">
        <v>44382</v>
      </c>
      <c r="D5" s="13">
        <v>44383</v>
      </c>
      <c r="E5" s="13">
        <v>44384</v>
      </c>
      <c r="F5" s="13">
        <v>44385</v>
      </c>
      <c r="G5" s="13">
        <v>44386</v>
      </c>
      <c r="H5" s="13">
        <v>44387</v>
      </c>
    </row>
    <row r="6" spans="1:8" ht="63" customHeight="1">
      <c r="A6" s="8"/>
      <c r="B6" s="13"/>
      <c r="C6" s="13"/>
      <c r="D6" s="74" t="s">
        <v>92</v>
      </c>
      <c r="E6" s="74" t="s">
        <v>93</v>
      </c>
      <c r="F6" s="80" t="s">
        <v>92</v>
      </c>
      <c r="G6" s="13"/>
      <c r="H6" s="13"/>
    </row>
    <row r="7" spans="1:8" ht="19.5" customHeight="1">
      <c r="A7" s="8"/>
      <c r="B7" s="15">
        <f t="array" ref="B7:H7">DaysAndWeeks+DATE(CalendarYear,7,1)-WEEKDAY(DATE(CalendarYear,7,1),(WeekStart="Monday")+1)+15</f>
        <v>44388</v>
      </c>
      <c r="C7" s="15">
        <v>44389</v>
      </c>
      <c r="D7" s="15">
        <v>44390</v>
      </c>
      <c r="E7" s="15">
        <v>44391</v>
      </c>
      <c r="F7" s="15">
        <v>44392</v>
      </c>
      <c r="G7" s="15">
        <v>44393</v>
      </c>
      <c r="H7" s="15">
        <v>44394</v>
      </c>
    </row>
    <row r="8" spans="1:8" ht="57.95" customHeight="1">
      <c r="A8" s="8"/>
      <c r="B8" s="15"/>
      <c r="C8" s="15"/>
      <c r="D8" s="80" t="s">
        <v>114</v>
      </c>
      <c r="E8" s="80" t="s">
        <v>115</v>
      </c>
      <c r="F8" s="80" t="s">
        <v>114</v>
      </c>
      <c r="G8" s="15"/>
      <c r="H8" s="15"/>
    </row>
    <row r="9" spans="1:8" ht="19.5" customHeight="1">
      <c r="A9" s="8"/>
      <c r="B9" s="13">
        <f t="array" ref="B9:H9">DaysAndWeeks+DATE(CalendarYear,7,1)-WEEKDAY(DATE(CalendarYear,7,1),(WeekStart="Monday")+1)+22</f>
        <v>44395</v>
      </c>
      <c r="C9" s="13">
        <v>44396</v>
      </c>
      <c r="D9" s="13">
        <v>44397</v>
      </c>
      <c r="E9" s="13">
        <v>44398</v>
      </c>
      <c r="F9" s="13">
        <v>44399</v>
      </c>
      <c r="G9" s="13">
        <v>44400</v>
      </c>
      <c r="H9" s="13">
        <v>44401</v>
      </c>
    </row>
    <row r="10" spans="1:8" ht="57.95" customHeight="1">
      <c r="A10" s="8"/>
      <c r="B10" s="13"/>
      <c r="C10" s="13"/>
      <c r="D10" s="80" t="s">
        <v>91</v>
      </c>
      <c r="E10" s="80" t="s">
        <v>108</v>
      </c>
      <c r="F10" s="80" t="s">
        <v>91</v>
      </c>
      <c r="G10" s="13"/>
      <c r="H10" s="13"/>
    </row>
    <row r="11" spans="1:8" ht="19.5" customHeight="1">
      <c r="A11" s="8"/>
      <c r="B11" s="15">
        <f t="array" ref="B11:H11">DaysAndWeeks+DATE(CalendarYear,7,1)-WEEKDAY(DATE(CalendarYear,7,1),(WeekStart="Monday")+1)+29</f>
        <v>44402</v>
      </c>
      <c r="C11" s="15">
        <v>44403</v>
      </c>
      <c r="D11" s="15">
        <v>44404</v>
      </c>
      <c r="E11" s="15">
        <v>44405</v>
      </c>
      <c r="F11" s="15">
        <v>44406</v>
      </c>
      <c r="G11" s="15">
        <v>44407</v>
      </c>
      <c r="H11" s="15">
        <v>44408</v>
      </c>
    </row>
    <row r="12" spans="1:8" ht="57.95" customHeight="1">
      <c r="A12" s="8"/>
      <c r="B12" s="15"/>
      <c r="C12" s="15"/>
      <c r="D12" s="80" t="s">
        <v>40</v>
      </c>
      <c r="E12" s="80" t="s">
        <v>57</v>
      </c>
      <c r="F12" s="80" t="s">
        <v>56</v>
      </c>
      <c r="G12" s="15"/>
      <c r="H12" s="15"/>
    </row>
    <row r="13" spans="1:8" ht="19.5" customHeight="1">
      <c r="A13" s="8"/>
      <c r="B13" s="13">
        <f t="array" ref="B13:C13">DaysAndWeeks+DATE(CalendarYear,7,1)-WEEKDAY(DATE(CalendarYear,7,1),(WeekStart="Monday")+1)+36</f>
        <v>44409</v>
      </c>
      <c r="C13" s="13">
        <v>44410</v>
      </c>
      <c r="D13" s="11" t="s">
        <v>1</v>
      </c>
      <c r="E13" s="86" t="s">
        <v>116</v>
      </c>
      <c r="F13" s="86"/>
      <c r="G13" s="86"/>
      <c r="H13" s="87"/>
    </row>
    <row r="14" spans="1:8" ht="66.95" customHeight="1">
      <c r="A14" s="8"/>
      <c r="B14" s="13"/>
      <c r="C14" s="13"/>
      <c r="D14" s="12"/>
      <c r="E14" s="88"/>
      <c r="F14" s="88"/>
      <c r="G14" s="88"/>
      <c r="H14" s="89"/>
    </row>
  </sheetData>
  <dataConsolidate/>
  <mergeCells count="1">
    <mergeCell ref="E13:H14"/>
  </mergeCells>
  <conditionalFormatting sqref="B11:H11 B13:C13">
    <cfRule type="expression" dxfId="17" priority="4">
      <formula>AND(DAY(B11)&gt;=1,DAY(B11)&lt;=15)</formula>
    </cfRule>
  </conditionalFormatting>
  <conditionalFormatting sqref="B3:G3">
    <cfRule type="expression" dxfId="16" priority="3">
      <formula>DAY(B3)&gt;8</formula>
    </cfRule>
  </conditionalFormatting>
  <conditionalFormatting sqref="D13">
    <cfRule type="expression" dxfId="15"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The year in this cell is automatically updated. Select another year in cell K3 of the January worksheet to change the year" sqref="C1"/>
    <dataValidation allowBlank="1" showInputMessage="1" showErrorMessage="1" prompt="July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s>
  <printOptions horizontalCentered="1" verticalCentered="1"/>
  <pageMargins left="0.7" right="0.7" top="0.75" bottom="0.75" header="0.3" footer="0.3"/>
  <pageSetup scale="89" orientation="landscape" r:id="rId1"/>
  <headerFooter differentFirst="1">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8"/>
    <pageSetUpPr fitToPage="1"/>
  </sheetPr>
  <dimension ref="A1:H14"/>
  <sheetViews>
    <sheetView showGridLines="0" topLeftCell="A5" zoomScale="90" zoomScaleNormal="90" workbookViewId="0">
      <selection activeCell="D14" sqref="D14"/>
    </sheetView>
  </sheetViews>
  <sheetFormatPr defaultColWidth="8.88671875" defaultRowHeight="14.25"/>
  <cols>
    <col min="1" max="1" width="2.77734375" customWidth="1"/>
    <col min="2" max="2" width="18.44140625" customWidth="1"/>
    <col min="3" max="8" width="17.77734375" customWidth="1"/>
    <col min="9" max="9" width="2.77734375" customWidth="1"/>
    <col min="10" max="10" width="10.6640625" customWidth="1"/>
  </cols>
  <sheetData>
    <row r="1" spans="1:8" ht="59.25" customHeight="1">
      <c r="A1" s="8"/>
      <c r="B1" s="49" t="str">
        <f>"August "&amp;CalendarYear</f>
        <v>August 2021</v>
      </c>
      <c r="C1" s="50"/>
      <c r="D1" s="50"/>
      <c r="E1" s="51"/>
      <c r="F1" s="51"/>
      <c r="G1" s="51"/>
      <c r="H1" s="52"/>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DaysAndWeeks+DATE(CalendarYear,8,1)-WEEKDAY(DATE(CalendarYear,8,1),(WeekStart="Monday")+1)+1</f>
        <v>44409</v>
      </c>
      <c r="C3" s="15">
        <v>44410</v>
      </c>
      <c r="D3" s="15">
        <v>44411</v>
      </c>
      <c r="E3" s="15">
        <v>44412</v>
      </c>
      <c r="F3" s="15">
        <v>44413</v>
      </c>
      <c r="G3" s="15">
        <v>44414</v>
      </c>
      <c r="H3" s="15">
        <v>44415</v>
      </c>
    </row>
    <row r="4" spans="1:8" ht="57.95" customHeight="1">
      <c r="A4" s="8"/>
      <c r="B4" s="15"/>
      <c r="C4" s="15"/>
      <c r="D4" s="80" t="s">
        <v>27</v>
      </c>
      <c r="E4" s="80" t="s">
        <v>52</v>
      </c>
      <c r="F4" s="80" t="s">
        <v>26</v>
      </c>
      <c r="G4" s="15"/>
      <c r="H4" s="15"/>
    </row>
    <row r="5" spans="1:8" ht="19.5" customHeight="1">
      <c r="A5" s="8"/>
      <c r="B5" s="13">
        <f t="array" ref="B5:H5">DaysAndWeeks+DATE(CalendarYear,8,1)-WEEKDAY(DATE(CalendarYear,8,1),(WeekStart="Monday")+1)+8</f>
        <v>44416</v>
      </c>
      <c r="C5" s="13">
        <v>44417</v>
      </c>
      <c r="D5" s="13">
        <v>44418</v>
      </c>
      <c r="E5" s="13">
        <v>44419</v>
      </c>
      <c r="F5" s="13">
        <v>44420</v>
      </c>
      <c r="G5" s="13">
        <v>44421</v>
      </c>
      <c r="H5" s="13">
        <v>44422</v>
      </c>
    </row>
    <row r="6" spans="1:8" ht="57.95" customHeight="1">
      <c r="A6" s="8"/>
      <c r="B6" s="13"/>
      <c r="C6" s="13"/>
      <c r="D6" s="80" t="s">
        <v>63</v>
      </c>
      <c r="E6" s="80" t="s">
        <v>47</v>
      </c>
      <c r="F6" s="80" t="s">
        <v>63</v>
      </c>
      <c r="G6" s="13"/>
      <c r="H6" s="13"/>
    </row>
    <row r="7" spans="1:8" ht="19.5" customHeight="1">
      <c r="A7" s="8"/>
      <c r="B7" s="15">
        <f t="array" ref="B7:H7">DaysAndWeeks+DATE(CalendarYear,8,1)-WEEKDAY(DATE(CalendarYear,8,1),(WeekStart="Monday")+1)+15</f>
        <v>44423</v>
      </c>
      <c r="C7" s="15">
        <v>44424</v>
      </c>
      <c r="D7" s="15">
        <v>44425</v>
      </c>
      <c r="E7" s="15">
        <v>44426</v>
      </c>
      <c r="F7" s="15">
        <v>44427</v>
      </c>
      <c r="G7" s="15">
        <v>44428</v>
      </c>
      <c r="H7" s="15">
        <v>44429</v>
      </c>
    </row>
    <row r="8" spans="1:8" ht="57.95" customHeight="1">
      <c r="A8" s="8"/>
      <c r="B8" s="15"/>
      <c r="C8" s="15"/>
      <c r="D8" s="80" t="s">
        <v>94</v>
      </c>
      <c r="E8" s="80" t="s">
        <v>95</v>
      </c>
      <c r="F8" s="80" t="s">
        <v>94</v>
      </c>
      <c r="G8" s="15"/>
      <c r="H8" s="15"/>
    </row>
    <row r="9" spans="1:8" ht="19.5" customHeight="1">
      <c r="A9" s="8"/>
      <c r="B9" s="13">
        <f t="array" ref="B9:H9">DaysAndWeeks+DATE(CalendarYear,8,1)-WEEKDAY(DATE(CalendarYear,8,1),(WeekStart="Monday")+1)+22</f>
        <v>44430</v>
      </c>
      <c r="C9" s="13">
        <v>44431</v>
      </c>
      <c r="D9" s="13">
        <v>44432</v>
      </c>
      <c r="E9" s="13">
        <v>44433</v>
      </c>
      <c r="F9" s="13">
        <v>44434</v>
      </c>
      <c r="G9" s="13">
        <v>44435</v>
      </c>
      <c r="H9" s="13">
        <v>44436</v>
      </c>
    </row>
    <row r="10" spans="1:8" ht="57.95" customHeight="1">
      <c r="A10" s="8"/>
      <c r="B10" s="13"/>
      <c r="C10" s="13"/>
      <c r="D10" s="80" t="s">
        <v>96</v>
      </c>
      <c r="E10" s="80" t="s">
        <v>97</v>
      </c>
      <c r="F10" s="80" t="s">
        <v>96</v>
      </c>
      <c r="G10" s="13"/>
      <c r="H10" s="13"/>
    </row>
    <row r="11" spans="1:8" ht="19.5" customHeight="1">
      <c r="A11" s="8"/>
      <c r="B11" s="15">
        <f t="array" ref="B11:H11">DaysAndWeeks+DATE(CalendarYear,8,1)-WEEKDAY(DATE(CalendarYear,8,1),(WeekStart="Monday")+1)+29</f>
        <v>44437</v>
      </c>
      <c r="C11" s="15">
        <v>44438</v>
      </c>
      <c r="D11" s="15">
        <v>44439</v>
      </c>
      <c r="E11" s="15">
        <v>44440</v>
      </c>
      <c r="F11" s="15">
        <v>44441</v>
      </c>
      <c r="G11" s="15">
        <v>44442</v>
      </c>
      <c r="H11" s="15">
        <v>44443</v>
      </c>
    </row>
    <row r="12" spans="1:8" ht="57.95" customHeight="1">
      <c r="A12" s="8"/>
      <c r="B12" s="15"/>
      <c r="C12" s="15"/>
      <c r="D12" s="80" t="s">
        <v>91</v>
      </c>
      <c r="E12" s="80" t="s">
        <v>108</v>
      </c>
      <c r="F12" s="80" t="s">
        <v>91</v>
      </c>
      <c r="G12" s="15"/>
      <c r="H12" s="15"/>
    </row>
    <row r="13" spans="1:8" ht="19.5" customHeight="1">
      <c r="A13" s="8"/>
      <c r="B13" s="13">
        <f t="array" ref="B13:C13">DaysAndWeeks+DATE(CalendarYear,8,1)-WEEKDAY(DATE(CalendarYear,8,1),(WeekStart="Monday")+1)+36</f>
        <v>44444</v>
      </c>
      <c r="C13" s="13">
        <v>44445</v>
      </c>
      <c r="D13" s="11" t="s">
        <v>1</v>
      </c>
      <c r="E13" s="86" t="s">
        <v>113</v>
      </c>
      <c r="F13" s="86"/>
      <c r="G13" s="86"/>
      <c r="H13" s="87"/>
    </row>
    <row r="14" spans="1:8" ht="57.95" customHeight="1">
      <c r="A14" s="8"/>
      <c r="B14" s="13"/>
      <c r="C14" s="13"/>
      <c r="D14" s="85"/>
      <c r="E14" s="88"/>
      <c r="F14" s="88"/>
      <c r="G14" s="88"/>
      <c r="H14" s="89"/>
    </row>
  </sheetData>
  <mergeCells count="1">
    <mergeCell ref="E13:H14"/>
  </mergeCells>
  <conditionalFormatting sqref="B11:H11 B13:C13">
    <cfRule type="expression" dxfId="14" priority="4">
      <formula>AND(DAY(B11)&gt;=1,DAY(B11)&lt;=15)</formula>
    </cfRule>
  </conditionalFormatting>
  <conditionalFormatting sqref="B3:G3">
    <cfRule type="expression" dxfId="13" priority="3">
      <formula>DAY(B3)&gt;8</formula>
    </cfRule>
  </conditionalFormatting>
  <conditionalFormatting sqref="D13">
    <cfRule type="expression" dxfId="12"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August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89" orientation="landscape" r:id="rId1"/>
  <headerFooter differentFirst="1">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8" tint="-0.249977111117893"/>
    <pageSetUpPr fitToPage="1"/>
  </sheetPr>
  <dimension ref="A1:H14"/>
  <sheetViews>
    <sheetView showGridLines="0" topLeftCell="C5" zoomScale="90" zoomScaleNormal="90" workbookViewId="0">
      <selection activeCell="E13" sqref="E13:H14"/>
    </sheetView>
  </sheetViews>
  <sheetFormatPr defaultColWidth="8.88671875" defaultRowHeight="14.25"/>
  <cols>
    <col min="1" max="1" width="2.77734375" customWidth="1"/>
    <col min="2" max="2" width="18.44140625" customWidth="1"/>
    <col min="3" max="8" width="17.77734375" customWidth="1"/>
    <col min="9" max="9" width="2.77734375" customWidth="1"/>
    <col min="10" max="10" width="10.6640625" customWidth="1"/>
  </cols>
  <sheetData>
    <row r="1" spans="1:8" ht="59.25" customHeight="1">
      <c r="A1" s="8"/>
      <c r="B1" s="53" t="str">
        <f>"September "&amp;CalendarYear</f>
        <v>September 2021</v>
      </c>
      <c r="C1" s="54"/>
      <c r="D1" s="54"/>
      <c r="E1" s="55"/>
      <c r="F1" s="55"/>
      <c r="G1" s="55"/>
      <c r="H1" s="56"/>
    </row>
    <row r="2" spans="1:8" ht="21.75" customHeight="1">
      <c r="A2" s="8"/>
      <c r="B2" s="9" t="str">
        <f>IF(WeekStart="SUNDAY", "SUNDAY","MONDAY")</f>
        <v>SUNDAY</v>
      </c>
      <c r="C2" s="9" t="str">
        <f t="shared" ref="C2:H2" si="0">UPPER(TEXT(C3,"dddd"))</f>
        <v>MONDAY</v>
      </c>
      <c r="D2" s="9" t="str">
        <f t="shared" si="0"/>
        <v>TUESDAY</v>
      </c>
      <c r="E2" s="9" t="str">
        <f t="shared" si="0"/>
        <v>WEDNESDAY</v>
      </c>
      <c r="F2" s="9" t="str">
        <f t="shared" si="0"/>
        <v>THURSDAY</v>
      </c>
      <c r="G2" s="9" t="str">
        <f t="shared" si="0"/>
        <v>FRIDAY</v>
      </c>
      <c r="H2" s="9" t="str">
        <f t="shared" si="0"/>
        <v>SATURDAY</v>
      </c>
    </row>
    <row r="3" spans="1:8" ht="19.5" customHeight="1">
      <c r="A3" s="8"/>
      <c r="B3" s="15">
        <f t="array" ref="B3:H3">DaysAndWeeks+DATE(CalendarYear,9,1)-WEEKDAY(DATE(CalendarYear,9,1),(WeekStart="Monday")+1)+1</f>
        <v>44437</v>
      </c>
      <c r="C3" s="15">
        <v>44438</v>
      </c>
      <c r="D3" s="15">
        <v>44439</v>
      </c>
      <c r="E3" s="15">
        <v>44440</v>
      </c>
      <c r="F3" s="15">
        <v>44441</v>
      </c>
      <c r="G3" s="15">
        <v>44442</v>
      </c>
      <c r="H3" s="15">
        <v>44443</v>
      </c>
    </row>
    <row r="4" spans="1:8" ht="57.95" customHeight="1">
      <c r="A4" s="8"/>
      <c r="B4" s="15"/>
      <c r="C4" s="15"/>
      <c r="D4" s="80" t="s">
        <v>91</v>
      </c>
      <c r="E4" s="80" t="s">
        <v>108</v>
      </c>
      <c r="F4" s="80" t="s">
        <v>91</v>
      </c>
      <c r="G4" s="15"/>
      <c r="H4" s="15"/>
    </row>
    <row r="5" spans="1:8" ht="19.5" customHeight="1">
      <c r="A5" s="8"/>
      <c r="B5" s="13">
        <f t="array" ref="B5:H5">DaysAndWeeks+DATE(CalendarYear,9,1)-WEEKDAY(DATE(CalendarYear,9,1),(WeekStart="Monday")+1)+8</f>
        <v>44444</v>
      </c>
      <c r="C5" s="13">
        <v>44445</v>
      </c>
      <c r="D5" s="13">
        <v>44446</v>
      </c>
      <c r="E5" s="13">
        <v>44447</v>
      </c>
      <c r="F5" s="13">
        <v>44448</v>
      </c>
      <c r="G5" s="13">
        <v>44449</v>
      </c>
      <c r="H5" s="13">
        <v>44450</v>
      </c>
    </row>
    <row r="6" spans="1:8" ht="57.95" customHeight="1">
      <c r="A6" s="8"/>
      <c r="B6" s="13"/>
      <c r="C6" s="13"/>
      <c r="D6" s="80" t="s">
        <v>40</v>
      </c>
      <c r="E6" s="80" t="s">
        <v>57</v>
      </c>
      <c r="F6" s="80" t="s">
        <v>56</v>
      </c>
      <c r="G6" s="13"/>
      <c r="H6" s="13"/>
    </row>
    <row r="7" spans="1:8" ht="19.5" customHeight="1">
      <c r="A7" s="8"/>
      <c r="B7" s="15">
        <f t="array" ref="B7:H7">DaysAndWeeks+DATE(CalendarYear,9,1)-WEEKDAY(DATE(CalendarYear,9,1),(WeekStart="Monday")+1)+15</f>
        <v>44451</v>
      </c>
      <c r="C7" s="15">
        <v>44452</v>
      </c>
      <c r="D7" s="15">
        <v>44453</v>
      </c>
      <c r="E7" s="15">
        <v>44454</v>
      </c>
      <c r="F7" s="15">
        <v>44455</v>
      </c>
      <c r="G7" s="15">
        <v>44456</v>
      </c>
      <c r="H7" s="15">
        <v>44457</v>
      </c>
    </row>
    <row r="8" spans="1:8" ht="57.95" customHeight="1">
      <c r="A8" s="8"/>
      <c r="B8" s="15"/>
      <c r="C8" s="15"/>
      <c r="D8" s="80" t="s">
        <v>78</v>
      </c>
      <c r="E8" s="80" t="s">
        <v>79</v>
      </c>
      <c r="F8" s="80" t="s">
        <v>80</v>
      </c>
      <c r="G8" s="15"/>
      <c r="H8" s="15"/>
    </row>
    <row r="9" spans="1:8" ht="19.5" customHeight="1">
      <c r="A9" s="8"/>
      <c r="B9" s="13">
        <f t="array" ref="B9:H9">DaysAndWeeks+DATE(CalendarYear,9,1)-WEEKDAY(DATE(CalendarYear,9,1),(WeekStart="Monday")+1)+22</f>
        <v>44458</v>
      </c>
      <c r="C9" s="13">
        <v>44459</v>
      </c>
      <c r="D9" s="13">
        <v>44460</v>
      </c>
      <c r="E9" s="13">
        <v>44461</v>
      </c>
      <c r="F9" s="13">
        <v>44462</v>
      </c>
      <c r="G9" s="13">
        <v>44463</v>
      </c>
      <c r="H9" s="13">
        <v>44464</v>
      </c>
    </row>
    <row r="10" spans="1:8" ht="57.95" customHeight="1">
      <c r="A10" s="8"/>
      <c r="B10" s="13"/>
      <c r="C10" s="13"/>
      <c r="D10" s="80" t="s">
        <v>98</v>
      </c>
      <c r="E10" s="80" t="s">
        <v>99</v>
      </c>
      <c r="F10" s="80" t="s">
        <v>100</v>
      </c>
      <c r="G10" s="13"/>
      <c r="H10" s="13"/>
    </row>
    <row r="11" spans="1:8" ht="19.5" customHeight="1">
      <c r="A11" s="8"/>
      <c r="B11" s="15">
        <f t="array" ref="B11:H11">DaysAndWeeks+DATE(CalendarYear,9,1)-WEEKDAY(DATE(CalendarYear,9,1),(WeekStart="Monday")+1)+29</f>
        <v>44465</v>
      </c>
      <c r="C11" s="15">
        <v>44466</v>
      </c>
      <c r="D11" s="15">
        <v>44467</v>
      </c>
      <c r="E11" s="15">
        <v>44468</v>
      </c>
      <c r="F11" s="15">
        <v>44469</v>
      </c>
      <c r="G11" s="15">
        <v>44470</v>
      </c>
      <c r="H11" s="15">
        <v>44471</v>
      </c>
    </row>
    <row r="12" spans="1:8" ht="57.95" customHeight="1">
      <c r="A12" s="8"/>
      <c r="B12" s="15"/>
      <c r="C12" s="15"/>
      <c r="D12" s="80" t="s">
        <v>46</v>
      </c>
      <c r="E12" s="80" t="s">
        <v>47</v>
      </c>
      <c r="F12" s="80" t="s">
        <v>63</v>
      </c>
      <c r="G12" s="15"/>
      <c r="H12" s="15"/>
    </row>
    <row r="13" spans="1:8" ht="19.5" customHeight="1">
      <c r="A13" s="8"/>
      <c r="B13" s="13">
        <f t="array" ref="B13:C13">DaysAndWeeks+DATE(CalendarYear,9,1)-WEEKDAY(DATE(CalendarYear,9,1),(WeekStart="Monday")+1)+36</f>
        <v>44472</v>
      </c>
      <c r="C13" s="13">
        <v>44473</v>
      </c>
      <c r="D13" s="11" t="s">
        <v>1</v>
      </c>
      <c r="E13" s="86" t="s">
        <v>112</v>
      </c>
      <c r="F13" s="86"/>
      <c r="G13" s="86"/>
      <c r="H13" s="87"/>
    </row>
    <row r="14" spans="1:8" ht="57.95" customHeight="1">
      <c r="A14" s="8"/>
      <c r="B14" s="13"/>
      <c r="C14" s="13"/>
      <c r="D14" s="12"/>
      <c r="E14" s="88"/>
      <c r="F14" s="88"/>
      <c r="G14" s="88"/>
      <c r="H14" s="89"/>
    </row>
  </sheetData>
  <mergeCells count="1">
    <mergeCell ref="E13:H14"/>
  </mergeCells>
  <conditionalFormatting sqref="B11:H11 B13:C13">
    <cfRule type="expression" dxfId="11" priority="4">
      <formula>AND(DAY(B11)&gt;=1,DAY(B11)&lt;=15)</formula>
    </cfRule>
  </conditionalFormatting>
  <conditionalFormatting sqref="B3:G3">
    <cfRule type="expression" dxfId="10" priority="3">
      <formula>DAY(B3)&gt;8</formula>
    </cfRule>
  </conditionalFormatting>
  <conditionalFormatting sqref="D13">
    <cfRule type="expression" dxfId="9" priority="1">
      <formula>AND(DAY(D13)&gt;=1,DAY(D13)&lt;=15)</formula>
    </cfRule>
  </conditionalFormatting>
  <dataValidations count="9">
    <dataValidation allowBlank="1" showInputMessage="1" showErrorMessage="1" prompt="Automatically determined weekday" sqref="C2:H2"/>
    <dataValidation allowBlank="1" showErrorMessage="1" prompt="The year in this cell is automatically updated based on the year entered in January worksheet. Calendar below has dates for previous and next month with lighter font shade" sqref="B1"/>
    <dataValidation allowBlank="1" showInputMessage="1" showErrorMessage="1" prompt="This row &amp; rows 5, 7, 9, 11 &amp; 13 contain calendar days of the week. If this cell doesn’t contain the number 1, then it is a day from the previous month. Enter notes in cell E13" sqref="B3"/>
    <dataValidation allowBlank="1" showInputMessage="1" showErrorMessage="1" prompt="This row contains the weekday names for this calendar. This cell contains the starting day of the week. To change the starting day, enter a new weekday in cell K4 of the January worksheet" sqref="B2"/>
    <dataValidation allowBlank="1" showInputMessage="1" showErrorMessage="1" prompt="September month calendar" sqref="A1"/>
    <dataValidation allowBlank="1" showInputMessage="1" showErrorMessage="1" prompt="Enter Notes in the cell at right" sqref="D13:D14"/>
    <dataValidation allowBlank="1" showInputMessage="1" showErrorMessage="1" prompt="Enter Notes in this cell" sqref="E13:H14"/>
    <dataValidation allowBlank="1" showInputMessage="1" showErrorMessage="1" prompt="This row &amp; rows 6, 8, 10, 12, &amp; 14 are cells for entering daily notes related to the calendar day in the cell above" sqref="B4"/>
    <dataValidation allowBlank="1" showInputMessage="1" showErrorMessage="1" prompt="The year in this cell is automatically updated. Select another year in cell K3 of the January worksheet to change the year" sqref="C1"/>
  </dataValidations>
  <printOptions horizontalCentered="1" verticalCentered="1"/>
  <pageMargins left="0.7" right="0.7" top="0.75" bottom="0.75" header="0.3" footer="0.3"/>
  <pageSetup scale="89" orientation="landscape" r:id="rId1"/>
  <headerFooter differentFirst="1">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62F6DDDD681A4C83F9A94FAA71AAF0" ma:contentTypeVersion="14" ma:contentTypeDescription="Create a new document." ma:contentTypeScope="" ma:versionID="e0df4fb5081bda962fc768fd042dfa5b">
  <xsd:schema xmlns:xsd="http://www.w3.org/2001/XMLSchema" xmlns:xs="http://www.w3.org/2001/XMLSchema" xmlns:p="http://schemas.microsoft.com/office/2006/metadata/properties" xmlns:ns1="http://schemas.microsoft.com/sharepoint/v3" xmlns:ns2="a634f0e4-b34e-4749-af93-5f1a30557b54" targetNamespace="http://schemas.microsoft.com/office/2006/metadata/properties" ma:root="true" ma:fieldsID="c04f3d731d330131a4f8ab644dd337d8" ns1:_="" ns2:_="">
    <xsd:import namespace="http://schemas.microsoft.com/sharepoint/v3"/>
    <xsd:import namespace="a634f0e4-b34e-4749-af93-5f1a30557b5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634f0e4-b34e-4749-af93-5f1a30557b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E604C7-1EE3-4813-B0A5-C950F86C9754}">
  <ds:schemaRefs>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6c05727-aa75-4e4a-9b5f-8a80a1165891"/>
    <ds:schemaRef ds:uri="71af3243-3dd4-4a8d-8c0d-dd76da1f02a5"/>
    <ds:schemaRef ds:uri="http://purl.org/dc/dcmitype/"/>
  </ds:schemaRefs>
</ds:datastoreItem>
</file>

<file path=customXml/itemProps2.xml><?xml version="1.0" encoding="utf-8"?>
<ds:datastoreItem xmlns:ds="http://schemas.openxmlformats.org/officeDocument/2006/customXml" ds:itemID="{76F8CC1F-02A7-41FB-B220-42B0D943F8C3}">
  <ds:schemaRefs>
    <ds:schemaRef ds:uri="http://schemas.microsoft.com/sharepoint/v3/contenttype/forms"/>
  </ds:schemaRefs>
</ds:datastoreItem>
</file>

<file path=customXml/itemProps3.xml><?xml version="1.0" encoding="utf-8"?>
<ds:datastoreItem xmlns:ds="http://schemas.openxmlformats.org/officeDocument/2006/customXml" ds:itemID="{BA16FC1F-5D86-41F8-866D-34B6B3639A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January</vt:lpstr>
      <vt:lpstr>February</vt:lpstr>
      <vt:lpstr>March</vt:lpstr>
      <vt:lpstr>April</vt:lpstr>
      <vt:lpstr>May</vt:lpstr>
      <vt:lpstr>June</vt:lpstr>
      <vt:lpstr>July</vt:lpstr>
      <vt:lpstr>August</vt:lpstr>
      <vt:lpstr>September</vt:lpstr>
      <vt:lpstr>October</vt:lpstr>
      <vt:lpstr>November</vt:lpstr>
      <vt:lpstr>December</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January!Print_Area</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2019-04-29T04:00:01Z</dcterms:created>
  <dcterms:modified xsi:type="dcterms:W3CDTF">2021-07-28T22:05:10Z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0x010100D462F6DDDD681A4C83F9A94FAA71AAF0</vt:lpwstr>
  </property>
</Properties>
</file>