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822"/>
  <workbookPr filterPrivacy="1" codeName="ThisWorkbook"/>
  <xr:revisionPtr revIDLastSave="0" documentId="13_ncr:1_{A6A671F9-2A0C-4061-8923-803FF034D018}" xr6:coauthVersionLast="47" xr6:coauthVersionMax="47" xr10:uidLastSave="{00000000-0000-0000-0000-000000000000}"/>
  <bookViews>
    <workbookView xWindow="-108" yWindow="-108" windowWidth="23256" windowHeight="13896" firstSheet="1" activeTab="1" xr2:uid="{00000000-000D-0000-FFFF-FFFF00000000}"/>
  </bookViews>
  <sheets>
    <sheet name="SABRS Deadline &amp; Events" sheetId="4" state="hidden" r:id="rId1"/>
    <sheet name="Jan" sheetId="6" r:id="rId2"/>
    <sheet name="Feb" sheetId="9" r:id="rId3"/>
    <sheet name="Mar" sheetId="10" r:id="rId4"/>
    <sheet name="Apr" sheetId="11" r:id="rId5"/>
    <sheet name="May" sheetId="12" r:id="rId6"/>
    <sheet name="Jun" sheetId="13" r:id="rId7"/>
    <sheet name="Jul" sheetId="14" r:id="rId8"/>
    <sheet name="Aug" sheetId="15" r:id="rId9"/>
    <sheet name="Sep" sheetId="16" r:id="rId10"/>
    <sheet name="Oct" sheetId="17" r:id="rId11"/>
    <sheet name="Nov" sheetId="18" r:id="rId12"/>
    <sheet name="Dec" sheetId="19" r:id="rId13"/>
  </sheets>
  <definedNames>
    <definedName name="_xlnm._FilterDatabase" localSheetId="0" hidden="1">'SABRS Deadline &amp; Events'!$B$3:$E$49</definedName>
    <definedName name="CalendarYear">'SABRS Deadline &amp; Events'!$E$3</definedName>
    <definedName name="DaysAndWeeks">{0,1,2,3,4,5,6} + {0;1;2;3;4;5}*7</definedName>
    <definedName name="Event_Categories">'SABRS Deadline &amp; Events'!$H$16:$H$20</definedName>
    <definedName name="Important_Dates">'SABRS Deadline &amp; Events'!$B$6:$E$68</definedName>
    <definedName name="WeekStart">'SABRS Deadline &amp; Events'!$G$9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13" i="19" l="1" a="1"/>
  <c r="D13" i="19" s="1"/>
  <c r="D14" i="19" s="1"/>
  <c r="C11" i="19" a="1"/>
  <c r="H11" i="19" s="1"/>
  <c r="H12" i="19" s="1"/>
  <c r="C9" i="19" a="1"/>
  <c r="H9" i="19" s="1"/>
  <c r="H10" i="19" s="1"/>
  <c r="C7" i="19" a="1"/>
  <c r="H7" i="19" s="1"/>
  <c r="H8" i="19" s="1"/>
  <c r="C5" i="19" a="1"/>
  <c r="H5" i="19" s="1"/>
  <c r="H6" i="19" s="1"/>
  <c r="C3" i="19" a="1"/>
  <c r="H3" i="19" s="1"/>
  <c r="H4" i="19" s="1"/>
  <c r="C13" i="18" a="1"/>
  <c r="D13" i="18" s="1"/>
  <c r="D14" i="18" s="1"/>
  <c r="C11" i="18" a="1"/>
  <c r="H11" i="18" s="1"/>
  <c r="H12" i="18" s="1"/>
  <c r="C9" i="18" a="1"/>
  <c r="H9" i="18" s="1"/>
  <c r="H10" i="18" s="1"/>
  <c r="C7" i="18" a="1"/>
  <c r="H7" i="18" s="1"/>
  <c r="H8" i="18" s="1"/>
  <c r="C5" i="18" a="1"/>
  <c r="H5" i="18" s="1"/>
  <c r="H6" i="18" s="1"/>
  <c r="C3" i="18" a="1"/>
  <c r="H3" i="18" s="1"/>
  <c r="H4" i="18" s="1"/>
  <c r="C13" i="17" a="1"/>
  <c r="D13" i="17" s="1"/>
  <c r="D14" i="17" s="1"/>
  <c r="C11" i="17" a="1"/>
  <c r="H11" i="17" s="1"/>
  <c r="H12" i="17" s="1"/>
  <c r="C9" i="17" a="1"/>
  <c r="H9" i="17" s="1"/>
  <c r="H10" i="17" s="1"/>
  <c r="C7" i="17" a="1"/>
  <c r="H7" i="17" s="1"/>
  <c r="H8" i="17" s="1"/>
  <c r="C5" i="17" a="1"/>
  <c r="H5" i="17" s="1"/>
  <c r="H6" i="17" s="1"/>
  <c r="C3" i="17" a="1"/>
  <c r="H3" i="17" s="1"/>
  <c r="H4" i="17" s="1"/>
  <c r="C13" i="16" a="1"/>
  <c r="D13" i="16" s="1"/>
  <c r="D14" i="16" s="1"/>
  <c r="C11" i="16" a="1"/>
  <c r="H11" i="16" s="1"/>
  <c r="H12" i="16" s="1"/>
  <c r="C9" i="16" a="1"/>
  <c r="H9" i="16" s="1"/>
  <c r="H10" i="16" s="1"/>
  <c r="C7" i="16" a="1"/>
  <c r="H7" i="16" s="1"/>
  <c r="H8" i="16" s="1"/>
  <c r="C5" i="16" a="1"/>
  <c r="H5" i="16" s="1"/>
  <c r="H6" i="16" s="1"/>
  <c r="C3" i="16" a="1"/>
  <c r="H3" i="16" s="1"/>
  <c r="H4" i="16" s="1"/>
  <c r="C13" i="15" a="1"/>
  <c r="D13" i="15" s="1"/>
  <c r="D14" i="15" s="1"/>
  <c r="C11" i="15" a="1"/>
  <c r="H11" i="15" s="1"/>
  <c r="H12" i="15" s="1"/>
  <c r="C9" i="15" a="1"/>
  <c r="H9" i="15" s="1"/>
  <c r="H10" i="15" s="1"/>
  <c r="C7" i="15" a="1"/>
  <c r="H7" i="15" s="1"/>
  <c r="H8" i="15" s="1"/>
  <c r="C5" i="15" a="1"/>
  <c r="H5" i="15" s="1"/>
  <c r="H6" i="15" s="1"/>
  <c r="C3" i="15" a="1"/>
  <c r="H3" i="15" s="1"/>
  <c r="H4" i="15" s="1"/>
  <c r="C13" i="14" a="1"/>
  <c r="D13" i="14" s="1"/>
  <c r="D14" i="14" s="1"/>
  <c r="C11" i="14" a="1"/>
  <c r="H11" i="14" s="1"/>
  <c r="H12" i="14" s="1"/>
  <c r="C9" i="14" a="1"/>
  <c r="H9" i="14" s="1"/>
  <c r="H10" i="14" s="1"/>
  <c r="C7" i="14" a="1"/>
  <c r="H7" i="14" s="1"/>
  <c r="H8" i="14" s="1"/>
  <c r="C5" i="14" a="1"/>
  <c r="H5" i="14" s="1"/>
  <c r="H6" i="14" s="1"/>
  <c r="C3" i="14" a="1"/>
  <c r="H3" i="14" s="1"/>
  <c r="H4" i="14" s="1"/>
  <c r="C13" i="13" a="1"/>
  <c r="D13" i="13" s="1"/>
  <c r="D14" i="13" s="1"/>
  <c r="C11" i="13" a="1"/>
  <c r="H11" i="13" s="1"/>
  <c r="H12" i="13" s="1"/>
  <c r="C9" i="13" a="1"/>
  <c r="H9" i="13" s="1"/>
  <c r="H10" i="13" s="1"/>
  <c r="C7" i="13" a="1"/>
  <c r="H7" i="13" s="1"/>
  <c r="H8" i="13" s="1"/>
  <c r="C5" i="13" a="1"/>
  <c r="H5" i="13" s="1"/>
  <c r="H6" i="13" s="1"/>
  <c r="C3" i="13" a="1"/>
  <c r="H3" i="13" s="1"/>
  <c r="H4" i="13" s="1"/>
  <c r="C13" i="12" a="1"/>
  <c r="D13" i="12" s="1"/>
  <c r="D14" i="12" s="1"/>
  <c r="C11" i="12" a="1"/>
  <c r="H11" i="12" s="1"/>
  <c r="H12" i="12" s="1"/>
  <c r="C9" i="12" a="1"/>
  <c r="H9" i="12" s="1"/>
  <c r="H10" i="12" s="1"/>
  <c r="C7" i="12" a="1"/>
  <c r="H7" i="12" s="1"/>
  <c r="H8" i="12" s="1"/>
  <c r="C5" i="12" a="1"/>
  <c r="H5" i="12" s="1"/>
  <c r="H6" i="12" s="1"/>
  <c r="C3" i="12" a="1"/>
  <c r="H3" i="12" s="1"/>
  <c r="H4" i="12" s="1"/>
  <c r="C13" i="11" a="1"/>
  <c r="D13" i="11" s="1"/>
  <c r="D14" i="11" s="1"/>
  <c r="C11" i="11" a="1"/>
  <c r="H11" i="11" s="1"/>
  <c r="H12" i="11" s="1"/>
  <c r="C9" i="11" a="1"/>
  <c r="H9" i="11" s="1"/>
  <c r="H10" i="11" s="1"/>
  <c r="C7" i="11" a="1"/>
  <c r="H7" i="11" s="1"/>
  <c r="H8" i="11" s="1"/>
  <c r="C5" i="11" a="1"/>
  <c r="H5" i="11" s="1"/>
  <c r="H6" i="11" s="1"/>
  <c r="C3" i="11" a="1"/>
  <c r="H3" i="11" s="1"/>
  <c r="H4" i="11" s="1"/>
  <c r="C13" i="10" a="1"/>
  <c r="D13" i="10" s="1"/>
  <c r="D14" i="10" s="1"/>
  <c r="C11" i="10" a="1"/>
  <c r="H11" i="10" s="1"/>
  <c r="H12" i="10" s="1"/>
  <c r="C9" i="10" a="1"/>
  <c r="H9" i="10" s="1"/>
  <c r="H10" i="10" s="1"/>
  <c r="C7" i="10" a="1"/>
  <c r="H7" i="10" s="1"/>
  <c r="H8" i="10" s="1"/>
  <c r="C5" i="10" a="1"/>
  <c r="H5" i="10" s="1"/>
  <c r="H6" i="10" s="1"/>
  <c r="C3" i="10" a="1"/>
  <c r="H3" i="10" s="1"/>
  <c r="H4" i="10" s="1"/>
  <c r="C13" i="9" a="1"/>
  <c r="D13" i="9" s="1"/>
  <c r="D14" i="9" s="1"/>
  <c r="C11" i="9" a="1"/>
  <c r="H11" i="9" s="1"/>
  <c r="H12" i="9" s="1"/>
  <c r="C9" i="9" a="1"/>
  <c r="H9" i="9" s="1"/>
  <c r="H10" i="9" s="1"/>
  <c r="C7" i="9" a="1"/>
  <c r="H7" i="9" s="1"/>
  <c r="H8" i="9" s="1"/>
  <c r="C5" i="9" a="1"/>
  <c r="H5" i="9" s="1"/>
  <c r="H6" i="9" s="1"/>
  <c r="C3" i="9" a="1"/>
  <c r="H3" i="9" s="1"/>
  <c r="H4" i="9" s="1"/>
  <c r="E5" i="16" l="1"/>
  <c r="E6" i="16" s="1"/>
  <c r="I7" i="17"/>
  <c r="I8" i="17" s="1"/>
  <c r="E5" i="14"/>
  <c r="E6" i="14" s="1"/>
  <c r="I7" i="15"/>
  <c r="I8" i="15" s="1"/>
  <c r="E7" i="15"/>
  <c r="E8" i="15" s="1"/>
  <c r="I3" i="10"/>
  <c r="I4" i="10" s="1"/>
  <c r="E7" i="13"/>
  <c r="E8" i="13" s="1"/>
  <c r="I5" i="18"/>
  <c r="I6" i="18" s="1"/>
  <c r="I5" i="12"/>
  <c r="I6" i="12" s="1"/>
  <c r="I5" i="9"/>
  <c r="I6" i="9" s="1"/>
  <c r="I9" i="11"/>
  <c r="I10" i="11" s="1"/>
  <c r="E3" i="12"/>
  <c r="E4" i="12" s="1"/>
  <c r="I7" i="13"/>
  <c r="I8" i="13" s="1"/>
  <c r="I3" i="12"/>
  <c r="I4" i="12" s="1"/>
  <c r="I11" i="9"/>
  <c r="I12" i="9" s="1"/>
  <c r="E9" i="10"/>
  <c r="E10" i="10" s="1"/>
  <c r="E7" i="11"/>
  <c r="E8" i="11" s="1"/>
  <c r="E11" i="12"/>
  <c r="E12" i="12" s="1"/>
  <c r="I9" i="14"/>
  <c r="I10" i="14" s="1"/>
  <c r="I9" i="16"/>
  <c r="I10" i="16" s="1"/>
  <c r="I11" i="18"/>
  <c r="I12" i="18" s="1"/>
  <c r="E5" i="19"/>
  <c r="E6" i="19" s="1"/>
  <c r="I9" i="19"/>
  <c r="I10" i="19" s="1"/>
  <c r="I7" i="9"/>
  <c r="I8" i="9" s="1"/>
  <c r="I5" i="10"/>
  <c r="I6" i="10" s="1"/>
  <c r="I7" i="11"/>
  <c r="I8" i="11" s="1"/>
  <c r="I11" i="12"/>
  <c r="I12" i="12" s="1"/>
  <c r="E5" i="13"/>
  <c r="E6" i="13" s="1"/>
  <c r="E7" i="14"/>
  <c r="E8" i="14" s="1"/>
  <c r="E5" i="15"/>
  <c r="E6" i="15" s="1"/>
  <c r="E7" i="16"/>
  <c r="E8" i="16" s="1"/>
  <c r="E5" i="17"/>
  <c r="E6" i="17" s="1"/>
  <c r="I9" i="17"/>
  <c r="I10" i="17" s="1"/>
  <c r="E5" i="9"/>
  <c r="E6" i="9" s="1"/>
  <c r="I11" i="10"/>
  <c r="I12" i="10" s="1"/>
  <c r="E5" i="11"/>
  <c r="E6" i="11" s="1"/>
  <c r="E5" i="12"/>
  <c r="E6" i="12" s="1"/>
  <c r="E9" i="12"/>
  <c r="E10" i="12" s="1"/>
  <c r="I9" i="13"/>
  <c r="I10" i="13" s="1"/>
  <c r="I7" i="14"/>
  <c r="I8" i="14" s="1"/>
  <c r="I9" i="15"/>
  <c r="I10" i="15" s="1"/>
  <c r="I7" i="16"/>
  <c r="I8" i="16" s="1"/>
  <c r="E5" i="18"/>
  <c r="E6" i="18" s="1"/>
  <c r="E9" i="18"/>
  <c r="E10" i="18" s="1"/>
  <c r="I7" i="19"/>
  <c r="I8" i="19" s="1"/>
  <c r="E7" i="10"/>
  <c r="E8" i="10" s="1"/>
  <c r="I9" i="10"/>
  <c r="I10" i="10" s="1"/>
  <c r="I5" i="11"/>
  <c r="I6" i="11" s="1"/>
  <c r="E7" i="12"/>
  <c r="E8" i="12" s="1"/>
  <c r="I9" i="12"/>
  <c r="I10" i="12" s="1"/>
  <c r="I5" i="13"/>
  <c r="I6" i="13" s="1"/>
  <c r="E11" i="13"/>
  <c r="E12" i="13" s="1"/>
  <c r="E3" i="14"/>
  <c r="E4" i="14" s="1"/>
  <c r="I5" i="14"/>
  <c r="I6" i="14" s="1"/>
  <c r="E11" i="14"/>
  <c r="E12" i="14" s="1"/>
  <c r="E3" i="15"/>
  <c r="E4" i="15" s="1"/>
  <c r="I5" i="15"/>
  <c r="I6" i="15" s="1"/>
  <c r="E11" i="15"/>
  <c r="E12" i="15" s="1"/>
  <c r="E3" i="16"/>
  <c r="E4" i="16" s="1"/>
  <c r="I5" i="16"/>
  <c r="I6" i="16" s="1"/>
  <c r="E11" i="16"/>
  <c r="E12" i="16" s="1"/>
  <c r="E3" i="17"/>
  <c r="E4" i="17" s="1"/>
  <c r="I5" i="17"/>
  <c r="I6" i="17" s="1"/>
  <c r="E11" i="17"/>
  <c r="E12" i="17" s="1"/>
  <c r="E7" i="18"/>
  <c r="E8" i="18" s="1"/>
  <c r="I9" i="18"/>
  <c r="I10" i="18" s="1"/>
  <c r="I5" i="19"/>
  <c r="I6" i="19" s="1"/>
  <c r="E11" i="19"/>
  <c r="E12" i="19" s="1"/>
  <c r="E5" i="10"/>
  <c r="E6" i="10" s="1"/>
  <c r="I7" i="10"/>
  <c r="I8" i="10" s="1"/>
  <c r="E9" i="11"/>
  <c r="E10" i="11" s="1"/>
  <c r="I7" i="12"/>
  <c r="I8" i="12" s="1"/>
  <c r="E9" i="13"/>
  <c r="E10" i="13" s="1"/>
  <c r="I11" i="13"/>
  <c r="I12" i="13" s="1"/>
  <c r="I3" i="14"/>
  <c r="I4" i="14" s="1"/>
  <c r="E9" i="14"/>
  <c r="E10" i="14" s="1"/>
  <c r="I11" i="14"/>
  <c r="I12" i="14" s="1"/>
  <c r="I3" i="15"/>
  <c r="I4" i="15" s="1"/>
  <c r="E9" i="15"/>
  <c r="E10" i="15" s="1"/>
  <c r="I11" i="15"/>
  <c r="I12" i="15" s="1"/>
  <c r="I3" i="16"/>
  <c r="I4" i="16" s="1"/>
  <c r="E9" i="16"/>
  <c r="E10" i="16" s="1"/>
  <c r="I11" i="16"/>
  <c r="I12" i="16" s="1"/>
  <c r="I3" i="17"/>
  <c r="I4" i="17" s="1"/>
  <c r="E9" i="17"/>
  <c r="E10" i="17" s="1"/>
  <c r="I11" i="17"/>
  <c r="I12" i="17" s="1"/>
  <c r="I7" i="18"/>
  <c r="I8" i="18" s="1"/>
  <c r="E9" i="19"/>
  <c r="E10" i="19" s="1"/>
  <c r="I11" i="19"/>
  <c r="I12" i="19" s="1"/>
  <c r="E7" i="9"/>
  <c r="E8" i="9" s="1"/>
  <c r="E11" i="9"/>
  <c r="E12" i="9" s="1"/>
  <c r="E3" i="10"/>
  <c r="E4" i="10" s="1"/>
  <c r="E11" i="10"/>
  <c r="E12" i="10" s="1"/>
  <c r="E7" i="17"/>
  <c r="E8" i="17" s="1"/>
  <c r="E11" i="18"/>
  <c r="E12" i="18" s="1"/>
  <c r="E7" i="19"/>
  <c r="E8" i="19" s="1"/>
  <c r="I3" i="19"/>
  <c r="I4" i="19" s="1"/>
  <c r="F7" i="19"/>
  <c r="F8" i="19" s="1"/>
  <c r="F3" i="19"/>
  <c r="F4" i="19" s="1"/>
  <c r="C3" i="19"/>
  <c r="G3" i="19"/>
  <c r="G4" i="19" s="1"/>
  <c r="C5" i="19"/>
  <c r="C6" i="19" s="1"/>
  <c r="G5" i="19"/>
  <c r="G6" i="19" s="1"/>
  <c r="C7" i="19"/>
  <c r="C8" i="19" s="1"/>
  <c r="G7" i="19"/>
  <c r="G8" i="19" s="1"/>
  <c r="C9" i="19"/>
  <c r="C10" i="19" s="1"/>
  <c r="G9" i="19"/>
  <c r="G10" i="19" s="1"/>
  <c r="C11" i="19"/>
  <c r="C12" i="19" s="1"/>
  <c r="G11" i="19"/>
  <c r="G12" i="19" s="1"/>
  <c r="C13" i="19"/>
  <c r="C14" i="19" s="1"/>
  <c r="E3" i="19"/>
  <c r="E4" i="19" s="1"/>
  <c r="F5" i="19"/>
  <c r="F6" i="19" s="1"/>
  <c r="F9" i="19"/>
  <c r="F10" i="19" s="1"/>
  <c r="F11" i="19"/>
  <c r="F12" i="19" s="1"/>
  <c r="D3" i="19"/>
  <c r="D4" i="19" s="1"/>
  <c r="D5" i="19"/>
  <c r="D6" i="19" s="1"/>
  <c r="D7" i="19"/>
  <c r="D8" i="19" s="1"/>
  <c r="D9" i="19"/>
  <c r="D10" i="19" s="1"/>
  <c r="D11" i="19"/>
  <c r="D12" i="19" s="1"/>
  <c r="F3" i="18"/>
  <c r="F4" i="18" s="1"/>
  <c r="F7" i="18"/>
  <c r="F8" i="18" s="1"/>
  <c r="F9" i="18"/>
  <c r="F10" i="18" s="1"/>
  <c r="C3" i="18"/>
  <c r="G3" i="18"/>
  <c r="G4" i="18" s="1"/>
  <c r="C5" i="18"/>
  <c r="C6" i="18" s="1"/>
  <c r="G5" i="18"/>
  <c r="G6" i="18" s="1"/>
  <c r="C7" i="18"/>
  <c r="C8" i="18" s="1"/>
  <c r="G7" i="18"/>
  <c r="G8" i="18" s="1"/>
  <c r="C9" i="18"/>
  <c r="C10" i="18" s="1"/>
  <c r="G9" i="18"/>
  <c r="G10" i="18" s="1"/>
  <c r="C11" i="18"/>
  <c r="C12" i="18" s="1"/>
  <c r="G11" i="18"/>
  <c r="G12" i="18" s="1"/>
  <c r="C13" i="18"/>
  <c r="C14" i="18" s="1"/>
  <c r="E3" i="18"/>
  <c r="E4" i="18" s="1"/>
  <c r="I3" i="18"/>
  <c r="I4" i="18" s="1"/>
  <c r="F5" i="18"/>
  <c r="F6" i="18" s="1"/>
  <c r="F11" i="18"/>
  <c r="F12" i="18" s="1"/>
  <c r="D3" i="18"/>
  <c r="D4" i="18" s="1"/>
  <c r="D5" i="18"/>
  <c r="D6" i="18" s="1"/>
  <c r="D7" i="18"/>
  <c r="D8" i="18" s="1"/>
  <c r="D9" i="18"/>
  <c r="D10" i="18" s="1"/>
  <c r="D11" i="18"/>
  <c r="D12" i="18" s="1"/>
  <c r="F3" i="17"/>
  <c r="F4" i="17" s="1"/>
  <c r="F7" i="17"/>
  <c r="F8" i="17" s="1"/>
  <c r="F5" i="17"/>
  <c r="F6" i="17" s="1"/>
  <c r="F9" i="17"/>
  <c r="F10" i="17" s="1"/>
  <c r="F11" i="17"/>
  <c r="F12" i="17" s="1"/>
  <c r="C3" i="17"/>
  <c r="G3" i="17"/>
  <c r="G4" i="17" s="1"/>
  <c r="C5" i="17"/>
  <c r="C6" i="17" s="1"/>
  <c r="G5" i="17"/>
  <c r="G6" i="17" s="1"/>
  <c r="C7" i="17"/>
  <c r="C8" i="17" s="1"/>
  <c r="G7" i="17"/>
  <c r="G8" i="17" s="1"/>
  <c r="C9" i="17"/>
  <c r="C10" i="17" s="1"/>
  <c r="G9" i="17"/>
  <c r="G10" i="17" s="1"/>
  <c r="C11" i="17"/>
  <c r="C12" i="17" s="1"/>
  <c r="G11" i="17"/>
  <c r="G12" i="17" s="1"/>
  <c r="C13" i="17"/>
  <c r="C14" i="17" s="1"/>
  <c r="D3" i="17"/>
  <c r="D4" i="17" s="1"/>
  <c r="D5" i="17"/>
  <c r="D6" i="17" s="1"/>
  <c r="D7" i="17"/>
  <c r="D8" i="17" s="1"/>
  <c r="D9" i="17"/>
  <c r="D10" i="17" s="1"/>
  <c r="D11" i="17"/>
  <c r="D12" i="17" s="1"/>
  <c r="F3" i="16"/>
  <c r="F4" i="16" s="1"/>
  <c r="F5" i="16"/>
  <c r="F6" i="16" s="1"/>
  <c r="F9" i="16"/>
  <c r="F10" i="16" s="1"/>
  <c r="F11" i="16"/>
  <c r="F12" i="16" s="1"/>
  <c r="C3" i="16"/>
  <c r="G3" i="16"/>
  <c r="G4" i="16" s="1"/>
  <c r="C5" i="16"/>
  <c r="C6" i="16" s="1"/>
  <c r="G5" i="16"/>
  <c r="G6" i="16" s="1"/>
  <c r="C7" i="16"/>
  <c r="C8" i="16" s="1"/>
  <c r="G7" i="16"/>
  <c r="G8" i="16" s="1"/>
  <c r="C9" i="16"/>
  <c r="C10" i="16" s="1"/>
  <c r="G9" i="16"/>
  <c r="G10" i="16" s="1"/>
  <c r="C11" i="16"/>
  <c r="C12" i="16" s="1"/>
  <c r="G11" i="16"/>
  <c r="G12" i="16" s="1"/>
  <c r="C13" i="16"/>
  <c r="C14" i="16" s="1"/>
  <c r="F7" i="16"/>
  <c r="F8" i="16" s="1"/>
  <c r="D3" i="16"/>
  <c r="D4" i="16" s="1"/>
  <c r="D5" i="16"/>
  <c r="D6" i="16" s="1"/>
  <c r="D7" i="16"/>
  <c r="D8" i="16" s="1"/>
  <c r="D9" i="16"/>
  <c r="D10" i="16" s="1"/>
  <c r="D11" i="16"/>
  <c r="D12" i="16" s="1"/>
  <c r="F7" i="15"/>
  <c r="F8" i="15" s="1"/>
  <c r="F3" i="15"/>
  <c r="F4" i="15" s="1"/>
  <c r="F5" i="15"/>
  <c r="F6" i="15" s="1"/>
  <c r="C3" i="15"/>
  <c r="G3" i="15"/>
  <c r="G4" i="15" s="1"/>
  <c r="C5" i="15"/>
  <c r="C6" i="15" s="1"/>
  <c r="G5" i="15"/>
  <c r="G6" i="15" s="1"/>
  <c r="C7" i="15"/>
  <c r="C8" i="15" s="1"/>
  <c r="G7" i="15"/>
  <c r="G8" i="15" s="1"/>
  <c r="C9" i="15"/>
  <c r="C10" i="15" s="1"/>
  <c r="G9" i="15"/>
  <c r="G10" i="15" s="1"/>
  <c r="C11" i="15"/>
  <c r="C12" i="15" s="1"/>
  <c r="G11" i="15"/>
  <c r="G12" i="15" s="1"/>
  <c r="C13" i="15"/>
  <c r="C14" i="15" s="1"/>
  <c r="F9" i="15"/>
  <c r="F10" i="15" s="1"/>
  <c r="F11" i="15"/>
  <c r="F12" i="15" s="1"/>
  <c r="D3" i="15"/>
  <c r="D4" i="15" s="1"/>
  <c r="D5" i="15"/>
  <c r="D6" i="15" s="1"/>
  <c r="D7" i="15"/>
  <c r="D8" i="15" s="1"/>
  <c r="D9" i="15"/>
  <c r="D10" i="15" s="1"/>
  <c r="D11" i="15"/>
  <c r="D12" i="15" s="1"/>
  <c r="F3" i="14"/>
  <c r="F4" i="14" s="1"/>
  <c r="F7" i="14"/>
  <c r="F8" i="14" s="1"/>
  <c r="F5" i="14"/>
  <c r="F6" i="14" s="1"/>
  <c r="F9" i="14"/>
  <c r="F10" i="14" s="1"/>
  <c r="F11" i="14"/>
  <c r="F12" i="14" s="1"/>
  <c r="C3" i="14"/>
  <c r="G3" i="14"/>
  <c r="G4" i="14" s="1"/>
  <c r="C5" i="14"/>
  <c r="C6" i="14" s="1"/>
  <c r="G5" i="14"/>
  <c r="G6" i="14" s="1"/>
  <c r="C7" i="14"/>
  <c r="C8" i="14" s="1"/>
  <c r="G7" i="14"/>
  <c r="G8" i="14" s="1"/>
  <c r="C9" i="14"/>
  <c r="C10" i="14" s="1"/>
  <c r="G9" i="14"/>
  <c r="G10" i="14" s="1"/>
  <c r="C11" i="14"/>
  <c r="C12" i="14" s="1"/>
  <c r="G11" i="14"/>
  <c r="G12" i="14" s="1"/>
  <c r="C13" i="14"/>
  <c r="C14" i="14" s="1"/>
  <c r="D3" i="14"/>
  <c r="D4" i="14" s="1"/>
  <c r="D5" i="14"/>
  <c r="D6" i="14" s="1"/>
  <c r="D7" i="14"/>
  <c r="D8" i="14" s="1"/>
  <c r="D9" i="14"/>
  <c r="D10" i="14" s="1"/>
  <c r="D11" i="14"/>
  <c r="D12" i="14" s="1"/>
  <c r="E3" i="13"/>
  <c r="E4" i="13" s="1"/>
  <c r="F7" i="13"/>
  <c r="F8" i="13" s="1"/>
  <c r="I3" i="13"/>
  <c r="I4" i="13" s="1"/>
  <c r="F9" i="13"/>
  <c r="F10" i="13" s="1"/>
  <c r="F11" i="13"/>
  <c r="F12" i="13" s="1"/>
  <c r="C3" i="13"/>
  <c r="G3" i="13"/>
  <c r="G4" i="13" s="1"/>
  <c r="C5" i="13"/>
  <c r="C6" i="13" s="1"/>
  <c r="G5" i="13"/>
  <c r="G6" i="13" s="1"/>
  <c r="C7" i="13"/>
  <c r="C8" i="13" s="1"/>
  <c r="G7" i="13"/>
  <c r="G8" i="13" s="1"/>
  <c r="C9" i="13"/>
  <c r="C10" i="13" s="1"/>
  <c r="G9" i="13"/>
  <c r="G10" i="13" s="1"/>
  <c r="C11" i="13"/>
  <c r="C12" i="13" s="1"/>
  <c r="G11" i="13"/>
  <c r="G12" i="13" s="1"/>
  <c r="C13" i="13"/>
  <c r="C14" i="13" s="1"/>
  <c r="F3" i="13"/>
  <c r="F4" i="13" s="1"/>
  <c r="F5" i="13"/>
  <c r="F6" i="13" s="1"/>
  <c r="D3" i="13"/>
  <c r="D4" i="13" s="1"/>
  <c r="D5" i="13"/>
  <c r="D6" i="13" s="1"/>
  <c r="D7" i="13"/>
  <c r="D8" i="13" s="1"/>
  <c r="D9" i="13"/>
  <c r="D10" i="13" s="1"/>
  <c r="D11" i="13"/>
  <c r="D12" i="13" s="1"/>
  <c r="F7" i="12"/>
  <c r="F8" i="12" s="1"/>
  <c r="F3" i="12"/>
  <c r="F4" i="12" s="1"/>
  <c r="F5" i="12"/>
  <c r="F6" i="12" s="1"/>
  <c r="C3" i="12"/>
  <c r="G3" i="12"/>
  <c r="G4" i="12" s="1"/>
  <c r="C5" i="12"/>
  <c r="C6" i="12" s="1"/>
  <c r="G5" i="12"/>
  <c r="G6" i="12" s="1"/>
  <c r="C7" i="12"/>
  <c r="C8" i="12" s="1"/>
  <c r="G7" i="12"/>
  <c r="G8" i="12" s="1"/>
  <c r="C9" i="12"/>
  <c r="C10" i="12" s="1"/>
  <c r="G9" i="12"/>
  <c r="G10" i="12" s="1"/>
  <c r="C11" i="12"/>
  <c r="C12" i="12" s="1"/>
  <c r="G11" i="12"/>
  <c r="G12" i="12" s="1"/>
  <c r="C13" i="12"/>
  <c r="C14" i="12" s="1"/>
  <c r="F9" i="12"/>
  <c r="F10" i="12" s="1"/>
  <c r="F11" i="12"/>
  <c r="F12" i="12" s="1"/>
  <c r="D3" i="12"/>
  <c r="D5" i="12"/>
  <c r="D6" i="12" s="1"/>
  <c r="D7" i="12"/>
  <c r="D8" i="12" s="1"/>
  <c r="D9" i="12"/>
  <c r="D10" i="12" s="1"/>
  <c r="D11" i="12"/>
  <c r="D12" i="12" s="1"/>
  <c r="E3" i="11"/>
  <c r="E4" i="11" s="1"/>
  <c r="I3" i="11"/>
  <c r="I4" i="11" s="1"/>
  <c r="E11" i="11"/>
  <c r="E12" i="11" s="1"/>
  <c r="I11" i="11"/>
  <c r="I12" i="11" s="1"/>
  <c r="F3" i="11"/>
  <c r="F4" i="11" s="1"/>
  <c r="F7" i="11"/>
  <c r="F8" i="11" s="1"/>
  <c r="G3" i="11"/>
  <c r="G4" i="11" s="1"/>
  <c r="C5" i="11"/>
  <c r="C6" i="11" s="1"/>
  <c r="G5" i="11"/>
  <c r="G6" i="11" s="1"/>
  <c r="C7" i="11"/>
  <c r="C8" i="11" s="1"/>
  <c r="G7" i="11"/>
  <c r="G8" i="11" s="1"/>
  <c r="C9" i="11"/>
  <c r="C10" i="11" s="1"/>
  <c r="G9" i="11"/>
  <c r="G10" i="11" s="1"/>
  <c r="C11" i="11"/>
  <c r="C12" i="11" s="1"/>
  <c r="G11" i="11"/>
  <c r="G12" i="11" s="1"/>
  <c r="C13" i="11"/>
  <c r="C14" i="11" s="1"/>
  <c r="F5" i="11"/>
  <c r="F6" i="11" s="1"/>
  <c r="F9" i="11"/>
  <c r="F10" i="11" s="1"/>
  <c r="F11" i="11"/>
  <c r="F12" i="11" s="1"/>
  <c r="C3" i="11"/>
  <c r="D3" i="11"/>
  <c r="D4" i="11" s="1"/>
  <c r="D5" i="11"/>
  <c r="D6" i="11" s="1"/>
  <c r="D7" i="11"/>
  <c r="D8" i="11" s="1"/>
  <c r="D9" i="11"/>
  <c r="D10" i="11" s="1"/>
  <c r="D11" i="11"/>
  <c r="D12" i="11" s="1"/>
  <c r="F3" i="10"/>
  <c r="F4" i="10" s="1"/>
  <c r="F5" i="10"/>
  <c r="F6" i="10" s="1"/>
  <c r="F11" i="10"/>
  <c r="F12" i="10" s="1"/>
  <c r="G11" i="10"/>
  <c r="G12" i="10" s="1"/>
  <c r="F7" i="10"/>
  <c r="F8" i="10" s="1"/>
  <c r="F9" i="10"/>
  <c r="F10" i="10" s="1"/>
  <c r="C3" i="10"/>
  <c r="G3" i="10"/>
  <c r="G4" i="10" s="1"/>
  <c r="C5" i="10"/>
  <c r="C6" i="10" s="1"/>
  <c r="G5" i="10"/>
  <c r="G6" i="10" s="1"/>
  <c r="C7" i="10"/>
  <c r="C8" i="10" s="1"/>
  <c r="G7" i="10"/>
  <c r="G8" i="10" s="1"/>
  <c r="C9" i="10"/>
  <c r="C10" i="10" s="1"/>
  <c r="G9" i="10"/>
  <c r="G10" i="10" s="1"/>
  <c r="C11" i="10"/>
  <c r="C12" i="10" s="1"/>
  <c r="C13" i="10"/>
  <c r="C14" i="10" s="1"/>
  <c r="D3" i="10"/>
  <c r="D4" i="10" s="1"/>
  <c r="D5" i="10"/>
  <c r="D6" i="10" s="1"/>
  <c r="D7" i="10"/>
  <c r="D8" i="10" s="1"/>
  <c r="D9" i="10"/>
  <c r="D10" i="10" s="1"/>
  <c r="D11" i="10"/>
  <c r="D12" i="10" s="1"/>
  <c r="F5" i="9"/>
  <c r="F6" i="9" s="1"/>
  <c r="F7" i="9"/>
  <c r="F8" i="9" s="1"/>
  <c r="F9" i="9"/>
  <c r="F10" i="9" s="1"/>
  <c r="G7" i="9"/>
  <c r="G8" i="9" s="1"/>
  <c r="G9" i="9"/>
  <c r="G10" i="9" s="1"/>
  <c r="C11" i="9"/>
  <c r="C12" i="9" s="1"/>
  <c r="G11" i="9"/>
  <c r="G12" i="9" s="1"/>
  <c r="C13" i="9"/>
  <c r="C14" i="9" s="1"/>
  <c r="E3" i="9"/>
  <c r="E4" i="9" s="1"/>
  <c r="I3" i="9"/>
  <c r="I4" i="9" s="1"/>
  <c r="E9" i="9"/>
  <c r="E10" i="9" s="1"/>
  <c r="I9" i="9"/>
  <c r="I10" i="9" s="1"/>
  <c r="F3" i="9"/>
  <c r="F4" i="9" s="1"/>
  <c r="F11" i="9"/>
  <c r="F12" i="9" s="1"/>
  <c r="C3" i="9"/>
  <c r="G3" i="9"/>
  <c r="G4" i="9" s="1"/>
  <c r="C5" i="9"/>
  <c r="C6" i="9" s="1"/>
  <c r="G5" i="9"/>
  <c r="G6" i="9" s="1"/>
  <c r="C7" i="9"/>
  <c r="C8" i="9" s="1"/>
  <c r="C9" i="9"/>
  <c r="C10" i="9" s="1"/>
  <c r="D3" i="9"/>
  <c r="D4" i="9" s="1"/>
  <c r="D5" i="9"/>
  <c r="D6" i="9" s="1"/>
  <c r="D7" i="9"/>
  <c r="D8" i="9" s="1"/>
  <c r="D9" i="9"/>
  <c r="D10" i="9" s="1"/>
  <c r="D11" i="9"/>
  <c r="D12" i="9" s="1"/>
  <c r="C4" i="13" l="1"/>
  <c r="C2" i="13"/>
  <c r="C4" i="15"/>
  <c r="C2" i="15"/>
  <c r="C4" i="16"/>
  <c r="C2" i="16"/>
  <c r="C4" i="17"/>
  <c r="C2" i="17"/>
  <c r="C4" i="19"/>
  <c r="C2" i="19"/>
  <c r="C4" i="9"/>
  <c r="C2" i="9"/>
  <c r="C4" i="14"/>
  <c r="C2" i="14"/>
  <c r="C4" i="18"/>
  <c r="C2" i="18"/>
  <c r="C4" i="10"/>
  <c r="C2" i="10"/>
  <c r="C4" i="11"/>
  <c r="C2" i="11"/>
  <c r="D4" i="12"/>
  <c r="D2" i="12"/>
  <c r="C4" i="12"/>
  <c r="C2" i="12"/>
  <c r="C1" i="19"/>
  <c r="C1" i="18"/>
  <c r="C1" i="17"/>
  <c r="C1" i="16"/>
  <c r="C1" i="15"/>
  <c r="C1" i="14"/>
  <c r="C1" i="13"/>
  <c r="C1" i="12"/>
  <c r="C1" i="11"/>
  <c r="C1" i="10"/>
  <c r="I2" i="19"/>
  <c r="H2" i="19"/>
  <c r="I2" i="18"/>
  <c r="H2" i="18"/>
  <c r="H2" i="17"/>
  <c r="H2" i="16"/>
  <c r="H2" i="15"/>
  <c r="H2" i="14"/>
  <c r="H2" i="13"/>
  <c r="H2" i="12"/>
  <c r="H2" i="11"/>
  <c r="H2" i="10"/>
  <c r="C1" i="9"/>
  <c r="H2" i="9"/>
  <c r="E2" i="19" l="1"/>
  <c r="F2" i="19"/>
  <c r="I2" i="17"/>
  <c r="G2" i="19"/>
  <c r="E2" i="18"/>
  <c r="D2" i="19"/>
  <c r="I2" i="16"/>
  <c r="G2" i="18"/>
  <c r="F2" i="18"/>
  <c r="E2" i="17"/>
  <c r="D2" i="18"/>
  <c r="F2" i="17"/>
  <c r="I2" i="15"/>
  <c r="G2" i="17"/>
  <c r="E2" i="16"/>
  <c r="D2" i="17"/>
  <c r="I2" i="13"/>
  <c r="F2" i="16"/>
  <c r="G2" i="16"/>
  <c r="E2" i="15"/>
  <c r="D2" i="16"/>
  <c r="E2" i="14"/>
  <c r="F2" i="15"/>
  <c r="I2" i="14"/>
  <c r="G2" i="15"/>
  <c r="D2" i="15"/>
  <c r="G2" i="14"/>
  <c r="F2" i="14"/>
  <c r="I2" i="12"/>
  <c r="E2" i="13"/>
  <c r="D2" i="14"/>
  <c r="I2" i="10"/>
  <c r="G2" i="13"/>
  <c r="F2" i="13"/>
  <c r="E2" i="12"/>
  <c r="D2" i="13"/>
  <c r="E2" i="11"/>
  <c r="I2" i="11"/>
  <c r="G2" i="12"/>
  <c r="F2" i="12"/>
  <c r="F2" i="11"/>
  <c r="G2" i="11"/>
  <c r="E2" i="10"/>
  <c r="D2" i="11"/>
  <c r="F2" i="10"/>
  <c r="E2" i="9"/>
  <c r="G2" i="10"/>
  <c r="I2" i="9"/>
  <c r="D2" i="10"/>
  <c r="F2" i="9"/>
  <c r="G2" i="9"/>
  <c r="D2" i="9"/>
  <c r="C3" i="6" l="1" a="1"/>
  <c r="D3" i="6" s="1"/>
  <c r="C5" i="6" a="1"/>
  <c r="D5" i="6" s="1"/>
  <c r="D6" i="6" s="1"/>
  <c r="C7" i="6" a="1"/>
  <c r="D7" i="6" s="1"/>
  <c r="D8" i="6" s="1"/>
  <c r="C9" i="6" a="1"/>
  <c r="D9" i="6" s="1"/>
  <c r="D10" i="6" s="1"/>
  <c r="C11" i="6" a="1"/>
  <c r="D11" i="6" s="1"/>
  <c r="C13" i="6" a="1"/>
  <c r="C13" i="6" s="1"/>
  <c r="C1" i="6"/>
  <c r="D2" i="6" l="1"/>
  <c r="D4" i="6"/>
  <c r="D13" i="6"/>
  <c r="E5" i="6"/>
  <c r="E6" i="6" s="1"/>
  <c r="G11" i="6"/>
  <c r="C11" i="6"/>
  <c r="G9" i="6"/>
  <c r="G10" i="6" s="1"/>
  <c r="C9" i="6"/>
  <c r="C10" i="6" s="1"/>
  <c r="G7" i="6"/>
  <c r="G8" i="6" s="1"/>
  <c r="C7" i="6"/>
  <c r="C8" i="6" s="1"/>
  <c r="G5" i="6"/>
  <c r="G6" i="6" s="1"/>
  <c r="C5" i="6"/>
  <c r="C6" i="6" s="1"/>
  <c r="G3" i="6"/>
  <c r="C3" i="6"/>
  <c r="I11" i="6"/>
  <c r="F11" i="6"/>
  <c r="I9" i="6"/>
  <c r="I10" i="6" s="1"/>
  <c r="F9" i="6"/>
  <c r="F10" i="6" s="1"/>
  <c r="I7" i="6"/>
  <c r="I8" i="6" s="1"/>
  <c r="F7" i="6"/>
  <c r="F8" i="6" s="1"/>
  <c r="I5" i="6"/>
  <c r="I6" i="6" s="1"/>
  <c r="F5" i="6"/>
  <c r="F6" i="6" s="1"/>
  <c r="I3" i="6"/>
  <c r="F3" i="6"/>
  <c r="E11" i="6"/>
  <c r="E9" i="6"/>
  <c r="E10" i="6" s="1"/>
  <c r="E3" i="6"/>
  <c r="E7" i="6"/>
  <c r="E8" i="6" s="1"/>
  <c r="H11" i="6"/>
  <c r="H9" i="6"/>
  <c r="H10" i="6" s="1"/>
  <c r="H7" i="6"/>
  <c r="H8" i="6" s="1"/>
  <c r="H5" i="6"/>
  <c r="H6" i="6" s="1"/>
  <c r="H3" i="6"/>
  <c r="C4" i="6" l="1"/>
  <c r="C2" i="6"/>
  <c r="F2" i="6"/>
  <c r="F4" i="6"/>
  <c r="I2" i="6"/>
  <c r="I4" i="6"/>
  <c r="E2" i="6"/>
  <c r="E4" i="6"/>
  <c r="H2" i="6"/>
  <c r="H4" i="6"/>
  <c r="G2" i="6"/>
  <c r="G4" i="6"/>
</calcChain>
</file>

<file path=xl/sharedStrings.xml><?xml version="1.0" encoding="utf-8"?>
<sst xmlns="http://schemas.openxmlformats.org/spreadsheetml/2006/main" count="162" uniqueCount="68">
  <si>
    <t>Notes</t>
  </si>
  <si>
    <t>Sunday</t>
  </si>
  <si>
    <t>Day</t>
  </si>
  <si>
    <t>Event Type</t>
  </si>
  <si>
    <t>Describe Your Event</t>
  </si>
  <si>
    <t>Past Events</t>
  </si>
  <si>
    <t>Set the First Day of the Week</t>
  </si>
  <si>
    <t>Name up to 5
event categories</t>
  </si>
  <si>
    <t/>
  </si>
  <si>
    <t xml:space="preserve">ORBITS and ORPICS input documents for all December 2024 E-Board actions due </t>
  </si>
  <si>
    <t>Deadline to add freeze reasons to positions that have been vacant for at least 6 months</t>
  </si>
  <si>
    <t>SABRS generates Vacancy Savings Report</t>
  </si>
  <si>
    <t>Quarter 8 allotments due</t>
  </si>
  <si>
    <t>Spring Training Presentation (SABRS &amp; SFMS)</t>
  </si>
  <si>
    <t>Deadline to submit notification of possible structure changes</t>
  </si>
  <si>
    <t>SABRS to update encumbrance indicator</t>
  </si>
  <si>
    <t>LAB ORPICS and ORBITS Reconciliation Presentation</t>
  </si>
  <si>
    <t>Quarter 2 allotments due</t>
  </si>
  <si>
    <t>Quarter 3 allotments due</t>
  </si>
  <si>
    <t>Allotments due</t>
  </si>
  <si>
    <t>SABRS Deadlines and Events</t>
  </si>
  <si>
    <t>ORBITS ARB audit transmittals due - all remaining agencies</t>
  </si>
  <si>
    <t>Quarter 6 allotments due</t>
  </si>
  <si>
    <t xml:space="preserve">ORBITS and ORPICS input documents for all Septemer 2026 E-Board actions due </t>
  </si>
  <si>
    <t xml:space="preserve">ORBITS and ORPICS input documents for all May 2026 E-Board actions due </t>
  </si>
  <si>
    <t>Quarter 7 allotments due</t>
  </si>
  <si>
    <t>SABRS Governor's Budget Reconciliation Guidelines and Instructions Presentation</t>
  </si>
  <si>
    <t>SABRS office hours begin for Governor's Budget reconciliation</t>
  </si>
  <si>
    <t>SABRS Presentations</t>
  </si>
  <si>
    <t>Audit Transmittals due</t>
  </si>
  <si>
    <t>Input docs due</t>
  </si>
  <si>
    <t>ORPICS LAB Reconciliation audit transmittals due</t>
  </si>
  <si>
    <t>ORBITS LAB Reconciliation audit transmittals due</t>
  </si>
  <si>
    <t>Quarter 4 allotments due</t>
  </si>
  <si>
    <t>Actuals audit transmittals due - all agencies</t>
  </si>
  <si>
    <t>ORPICS start-up transmittals due - all agencies</t>
  </si>
  <si>
    <t>Quarter 5 allotments due</t>
  </si>
  <si>
    <t>SABRS office hours start</t>
  </si>
  <si>
    <t xml:space="preserve">ORBITS and ORPICS input documents for all Feb 2026 actions due </t>
  </si>
  <si>
    <t>Other</t>
  </si>
  <si>
    <t>*NOTE:  Change the Year to popluate Months tabs for the selected year</t>
  </si>
  <si>
    <r>
      <t>Important Dates -</t>
    </r>
    <r>
      <rPr>
        <b/>
        <sz val="22"/>
        <color theme="1"/>
        <rFont val="Tw Cen MT"/>
        <family val="2"/>
        <scheme val="minor"/>
      </rPr>
      <t>(Dates are estimated)</t>
    </r>
  </si>
  <si>
    <t>February Session Begins</t>
  </si>
  <si>
    <t>Revenue Forecast Released</t>
  </si>
  <si>
    <t>February Session Sine Die</t>
  </si>
  <si>
    <t>CSL Exception Requests due to CFO Analysts</t>
  </si>
  <si>
    <t>Holiday</t>
  </si>
  <si>
    <t>New Year's Day</t>
  </si>
  <si>
    <t>Martin Luther King Jr Day</t>
  </si>
  <si>
    <t>President's Day</t>
  </si>
  <si>
    <t>Veterans' Day</t>
  </si>
  <si>
    <t>Juneteenth</t>
  </si>
  <si>
    <t>Labor Day</t>
  </si>
  <si>
    <t>Thanksgiving</t>
  </si>
  <si>
    <t>Day after Thanksgiving</t>
  </si>
  <si>
    <t>Christmas</t>
  </si>
  <si>
    <t>Memorial Day</t>
  </si>
  <si>
    <t>Independence Day</t>
  </si>
  <si>
    <t>As soon as possible after 5/1 submit structure changes as necessary based on legislative action</t>
  </si>
  <si>
    <t>ORBITS input forms for approved 2025-27 legislative actions due</t>
  </si>
  <si>
    <t>SABRS-Winter Update Presentation; 
SABRS loads actuals from R*STARS</t>
  </si>
  <si>
    <t>SABRS Budget Kick-off Meeting;
ORPICS Freeze</t>
  </si>
  <si>
    <t>ORPICS is open for Start Up entries</t>
  </si>
  <si>
    <t>Can now request Automatic Inflation Calculation from SABRS</t>
  </si>
  <si>
    <t>ORPICS CSL audit transmittals due - all agencies;
ORBITS CSL audit transmittals due - early submittal agencies</t>
  </si>
  <si>
    <t xml:space="preserve">ORPICS ARB audit transmittals due - all agencies;
ORBITS CSL audit transmittals due - all remaining agencies;
ORBITS ARB audit transmittals due - early submittal agencies
</t>
  </si>
  <si>
    <t>Deadline to update fees in fee database; 
Deadline to add freeze reasons to positions that have been vacant for at least 6 months</t>
  </si>
  <si>
    <t>Quarter 1 allotments due if necessary; 
Continuing resolution 15% allotment by SABRS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</si>
</sst>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d"/>
    <numFmt numFmtId="165" formatCode="[$-1C09]dd\ mmmm\ yyyy;@"/>
  </numFmts>
  <fonts count="29" x14ac:knownFonts="1">
    <font>
      <sz val="10"/>
      <color theme="1"/>
      <name val="Tw Cen MT"/>
      <family val="2"/>
      <scheme val="minor"/>
    </font>
    <font>
      <sz val="11"/>
      <color theme="1"/>
      <name val="Tw Cen MT"/>
      <family val="2"/>
      <scheme val="minor"/>
    </font>
    <font>
      <sz val="11"/>
      <color theme="1"/>
      <name val="Tw Cen MT"/>
      <family val="2"/>
      <scheme val="minor"/>
    </font>
    <font>
      <sz val="11"/>
      <color theme="1"/>
      <name val="Tw Cen MT"/>
      <family val="2"/>
      <scheme val="minor"/>
    </font>
    <font>
      <sz val="11"/>
      <color theme="1"/>
      <name val="Rockwell"/>
      <family val="4"/>
      <scheme val="major"/>
    </font>
    <font>
      <sz val="10"/>
      <color theme="0"/>
      <name val="Tw Cen MT"/>
      <family val="2"/>
      <scheme val="minor"/>
    </font>
    <font>
      <sz val="11"/>
      <color theme="0"/>
      <name val="Rockwell"/>
      <family val="4"/>
      <scheme val="major"/>
    </font>
    <font>
      <sz val="11"/>
      <name val="Tw Cen MT"/>
      <family val="2"/>
      <scheme val="minor"/>
    </font>
    <font>
      <sz val="10"/>
      <color theme="1"/>
      <name val="Tw Cen MT"/>
      <family val="2"/>
      <scheme val="minor"/>
    </font>
    <font>
      <sz val="11"/>
      <color theme="1" tint="0.34998626667073579"/>
      <name val="Tw Cen MT"/>
      <family val="2"/>
      <scheme val="minor"/>
    </font>
    <font>
      <sz val="11"/>
      <color theme="1" tint="0.34998626667073579"/>
      <name val="Rockwell"/>
      <family val="1"/>
      <scheme val="major"/>
    </font>
    <font>
      <sz val="15"/>
      <color theme="3"/>
      <name val="Rockwell"/>
      <family val="1"/>
      <scheme val="major"/>
    </font>
    <font>
      <sz val="15"/>
      <color theme="1" tint="0.34998626667073579"/>
      <name val="Rockwell"/>
      <family val="1"/>
      <scheme val="major"/>
    </font>
    <font>
      <b/>
      <sz val="26"/>
      <color theme="1" tint="0.34998626667073579"/>
      <name val="Tw Cen MT"/>
      <family val="2"/>
      <scheme val="minor"/>
    </font>
    <font>
      <sz val="11"/>
      <color theme="1" tint="0.24994659260841701"/>
      <name val="Tw Cen MT"/>
      <family val="2"/>
      <scheme val="minor"/>
    </font>
    <font>
      <b/>
      <sz val="28"/>
      <color theme="1"/>
      <name val="Rockwell"/>
      <family val="1"/>
      <scheme val="major"/>
    </font>
    <font>
      <sz val="12"/>
      <color theme="1"/>
      <name val="Tw Cen MT"/>
      <family val="2"/>
      <scheme val="minor"/>
    </font>
    <font>
      <i/>
      <sz val="12"/>
      <color theme="1"/>
      <name val="Tw Cen MT"/>
      <family val="2"/>
      <scheme val="minor"/>
    </font>
    <font>
      <sz val="28"/>
      <color theme="1"/>
      <name val="Rockwell"/>
      <family val="1"/>
      <scheme val="major"/>
    </font>
    <font>
      <b/>
      <sz val="11"/>
      <color theme="1" tint="0.24994659260841701"/>
      <name val="Tw Cen MT"/>
      <family val="2"/>
      <scheme val="minor"/>
    </font>
    <font>
      <i/>
      <sz val="11"/>
      <color theme="1" tint="0.24994659260841701"/>
      <name val="Tw Cen MT"/>
      <family val="2"/>
      <scheme val="minor"/>
    </font>
    <font>
      <i/>
      <sz val="11"/>
      <color theme="0" tint="-0.249977111117893"/>
      <name val="Tw Cen MT"/>
      <family val="2"/>
      <scheme val="minor"/>
    </font>
    <font>
      <sz val="14"/>
      <color theme="0"/>
      <name val="Tw Cen MT"/>
      <family val="2"/>
      <scheme val="minor"/>
    </font>
    <font>
      <i/>
      <sz val="11"/>
      <color theme="1" tint="0.34998626667073579"/>
      <name val="Tw Cen MT"/>
      <family val="2"/>
      <scheme val="minor"/>
    </font>
    <font>
      <sz val="22"/>
      <color theme="1"/>
      <name val="Tw Cen MT"/>
      <family val="2"/>
      <scheme val="minor"/>
    </font>
    <font>
      <i/>
      <sz val="11"/>
      <color theme="1"/>
      <name val="Tw Cen MT"/>
      <family val="2"/>
      <scheme val="minor"/>
    </font>
    <font>
      <sz val="13"/>
      <color theme="1" tint="0.34998626667073579"/>
      <name val="Rockwell"/>
      <family val="1"/>
      <scheme val="major"/>
    </font>
    <font>
      <b/>
      <sz val="10"/>
      <color theme="1"/>
      <name val="Tw Cen MT"/>
      <family val="2"/>
      <scheme val="minor"/>
    </font>
    <font>
      <b/>
      <sz val="22"/>
      <color theme="1"/>
      <name val="Tw Cen MT"/>
      <family val="2"/>
      <scheme val="minor"/>
    </font>
  </fonts>
  <fills count="23">
    <fill>
      <patternFill patternType="none"/>
    </fill>
    <fill>
      <patternFill patternType="gray125"/>
    </fill>
    <fill>
      <patternFill patternType="solid">
        <fgColor theme="1" tint="0.14999847407452621"/>
        <bgColor indexed="64"/>
      </patternFill>
    </fill>
    <fill>
      <patternFill patternType="solid">
        <fgColor theme="4"/>
        <bgColor indexed="64"/>
      </patternFill>
    </fill>
    <fill>
      <patternFill patternType="solid">
        <fgColor theme="5"/>
      </patternFill>
    </fill>
    <fill>
      <patternFill patternType="solid">
        <fgColor theme="2"/>
        <bgColor indexed="64"/>
      </patternFill>
    </fill>
    <fill>
      <patternFill patternType="solid">
        <fgColor theme="0" tint="-4.9989318521683403E-2"/>
        <bgColor indexed="64"/>
      </patternFill>
    </fill>
    <fill>
      <patternFill patternType="solid">
        <fgColor theme="6"/>
      </patternFill>
    </fill>
    <fill>
      <patternFill patternType="solid">
        <fgColor theme="7"/>
      </patternFill>
    </fill>
    <fill>
      <patternFill patternType="lightUp">
        <fgColor theme="0" tint="-4.9989318521683403E-2"/>
        <bgColor auto="1"/>
      </patternFill>
    </fill>
    <fill>
      <patternFill patternType="solid">
        <fgColor theme="5"/>
        <bgColor indexed="64"/>
      </patternFill>
    </fill>
    <fill>
      <patternFill patternType="solid">
        <fgColor theme="6"/>
        <bgColor indexed="64"/>
      </patternFill>
    </fill>
    <fill>
      <patternFill patternType="solid">
        <fgColor theme="6" tint="-0.499984740745262"/>
        <bgColor indexed="64"/>
      </patternFill>
    </fill>
    <fill>
      <patternFill patternType="solid">
        <fgColor theme="7"/>
        <bgColor indexed="64"/>
      </patternFill>
    </fill>
    <fill>
      <patternFill patternType="solid">
        <fgColor theme="3" tint="0.89999084444715716"/>
        <bgColor indexed="64"/>
      </patternFill>
    </fill>
    <fill>
      <patternFill patternType="solid">
        <fgColor theme="5" tint="-0.249977111117893"/>
        <bgColor indexed="64"/>
      </patternFill>
    </fill>
    <fill>
      <patternFill patternType="solid">
        <fgColor theme="5" tint="0.59999389629810485"/>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1" tint="0.34998626667073579"/>
        <bgColor indexed="64"/>
      </patternFill>
    </fill>
    <fill>
      <patternFill patternType="solid">
        <fgColor theme="1" tint="4.9989318521683403E-2"/>
        <bgColor indexed="64"/>
      </patternFill>
    </fill>
    <fill>
      <patternFill patternType="solid">
        <fgColor theme="0"/>
        <bgColor indexed="64"/>
      </patternFill>
    </fill>
    <fill>
      <patternFill patternType="solid">
        <fgColor theme="8" tint="-0.249977111117893"/>
        <bgColor indexed="64"/>
      </patternFill>
    </fill>
  </fills>
  <borders count="19">
    <border>
      <left/>
      <right/>
      <top/>
      <bottom/>
      <diagonal/>
    </border>
    <border>
      <left/>
      <right/>
      <top/>
      <bottom style="thick">
        <color theme="5"/>
      </bottom>
      <diagonal/>
    </border>
    <border>
      <left/>
      <right/>
      <top/>
      <bottom style="thick">
        <color theme="0" tint="-0.24994659260841701"/>
      </bottom>
      <diagonal/>
    </border>
    <border>
      <left style="thin">
        <color theme="0" tint="-0.14996795556505021"/>
      </left>
      <right style="thin">
        <color theme="0" tint="-0.14996795556505021"/>
      </right>
      <top style="thin">
        <color theme="0" tint="-4.9989318521683403E-2"/>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4.9989318521683403E-2"/>
      </bottom>
      <diagonal/>
    </border>
    <border>
      <left/>
      <right/>
      <top/>
      <bottom style="thick">
        <color theme="6"/>
      </bottom>
      <diagonal/>
    </border>
    <border>
      <left/>
      <right/>
      <top/>
      <bottom style="thick">
        <color theme="6" tint="-0.499984740745262"/>
      </bottom>
      <diagonal/>
    </border>
    <border>
      <left/>
      <right/>
      <top/>
      <bottom style="thick">
        <color theme="4"/>
      </bottom>
      <diagonal/>
    </border>
    <border>
      <left style="thin">
        <color theme="0" tint="-0.14996795556505021"/>
      </left>
      <right style="dotted">
        <color theme="0" tint="-0.14993743705557422"/>
      </right>
      <top style="thin">
        <color theme="0" tint="-4.9989318521683403E-2"/>
      </top>
      <bottom style="thin">
        <color theme="0" tint="-0.14996795556505021"/>
      </bottom>
      <diagonal/>
    </border>
    <border>
      <left style="dotted">
        <color theme="0" tint="-0.14993743705557422"/>
      </left>
      <right style="dotted">
        <color theme="0" tint="-0.14993743705557422"/>
      </right>
      <top style="thin">
        <color theme="0" tint="-4.9989318521683403E-2"/>
      </top>
      <bottom style="thin">
        <color theme="0" tint="-0.14996795556505021"/>
      </bottom>
      <diagonal/>
    </border>
    <border>
      <left style="dotted">
        <color theme="0" tint="-0.14993743705557422"/>
      </left>
      <right style="thin">
        <color theme="0" tint="-0.14996795556505021"/>
      </right>
      <top style="thin">
        <color theme="0" tint="-4.9989318521683403E-2"/>
      </top>
      <bottom style="thin">
        <color theme="0" tint="-0.14996795556505021"/>
      </bottom>
      <diagonal/>
    </border>
    <border>
      <left style="thin">
        <color theme="0"/>
      </left>
      <right/>
      <top/>
      <bottom/>
      <diagonal/>
    </border>
    <border>
      <left style="dotted">
        <color theme="0" tint="-0.14993743705557422"/>
      </left>
      <right/>
      <top style="thin">
        <color theme="0" tint="-4.9989318521683403E-2"/>
      </top>
      <bottom style="thin">
        <color theme="0" tint="-0.14996795556505021"/>
      </bottom>
      <diagonal/>
    </border>
    <border>
      <left/>
      <right/>
      <top/>
      <bottom style="thin">
        <color theme="0" tint="-4.9989318521683403E-2"/>
      </bottom>
      <diagonal/>
    </border>
    <border>
      <left/>
      <right/>
      <top style="thin">
        <color theme="0" tint="-0.14996795556505021"/>
      </top>
      <bottom/>
      <diagonal/>
    </border>
    <border>
      <left/>
      <right/>
      <top/>
      <bottom style="thin">
        <color theme="0" tint="-0.24994659260841701"/>
      </bottom>
      <diagonal/>
    </border>
    <border>
      <left style="thin">
        <color theme="0" tint="-0.24994659260841701"/>
      </left>
      <right/>
      <top style="thin">
        <color theme="0" tint="-0.24994659260841701"/>
      </top>
      <bottom style="thin">
        <color theme="0" tint="-0.24994659260841701"/>
      </bottom>
      <diagonal/>
    </border>
    <border>
      <left/>
      <right style="thin">
        <color theme="0" tint="-0.24994659260841701"/>
      </right>
      <top style="thin">
        <color theme="0" tint="-0.24994659260841701"/>
      </top>
      <bottom style="thin">
        <color theme="0" tint="-0.24994659260841701"/>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s>
  <cellStyleXfs count="15">
    <xf numFmtId="0" fontId="0" fillId="0" borderId="0"/>
    <xf numFmtId="0" fontId="7" fillId="0" borderId="0"/>
    <xf numFmtId="0" fontId="12" fillId="0" borderId="2" applyNumberFormat="0" applyAlignment="0" applyProtection="0"/>
    <xf numFmtId="0" fontId="13" fillId="0" borderId="0">
      <alignment horizontal="left" vertical="top" wrapText="1" indent="1"/>
    </xf>
    <xf numFmtId="0" fontId="11" fillId="0" borderId="1" applyNumberFormat="0" applyFill="0" applyAlignment="0" applyProtection="0"/>
    <xf numFmtId="0" fontId="8" fillId="0" borderId="3">
      <alignment horizontal="left" vertical="top" wrapText="1" indent="1" readingOrder="1"/>
    </xf>
    <xf numFmtId="0" fontId="3" fillId="4" borderId="0" applyNumberFormat="0" applyBorder="0" applyAlignment="0" applyProtection="0"/>
    <xf numFmtId="164" fontId="9" fillId="0" borderId="0">
      <alignment horizontal="left" indent="1"/>
    </xf>
    <xf numFmtId="0" fontId="7" fillId="5" borderId="0" applyNumberFormat="0" applyFont="0" applyBorder="0" applyAlignment="0">
      <alignment horizontal="left" vertical="center" indent="1"/>
    </xf>
    <xf numFmtId="0" fontId="14" fillId="0" borderId="3">
      <alignment horizontal="left" vertical="top" wrapText="1" indent="1"/>
    </xf>
    <xf numFmtId="164" fontId="10" fillId="0" borderId="4">
      <alignment horizontal="left" indent="1"/>
    </xf>
    <xf numFmtId="0" fontId="8" fillId="9" borderId="3">
      <alignment horizontal="left" vertical="top" wrapText="1" indent="1"/>
    </xf>
    <xf numFmtId="0" fontId="2" fillId="3"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cellStyleXfs>
  <cellXfs count="64">
    <xf numFmtId="0" fontId="0" fillId="0" borderId="0" xfId="0"/>
    <xf numFmtId="0" fontId="0" fillId="0" borderId="0" xfId="0" applyAlignment="1">
      <alignment wrapText="1"/>
    </xf>
    <xf numFmtId="0" fontId="11" fillId="0" borderId="1" xfId="4" applyFill="1" applyAlignment="1">
      <alignment horizontal="left" vertical="top" indent="1"/>
    </xf>
    <xf numFmtId="0" fontId="13" fillId="6" borderId="0" xfId="3" applyFill="1" applyAlignment="1">
      <alignment horizontal="left" vertical="center" wrapText="1" indent="1"/>
    </xf>
    <xf numFmtId="0" fontId="0" fillId="10" borderId="0" xfId="0" applyFill="1"/>
    <xf numFmtId="0" fontId="11" fillId="0" borderId="5" xfId="4" applyFill="1" applyBorder="1" applyAlignment="1">
      <alignment horizontal="left" vertical="top" indent="1"/>
    </xf>
    <xf numFmtId="0" fontId="0" fillId="11" borderId="0" xfId="0" applyFill="1"/>
    <xf numFmtId="0" fontId="11" fillId="0" borderId="6" xfId="4" applyFill="1" applyBorder="1" applyAlignment="1">
      <alignment horizontal="left" vertical="top" indent="1"/>
    </xf>
    <xf numFmtId="0" fontId="11" fillId="0" borderId="7" xfId="4" applyFill="1" applyBorder="1" applyAlignment="1">
      <alignment horizontal="left" vertical="top" indent="1"/>
    </xf>
    <xf numFmtId="0" fontId="0" fillId="3" borderId="0" xfId="0" applyFill="1"/>
    <xf numFmtId="0" fontId="0" fillId="12" borderId="0" xfId="0" applyFill="1"/>
    <xf numFmtId="0" fontId="0" fillId="6" borderId="0" xfId="0" applyFill="1"/>
    <xf numFmtId="0" fontId="4" fillId="6" borderId="0" xfId="0" applyFont="1" applyFill="1"/>
    <xf numFmtId="0" fontId="16" fillId="6" borderId="0" xfId="0" applyFont="1" applyFill="1"/>
    <xf numFmtId="0" fontId="14" fillId="0" borderId="9" xfId="9" applyBorder="1">
      <alignment horizontal="left" vertical="top" wrapText="1" indent="1"/>
    </xf>
    <xf numFmtId="0" fontId="0" fillId="15" borderId="0" xfId="0" applyFill="1"/>
    <xf numFmtId="0" fontId="5" fillId="16" borderId="0" xfId="0" applyFont="1" applyFill="1"/>
    <xf numFmtId="0" fontId="6" fillId="16" borderId="0" xfId="0" applyFont="1" applyFill="1"/>
    <xf numFmtId="0" fontId="15" fillId="16" borderId="0" xfId="0" applyFont="1" applyFill="1" applyAlignment="1">
      <alignment horizontal="left" vertical="top" wrapText="1" indent="1"/>
    </xf>
    <xf numFmtId="0" fontId="14" fillId="0" borderId="12" xfId="9" applyBorder="1">
      <alignment horizontal="left" vertical="top" wrapText="1" indent="1"/>
    </xf>
    <xf numFmtId="0" fontId="14" fillId="10" borderId="12" xfId="9" applyFill="1" applyBorder="1">
      <alignment horizontal="left" vertical="top" wrapText="1" indent="1"/>
    </xf>
    <xf numFmtId="0" fontId="14" fillId="11" borderId="12" xfId="9" applyFill="1" applyBorder="1">
      <alignment horizontal="left" vertical="top" wrapText="1" indent="1"/>
    </xf>
    <xf numFmtId="0" fontId="0" fillId="16" borderId="0" xfId="0" applyFill="1"/>
    <xf numFmtId="0" fontId="4" fillId="16" borderId="0" xfId="0" applyFont="1" applyFill="1" applyAlignment="1">
      <alignment wrapText="1"/>
    </xf>
    <xf numFmtId="0" fontId="0" fillId="16" borderId="0" xfId="0" applyFill="1" applyAlignment="1">
      <alignment wrapText="1"/>
    </xf>
    <xf numFmtId="0" fontId="0" fillId="17" borderId="0" xfId="0" applyFill="1"/>
    <xf numFmtId="0" fontId="16" fillId="17" borderId="0" xfId="0" applyFont="1" applyFill="1"/>
    <xf numFmtId="0" fontId="22" fillId="2" borderId="0" xfId="0" applyFont="1" applyFill="1" applyAlignment="1">
      <alignment horizontal="left" vertical="center" indent="1"/>
    </xf>
    <xf numFmtId="0" fontId="22" fillId="20" borderId="0" xfId="0" applyFont="1" applyFill="1" applyAlignment="1">
      <alignment horizontal="left" vertical="center" indent="1"/>
    </xf>
    <xf numFmtId="0" fontId="23" fillId="0" borderId="10" xfId="9" applyFont="1" applyBorder="1">
      <alignment horizontal="left" vertical="top" wrapText="1" indent="1"/>
    </xf>
    <xf numFmtId="165" fontId="19" fillId="0" borderId="8" xfId="9" applyNumberFormat="1" applyFont="1" applyBorder="1">
      <alignment horizontal="left" vertical="top" wrapText="1" indent="1"/>
    </xf>
    <xf numFmtId="0" fontId="17" fillId="6" borderId="0" xfId="0" applyFont="1" applyFill="1" applyAlignment="1">
      <alignment vertical="top" wrapText="1"/>
    </xf>
    <xf numFmtId="0" fontId="18" fillId="16" borderId="11" xfId="0" applyFont="1" applyFill="1" applyBorder="1" applyAlignment="1">
      <alignment wrapText="1"/>
    </xf>
    <xf numFmtId="0" fontId="21" fillId="6" borderId="18" xfId="9" applyFont="1" applyFill="1" applyBorder="1" applyAlignment="1">
      <alignment horizontal="left" vertical="center" wrapText="1" indent="1"/>
    </xf>
    <xf numFmtId="0" fontId="25" fillId="10" borderId="18" xfId="0" applyFont="1" applyFill="1" applyBorder="1" applyAlignment="1">
      <alignment horizontal="left" vertical="center" indent="1"/>
    </xf>
    <xf numFmtId="0" fontId="25" fillId="21" borderId="18" xfId="0" applyFont="1" applyFill="1" applyBorder="1" applyAlignment="1">
      <alignment horizontal="left" vertical="center" indent="1"/>
    </xf>
    <xf numFmtId="0" fontId="25" fillId="11" borderId="18" xfId="0" applyFont="1" applyFill="1" applyBorder="1" applyAlignment="1">
      <alignment horizontal="left" vertical="center" indent="1"/>
    </xf>
    <xf numFmtId="0" fontId="25" fillId="13" borderId="18" xfId="0" applyFont="1" applyFill="1" applyBorder="1" applyAlignment="1">
      <alignment horizontal="left" vertical="center" indent="1"/>
    </xf>
    <xf numFmtId="0" fontId="25" fillId="3" borderId="18" xfId="0" applyFont="1" applyFill="1" applyBorder="1" applyAlignment="1">
      <alignment horizontal="left" vertical="center" indent="1"/>
    </xf>
    <xf numFmtId="0" fontId="25" fillId="14" borderId="18" xfId="0" applyFont="1" applyFill="1" applyBorder="1" applyAlignment="1">
      <alignment horizontal="left" vertical="center" indent="1"/>
    </xf>
    <xf numFmtId="0" fontId="26" fillId="6" borderId="15" xfId="0" applyFont="1" applyFill="1" applyBorder="1" applyAlignment="1">
      <alignment vertical="top" wrapText="1"/>
    </xf>
    <xf numFmtId="0" fontId="21" fillId="18" borderId="18" xfId="9" applyFont="1" applyFill="1" applyBorder="1" applyAlignment="1">
      <alignment horizontal="left" vertical="center" wrapText="1" indent="1"/>
    </xf>
    <xf numFmtId="0" fontId="20" fillId="0" borderId="12" xfId="9" applyFont="1" applyBorder="1">
      <alignment horizontal="left" vertical="top" wrapText="1" indent="1"/>
    </xf>
    <xf numFmtId="0" fontId="8" fillId="0" borderId="3" xfId="11" applyFill="1">
      <alignment horizontal="left" vertical="top" wrapText="1" indent="1"/>
    </xf>
    <xf numFmtId="0" fontId="14" fillId="0" borderId="3" xfId="9">
      <alignment horizontal="left" vertical="top" wrapText="1" indent="1"/>
    </xf>
    <xf numFmtId="164" fontId="10" fillId="0" borderId="4" xfId="10">
      <alignment horizontal="left" indent="1"/>
    </xf>
    <xf numFmtId="164" fontId="9" fillId="0" borderId="4" xfId="13" applyNumberFormat="1" applyFont="1" applyFill="1" applyBorder="1" applyAlignment="1">
      <alignment horizontal="left" indent="1"/>
    </xf>
    <xf numFmtId="164" fontId="9" fillId="0" borderId="4" xfId="12" applyNumberFormat="1" applyFont="1" applyFill="1" applyBorder="1" applyAlignment="1">
      <alignment horizontal="left" indent="1"/>
    </xf>
    <xf numFmtId="165" fontId="19" fillId="21" borderId="8" xfId="9" applyNumberFormat="1" applyFont="1" applyFill="1" applyBorder="1">
      <alignment horizontal="left" vertical="top" wrapText="1" indent="1"/>
    </xf>
    <xf numFmtId="0" fontId="14" fillId="21" borderId="9" xfId="9" applyFill="1" applyBorder="1">
      <alignment horizontal="left" vertical="top" wrapText="1" indent="1"/>
    </xf>
    <xf numFmtId="0" fontId="27" fillId="16" borderId="0" xfId="0" applyFont="1" applyFill="1" applyAlignment="1">
      <alignment wrapText="1"/>
    </xf>
    <xf numFmtId="0" fontId="1" fillId="0" borderId="3" xfId="11" applyFont="1" applyFill="1">
      <alignment horizontal="left" vertical="top" wrapText="1" indent="1"/>
    </xf>
    <xf numFmtId="0" fontId="0" fillId="22" borderId="0" xfId="0" applyFill="1"/>
    <xf numFmtId="0" fontId="15" fillId="16" borderId="0" xfId="0" applyFont="1" applyFill="1" applyAlignment="1">
      <alignment horizontal="left" wrapText="1" indent="1"/>
    </xf>
    <xf numFmtId="0" fontId="24" fillId="17" borderId="0" xfId="0" applyFont="1" applyFill="1" applyAlignment="1">
      <alignment horizontal="left" vertical="center" indent="1"/>
    </xf>
    <xf numFmtId="0" fontId="22" fillId="19" borderId="13" xfId="0" applyFont="1" applyFill="1" applyBorder="1" applyAlignment="1">
      <alignment horizontal="left" vertical="center" indent="1"/>
    </xf>
    <xf numFmtId="0" fontId="26" fillId="6" borderId="0" xfId="0" applyFont="1" applyFill="1" applyAlignment="1">
      <alignment horizontal="center" vertical="top" wrapText="1"/>
    </xf>
    <xf numFmtId="0" fontId="0" fillId="6" borderId="0" xfId="0" applyFill="1" applyAlignment="1">
      <alignment horizontal="center"/>
    </xf>
    <xf numFmtId="0" fontId="25" fillId="21" borderId="16" xfId="0" applyFont="1" applyFill="1" applyBorder="1" applyAlignment="1">
      <alignment horizontal="left" vertical="center"/>
    </xf>
    <xf numFmtId="0" fontId="25" fillId="21" borderId="17" xfId="0" applyFont="1" applyFill="1" applyBorder="1" applyAlignment="1">
      <alignment horizontal="left" vertical="center"/>
    </xf>
    <xf numFmtId="0" fontId="0" fillId="6" borderId="14" xfId="0" applyFill="1" applyBorder="1" applyAlignment="1">
      <alignment horizontal="center"/>
    </xf>
    <xf numFmtId="0" fontId="13" fillId="6" borderId="0" xfId="3" applyFill="1" applyAlignment="1">
      <alignment horizontal="left" vertical="center" wrapText="1" indent="1"/>
    </xf>
    <xf numFmtId="164" fontId="10" fillId="0" borderId="4" xfId="10">
      <alignment horizontal="left" indent="1"/>
    </xf>
    <xf numFmtId="0" fontId="14" fillId="0" borderId="3" xfId="9">
      <alignment horizontal="left" vertical="top" wrapText="1" indent="1"/>
    </xf>
  </cellXfs>
  <cellStyles count="15">
    <cellStyle name="Accent1" xfId="12" builtinId="29" customBuiltin="1"/>
    <cellStyle name="Accent2" xfId="6" builtinId="33" customBuiltin="1"/>
    <cellStyle name="Accent3" xfId="13" builtinId="37" customBuiltin="1"/>
    <cellStyle name="Accent4" xfId="14" builtinId="41" customBuiltin="1"/>
    <cellStyle name="Banded" xfId="8" xr:uid="{00000000-0005-0000-0000-000004000000}"/>
    <cellStyle name="Day" xfId="7" xr:uid="{00000000-0005-0000-0000-000005000000}"/>
    <cellStyle name="DayFormat" xfId="10" xr:uid="{00000000-0005-0000-0000-000006000000}"/>
    <cellStyle name="DayText" xfId="9" xr:uid="{00000000-0005-0000-0000-000007000000}"/>
    <cellStyle name="Explanatory Text" xfId="5" builtinId="53" customBuiltin="1"/>
    <cellStyle name="Heading 1" xfId="4" builtinId="16" customBuiltin="1"/>
    <cellStyle name="Heading 2" xfId="2" builtinId="17" customBuiltin="1"/>
    <cellStyle name="NonEditable" xfId="11" xr:uid="{00000000-0005-0000-0000-00000B000000}"/>
    <cellStyle name="Normal" xfId="0" builtinId="0" customBuiltin="1"/>
    <cellStyle name="Normal 2" xfId="1" xr:uid="{00000000-0005-0000-0000-00000D000000}"/>
    <cellStyle name="Title" xfId="3" builtinId="15" customBuiltin="1"/>
  </cellStyles>
  <dxfs count="116">
    <dxf>
      <fill>
        <patternFill patternType="lightUp">
          <fgColor theme="0" tint="-4.9989318521683403E-2"/>
        </patternFill>
      </fill>
    </dxf>
    <dxf>
      <fill>
        <patternFill>
          <bgColor theme="3" tint="0.89996032593768116"/>
        </patternFill>
      </fill>
    </dxf>
    <dxf>
      <fill>
        <patternFill>
          <bgColor theme="4"/>
        </patternFill>
      </fill>
    </dxf>
    <dxf>
      <fill>
        <patternFill>
          <bgColor theme="7"/>
        </patternFill>
      </fill>
    </dxf>
    <dxf>
      <fill>
        <patternFill>
          <bgColor theme="6"/>
        </patternFill>
      </fill>
    </dxf>
    <dxf>
      <fill>
        <patternFill>
          <bgColor theme="5"/>
        </patternFill>
      </fill>
    </dxf>
    <dxf>
      <fill>
        <patternFill>
          <bgColor theme="8" tint="-0.24994659260841701"/>
        </patternFill>
      </fill>
    </dxf>
    <dxf>
      <font>
        <color theme="0" tint="-0.34998626667073579"/>
      </font>
    </dxf>
    <dxf>
      <fill>
        <patternFill patternType="lightUp">
          <fgColor theme="0" tint="-4.9989318521683403E-2"/>
        </patternFill>
      </fill>
    </dxf>
    <dxf>
      <fill>
        <patternFill patternType="lightUp">
          <fgColor theme="0" tint="-4.9989318521683403E-2"/>
        </patternFill>
      </fill>
    </dxf>
    <dxf>
      <fill>
        <patternFill>
          <bgColor theme="3" tint="0.89996032593768116"/>
        </patternFill>
      </fill>
    </dxf>
    <dxf>
      <fill>
        <patternFill>
          <bgColor theme="4"/>
        </patternFill>
      </fill>
    </dxf>
    <dxf>
      <fill>
        <patternFill>
          <bgColor theme="7"/>
        </patternFill>
      </fill>
    </dxf>
    <dxf>
      <fill>
        <patternFill>
          <bgColor theme="6"/>
        </patternFill>
      </fill>
    </dxf>
    <dxf>
      <fill>
        <patternFill>
          <bgColor theme="5"/>
        </patternFill>
      </fill>
    </dxf>
    <dxf>
      <fill>
        <patternFill>
          <bgColor theme="8" tint="-0.24994659260841701"/>
        </patternFill>
      </fill>
    </dxf>
    <dxf>
      <font>
        <color theme="0" tint="-0.34998626667073579"/>
      </font>
    </dxf>
    <dxf>
      <fill>
        <patternFill patternType="lightUp">
          <fgColor theme="0" tint="-4.9989318521683403E-2"/>
        </patternFill>
      </fill>
    </dxf>
    <dxf>
      <fill>
        <patternFill patternType="lightUp">
          <fgColor theme="0" tint="-4.9989318521683403E-2"/>
        </patternFill>
      </fill>
    </dxf>
    <dxf>
      <fill>
        <patternFill>
          <bgColor theme="3" tint="0.89996032593768116"/>
        </patternFill>
      </fill>
    </dxf>
    <dxf>
      <fill>
        <patternFill>
          <bgColor theme="4"/>
        </patternFill>
      </fill>
    </dxf>
    <dxf>
      <fill>
        <patternFill>
          <bgColor theme="7"/>
        </patternFill>
      </fill>
    </dxf>
    <dxf>
      <fill>
        <patternFill>
          <bgColor theme="6"/>
        </patternFill>
      </fill>
    </dxf>
    <dxf>
      <fill>
        <patternFill>
          <bgColor theme="5"/>
        </patternFill>
      </fill>
    </dxf>
    <dxf>
      <fill>
        <patternFill>
          <bgColor theme="8" tint="-0.24994659260841701"/>
        </patternFill>
      </fill>
    </dxf>
    <dxf>
      <font>
        <color theme="0" tint="-0.34998626667073579"/>
      </font>
    </dxf>
    <dxf>
      <fill>
        <patternFill patternType="lightUp">
          <fgColor theme="0" tint="-4.9989318521683403E-2"/>
        </patternFill>
      </fill>
    </dxf>
    <dxf>
      <fill>
        <patternFill patternType="lightUp">
          <fgColor theme="0" tint="-4.9989318521683403E-2"/>
        </patternFill>
      </fill>
    </dxf>
    <dxf>
      <fill>
        <patternFill>
          <bgColor theme="3" tint="0.89996032593768116"/>
        </patternFill>
      </fill>
    </dxf>
    <dxf>
      <fill>
        <patternFill>
          <bgColor theme="4"/>
        </patternFill>
      </fill>
    </dxf>
    <dxf>
      <fill>
        <patternFill>
          <bgColor theme="7"/>
        </patternFill>
      </fill>
    </dxf>
    <dxf>
      <fill>
        <patternFill>
          <bgColor theme="6"/>
        </patternFill>
      </fill>
    </dxf>
    <dxf>
      <fill>
        <patternFill>
          <bgColor theme="5"/>
        </patternFill>
      </fill>
    </dxf>
    <dxf>
      <fill>
        <patternFill>
          <bgColor theme="8" tint="-0.24994659260841701"/>
        </patternFill>
      </fill>
    </dxf>
    <dxf>
      <font>
        <color theme="0" tint="-0.34998626667073579"/>
      </font>
    </dxf>
    <dxf>
      <fill>
        <patternFill patternType="lightUp">
          <fgColor theme="0" tint="-4.9989318521683403E-2"/>
        </patternFill>
      </fill>
    </dxf>
    <dxf>
      <fill>
        <patternFill patternType="lightUp">
          <fgColor theme="0" tint="-4.9989318521683403E-2"/>
        </patternFill>
      </fill>
    </dxf>
    <dxf>
      <fill>
        <patternFill>
          <bgColor theme="3" tint="0.89996032593768116"/>
        </patternFill>
      </fill>
    </dxf>
    <dxf>
      <fill>
        <patternFill>
          <bgColor theme="4"/>
        </patternFill>
      </fill>
    </dxf>
    <dxf>
      <fill>
        <patternFill>
          <bgColor theme="7"/>
        </patternFill>
      </fill>
    </dxf>
    <dxf>
      <fill>
        <patternFill>
          <bgColor theme="6"/>
        </patternFill>
      </fill>
    </dxf>
    <dxf>
      <fill>
        <patternFill>
          <bgColor theme="5"/>
        </patternFill>
      </fill>
    </dxf>
    <dxf>
      <fill>
        <patternFill>
          <bgColor theme="8" tint="-0.24994659260841701"/>
        </patternFill>
      </fill>
    </dxf>
    <dxf>
      <font>
        <color theme="0" tint="-0.34998626667073579"/>
      </font>
    </dxf>
    <dxf>
      <fill>
        <patternFill patternType="lightUp">
          <fgColor theme="0" tint="-4.9989318521683403E-2"/>
        </patternFill>
      </fill>
    </dxf>
    <dxf>
      <fill>
        <patternFill patternType="lightUp">
          <fgColor theme="0" tint="-4.9989318521683403E-2"/>
        </patternFill>
      </fill>
    </dxf>
    <dxf>
      <fill>
        <patternFill>
          <bgColor theme="3" tint="0.89996032593768116"/>
        </patternFill>
      </fill>
    </dxf>
    <dxf>
      <fill>
        <patternFill>
          <bgColor theme="4"/>
        </patternFill>
      </fill>
    </dxf>
    <dxf>
      <fill>
        <patternFill>
          <bgColor theme="7"/>
        </patternFill>
      </fill>
    </dxf>
    <dxf>
      <fill>
        <patternFill>
          <bgColor theme="6"/>
        </patternFill>
      </fill>
    </dxf>
    <dxf>
      <fill>
        <patternFill>
          <bgColor theme="5"/>
        </patternFill>
      </fill>
    </dxf>
    <dxf>
      <fill>
        <patternFill>
          <bgColor theme="8" tint="-0.24994659260841701"/>
        </patternFill>
      </fill>
    </dxf>
    <dxf>
      <font>
        <color theme="0" tint="-0.34998626667073579"/>
      </font>
    </dxf>
    <dxf>
      <fill>
        <patternFill patternType="lightUp">
          <fgColor theme="0" tint="-4.9989318521683403E-2"/>
        </patternFill>
      </fill>
    </dxf>
    <dxf>
      <fill>
        <patternFill patternType="lightUp">
          <fgColor theme="0" tint="-4.9989318521683403E-2"/>
        </patternFill>
      </fill>
    </dxf>
    <dxf>
      <fill>
        <patternFill>
          <bgColor theme="3" tint="0.89996032593768116"/>
        </patternFill>
      </fill>
    </dxf>
    <dxf>
      <fill>
        <patternFill>
          <bgColor theme="4"/>
        </patternFill>
      </fill>
    </dxf>
    <dxf>
      <fill>
        <patternFill>
          <bgColor theme="7"/>
        </patternFill>
      </fill>
    </dxf>
    <dxf>
      <fill>
        <patternFill>
          <bgColor theme="6"/>
        </patternFill>
      </fill>
    </dxf>
    <dxf>
      <fill>
        <patternFill>
          <bgColor theme="5"/>
        </patternFill>
      </fill>
    </dxf>
    <dxf>
      <fill>
        <patternFill>
          <bgColor theme="8" tint="-0.24994659260841701"/>
        </patternFill>
      </fill>
    </dxf>
    <dxf>
      <font>
        <color theme="0" tint="-0.34998626667073579"/>
      </font>
    </dxf>
    <dxf>
      <fill>
        <patternFill patternType="lightUp">
          <fgColor theme="0" tint="-4.9989318521683403E-2"/>
        </patternFill>
      </fill>
    </dxf>
    <dxf>
      <fill>
        <patternFill patternType="lightUp">
          <fgColor theme="0" tint="-4.9989318521683403E-2"/>
        </patternFill>
      </fill>
    </dxf>
    <dxf>
      <fill>
        <patternFill>
          <bgColor theme="3" tint="0.89996032593768116"/>
        </patternFill>
      </fill>
    </dxf>
    <dxf>
      <fill>
        <patternFill>
          <bgColor theme="4"/>
        </patternFill>
      </fill>
    </dxf>
    <dxf>
      <fill>
        <patternFill>
          <bgColor theme="7"/>
        </patternFill>
      </fill>
    </dxf>
    <dxf>
      <fill>
        <patternFill>
          <bgColor theme="6"/>
        </patternFill>
      </fill>
    </dxf>
    <dxf>
      <fill>
        <patternFill>
          <bgColor theme="5"/>
        </patternFill>
      </fill>
    </dxf>
    <dxf>
      <fill>
        <patternFill>
          <bgColor theme="8" tint="-0.24994659260841701"/>
        </patternFill>
      </fill>
    </dxf>
    <dxf>
      <font>
        <color theme="0" tint="-0.34998626667073579"/>
      </font>
    </dxf>
    <dxf>
      <fill>
        <patternFill patternType="lightUp">
          <fgColor theme="0" tint="-4.9989318521683403E-2"/>
        </patternFill>
      </fill>
    </dxf>
    <dxf>
      <fill>
        <patternFill patternType="lightUp">
          <fgColor theme="0" tint="-4.9989318521683403E-2"/>
        </patternFill>
      </fill>
    </dxf>
    <dxf>
      <fill>
        <patternFill>
          <bgColor theme="3" tint="0.89996032593768116"/>
        </patternFill>
      </fill>
    </dxf>
    <dxf>
      <fill>
        <patternFill>
          <bgColor theme="4"/>
        </patternFill>
      </fill>
    </dxf>
    <dxf>
      <fill>
        <patternFill>
          <bgColor theme="7"/>
        </patternFill>
      </fill>
    </dxf>
    <dxf>
      <fill>
        <patternFill>
          <bgColor theme="6"/>
        </patternFill>
      </fill>
    </dxf>
    <dxf>
      <fill>
        <patternFill>
          <bgColor theme="5"/>
        </patternFill>
      </fill>
    </dxf>
    <dxf>
      <fill>
        <patternFill>
          <bgColor theme="8" tint="-0.24994659260841701"/>
        </patternFill>
      </fill>
    </dxf>
    <dxf>
      <font>
        <b val="0"/>
        <i val="0"/>
        <color theme="0" tint="-0.34998626667073579"/>
      </font>
    </dxf>
    <dxf>
      <fill>
        <patternFill patternType="lightUp">
          <fgColor theme="0" tint="-4.9989318521683403E-2"/>
        </patternFill>
      </fill>
    </dxf>
    <dxf>
      <fill>
        <patternFill patternType="lightUp">
          <fgColor theme="0" tint="-4.9989318521683403E-2"/>
        </patternFill>
      </fill>
    </dxf>
    <dxf>
      <fill>
        <patternFill>
          <bgColor theme="3" tint="0.89996032593768116"/>
        </patternFill>
      </fill>
    </dxf>
    <dxf>
      <fill>
        <patternFill>
          <bgColor theme="4"/>
        </patternFill>
      </fill>
    </dxf>
    <dxf>
      <fill>
        <patternFill>
          <bgColor theme="7"/>
        </patternFill>
      </fill>
    </dxf>
    <dxf>
      <fill>
        <patternFill>
          <bgColor theme="6"/>
        </patternFill>
      </fill>
    </dxf>
    <dxf>
      <fill>
        <patternFill>
          <bgColor theme="5"/>
        </patternFill>
      </fill>
    </dxf>
    <dxf>
      <fill>
        <patternFill>
          <bgColor theme="8" tint="-0.24994659260841701"/>
        </patternFill>
      </fill>
    </dxf>
    <dxf>
      <font>
        <b val="0"/>
        <i val="0"/>
        <color theme="0" tint="-0.34998626667073579"/>
      </font>
    </dxf>
    <dxf>
      <fill>
        <patternFill patternType="lightUp">
          <fgColor theme="0" tint="-4.9989318521683403E-2"/>
        </patternFill>
      </fill>
    </dxf>
    <dxf>
      <fill>
        <patternFill patternType="lightUp">
          <fgColor theme="0" tint="-4.9989318521683403E-2"/>
        </patternFill>
      </fill>
    </dxf>
    <dxf>
      <fill>
        <patternFill>
          <bgColor theme="3" tint="0.89996032593768116"/>
        </patternFill>
      </fill>
    </dxf>
    <dxf>
      <fill>
        <patternFill>
          <bgColor theme="4"/>
        </patternFill>
      </fill>
    </dxf>
    <dxf>
      <fill>
        <patternFill>
          <bgColor theme="7"/>
        </patternFill>
      </fill>
    </dxf>
    <dxf>
      <fill>
        <patternFill>
          <bgColor theme="6"/>
        </patternFill>
      </fill>
    </dxf>
    <dxf>
      <fill>
        <patternFill>
          <bgColor theme="5"/>
        </patternFill>
      </fill>
    </dxf>
    <dxf>
      <fill>
        <patternFill>
          <bgColor theme="8" tint="-0.24994659260841701"/>
        </patternFill>
      </fill>
    </dxf>
    <dxf>
      <font>
        <b val="0"/>
        <i val="0"/>
        <color theme="0" tint="-0.34998626667073579"/>
      </font>
    </dxf>
    <dxf>
      <fill>
        <patternFill patternType="lightUp">
          <fgColor theme="0" tint="-4.9989318521683403E-2"/>
        </patternFill>
      </fill>
    </dxf>
    <dxf>
      <fill>
        <patternFill patternType="lightUp">
          <fgColor theme="0" tint="-4.9989318521683403E-2"/>
        </patternFill>
      </fill>
    </dxf>
    <dxf>
      <fill>
        <patternFill>
          <bgColor theme="3" tint="0.89996032593768116"/>
        </patternFill>
      </fill>
    </dxf>
    <dxf>
      <fill>
        <patternFill>
          <bgColor theme="4"/>
        </patternFill>
      </fill>
    </dxf>
    <dxf>
      <fill>
        <patternFill>
          <bgColor theme="7"/>
        </patternFill>
      </fill>
    </dxf>
    <dxf>
      <fill>
        <patternFill>
          <bgColor theme="6"/>
        </patternFill>
      </fill>
    </dxf>
    <dxf>
      <fill>
        <patternFill>
          <bgColor theme="5"/>
        </patternFill>
      </fill>
    </dxf>
    <dxf>
      <fill>
        <patternFill>
          <bgColor theme="8" tint="-0.24994659260841701"/>
        </patternFill>
      </fill>
    </dxf>
    <dxf>
      <font>
        <b val="0"/>
        <i val="0"/>
        <color theme="0" tint="-0.34998626667073579"/>
      </font>
      <border>
        <vertical/>
        <horizontal/>
      </border>
    </dxf>
    <dxf>
      <fill>
        <patternFill patternType="lightUp">
          <fgColor theme="0" tint="-4.9989318521683403E-2"/>
        </patternFill>
      </fill>
    </dxf>
    <dxf>
      <fill>
        <patternFill>
          <bgColor theme="3" tint="0.89996032593768116"/>
        </patternFill>
      </fill>
    </dxf>
    <dxf>
      <fill>
        <patternFill>
          <bgColor theme="4"/>
        </patternFill>
      </fill>
    </dxf>
    <dxf>
      <fill>
        <patternFill>
          <bgColor theme="7"/>
        </patternFill>
      </fill>
    </dxf>
    <dxf>
      <fill>
        <patternFill>
          <bgColor theme="6"/>
        </patternFill>
      </fill>
    </dxf>
    <dxf>
      <fill>
        <patternFill>
          <bgColor theme="5"/>
        </patternFill>
      </fill>
    </dxf>
    <dxf>
      <fill>
        <patternFill>
          <bgColor theme="0" tint="-0.14996795556505021"/>
        </patternFill>
      </fill>
    </dxf>
    <dxf>
      <font>
        <strike val="0"/>
      </font>
      <fill>
        <patternFill>
          <bgColor theme="8" tint="-0.24994659260841701"/>
        </patternFill>
      </fill>
    </dxf>
    <dxf>
      <font>
        <b val="0"/>
        <i/>
        <color theme="0" tint="-0.24994659260841701"/>
      </font>
      <fill>
        <patternFill>
          <bgColor theme="0" tint="-4.9989318521683403E-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trlProps/ctrlProp1.xml><?xml version="1.0" encoding="utf-8"?>
<formControlPr xmlns="http://schemas.microsoft.com/office/spreadsheetml/2009/9/main" objectType="Spin" dx="16" fmlaLink="$E$3" max="2999" min="1900" page="10" val="2026"/>
</file>

<file path=xl/drawings/_rels/drawing10.xml.rels><?xml version="1.0" encoding="UTF-8" standalone="yes"?>
<Relationships xmlns="http://schemas.openxmlformats.org/package/2006/relationships"><Relationship Id="rId1" Type="http://schemas.openxmlformats.org/officeDocument/2006/relationships/hyperlink" Target="#'Family Calendar'!A1"/></Relationships>
</file>

<file path=xl/drawings/_rels/drawing11.xml.rels><?xml version="1.0" encoding="UTF-8" standalone="yes"?>
<Relationships xmlns="http://schemas.openxmlformats.org/package/2006/relationships"><Relationship Id="rId1" Type="http://schemas.openxmlformats.org/officeDocument/2006/relationships/hyperlink" Target="#'Family Calendar'!A1"/></Relationships>
</file>

<file path=xl/drawings/_rels/drawing12.xml.rels><?xml version="1.0" encoding="UTF-8" standalone="yes"?>
<Relationships xmlns="http://schemas.openxmlformats.org/package/2006/relationships"><Relationship Id="rId1" Type="http://schemas.openxmlformats.org/officeDocument/2006/relationships/hyperlink" Target="#'Family Calendar'!A1"/></Relationships>
</file>

<file path=xl/drawings/_rels/drawing13.xml.rels><?xml version="1.0" encoding="UTF-8" standalone="yes"?>
<Relationships xmlns="http://schemas.openxmlformats.org/package/2006/relationships"><Relationship Id="rId1" Type="http://schemas.openxmlformats.org/officeDocument/2006/relationships/hyperlink" Target="#'Family Calendar'!A1"/></Relationships>
</file>

<file path=xl/drawings/_rels/drawing2.xml.rels><?xml version="1.0" encoding="UTF-8" standalone="yes"?>
<Relationships xmlns="http://schemas.openxmlformats.org/package/2006/relationships"><Relationship Id="rId1" Type="http://schemas.openxmlformats.org/officeDocument/2006/relationships/hyperlink" Target="#'Family Calendar'!A1"/></Relationships>
</file>

<file path=xl/drawings/_rels/drawing3.xml.rels><?xml version="1.0" encoding="UTF-8" standalone="yes"?>
<Relationships xmlns="http://schemas.openxmlformats.org/package/2006/relationships"><Relationship Id="rId1" Type="http://schemas.openxmlformats.org/officeDocument/2006/relationships/hyperlink" Target="#'Family Calendar'!A1"/></Relationships>
</file>

<file path=xl/drawings/_rels/drawing4.xml.rels><?xml version="1.0" encoding="UTF-8" standalone="yes"?>
<Relationships xmlns="http://schemas.openxmlformats.org/package/2006/relationships"><Relationship Id="rId1" Type="http://schemas.openxmlformats.org/officeDocument/2006/relationships/hyperlink" Target="#'Family Calendar'!A1"/></Relationships>
</file>

<file path=xl/drawings/_rels/drawing5.xml.rels><?xml version="1.0" encoding="UTF-8" standalone="yes"?>
<Relationships xmlns="http://schemas.openxmlformats.org/package/2006/relationships"><Relationship Id="rId1" Type="http://schemas.openxmlformats.org/officeDocument/2006/relationships/hyperlink" Target="#'Family Calendar'!A1"/></Relationships>
</file>

<file path=xl/drawings/_rels/drawing6.xml.rels><?xml version="1.0" encoding="UTF-8" standalone="yes"?>
<Relationships xmlns="http://schemas.openxmlformats.org/package/2006/relationships"><Relationship Id="rId1" Type="http://schemas.openxmlformats.org/officeDocument/2006/relationships/hyperlink" Target="#'Family Calendar'!A1"/></Relationships>
</file>

<file path=xl/drawings/_rels/drawing7.xml.rels><?xml version="1.0" encoding="UTF-8" standalone="yes"?>
<Relationships xmlns="http://schemas.openxmlformats.org/package/2006/relationships"><Relationship Id="rId1" Type="http://schemas.openxmlformats.org/officeDocument/2006/relationships/hyperlink" Target="#'Family Calendar'!A1"/></Relationships>
</file>

<file path=xl/drawings/_rels/drawing8.xml.rels><?xml version="1.0" encoding="UTF-8" standalone="yes"?>
<Relationships xmlns="http://schemas.openxmlformats.org/package/2006/relationships"><Relationship Id="rId1" Type="http://schemas.openxmlformats.org/officeDocument/2006/relationships/hyperlink" Target="#'Family Calendar'!A1"/></Relationships>
</file>

<file path=xl/drawings/_rels/drawing9.xml.rels><?xml version="1.0" encoding="UTF-8" standalone="yes"?>
<Relationships xmlns="http://schemas.openxmlformats.org/package/2006/relationships"><Relationship Id="rId1" Type="http://schemas.openxmlformats.org/officeDocument/2006/relationships/hyperlink" Target="#'Family Calendar'!A1"/></Relationships>
</file>

<file path=xl/drawings/drawing1.xml><?xml version="1.0" encoding="utf-8"?>
<xdr:wsDr xmlns:xdr="http://schemas.openxmlformats.org/drawingml/2006/spreadsheetDrawing" xmlns:a="http://schemas.openxmlformats.org/drawingml/2006/main">
  <xdr:twoCellAnchor editAs="oneCell">
    <xdr:from>
      <xdr:col>5</xdr:col>
      <xdr:colOff>38100</xdr:colOff>
      <xdr:row>2</xdr:row>
      <xdr:rowOff>857250</xdr:rowOff>
    </xdr:from>
    <xdr:to>
      <xdr:col>6</xdr:col>
      <xdr:colOff>34290</xdr:colOff>
      <xdr:row>2</xdr:row>
      <xdr:rowOff>1177290</xdr:rowOff>
    </xdr:to>
    <xdr:sp macro="" textlink="">
      <xdr:nvSpPr>
        <xdr:cNvPr id="1025" name="Spinner" descr="Use the spinner button to change calendar year or change the year in cell AE3" hidden="1">
          <a:extLst>
            <a:ext uri="{63B3BB69-23CF-44E3-9099-C40C66FF867C}">
              <a14:compatExt xmlns:a14="http://schemas.microsoft.com/office/drawing/2010/main"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w="9525">
          <a:miter lim="800000"/>
          <a:headEnd/>
          <a:tailEnd/>
        </a:ln>
      </xdr:spPr>
    </xdr:sp>
    <xdr:clientData fPrintsWithSheet="0"/>
  </xdr:twoCellAnchor>
  <mc:AlternateContent xmlns:mc="http://schemas.openxmlformats.org/markup-compatibility/2006">
    <mc:Choice xmlns:a14="http://schemas.microsoft.com/office/drawing/2010/main" Requires="a14">
      <xdr:twoCellAnchor editAs="oneCell">
        <xdr:from>
          <xdr:col>5</xdr:col>
          <xdr:colOff>38100</xdr:colOff>
          <xdr:row>2</xdr:row>
          <xdr:rowOff>861060</xdr:rowOff>
        </xdr:from>
        <xdr:to>
          <xdr:col>6</xdr:col>
          <xdr:colOff>22860</xdr:colOff>
          <xdr:row>2</xdr:row>
          <xdr:rowOff>1165860</xdr:rowOff>
        </xdr:to>
        <xdr:sp macro="" textlink="">
          <xdr:nvSpPr>
            <xdr:cNvPr id="2" name="Spinner" descr="Use the spinner button to change calendar year or change the year in cell AE3" hidden="1">
              <a:extLst>
                <a:ext uri="{63B3BB69-23CF-44E3-9099-C40C66FF867C}">
                  <a14:compatExt spid="_x0000_s1025"/>
                </a:ext>
                <a:ext uri="{FF2B5EF4-FFF2-40B4-BE49-F238E27FC236}">
                  <a16:creationId xmlns:a16="http://schemas.microsoft.com/office/drawing/2014/main" id="{00000000-0008-0000-0000-000002000000}"/>
                </a:ext>
              </a:extLst>
            </xdr:cNvPr>
            <xdr:cNvSpPr/>
          </xdr:nvSpPr>
          <xdr:spPr bwMode="auto">
            <a:xfrm>
              <a:off x="0" y="0"/>
              <a:ext cx="0" cy="0"/>
            </a:xfrm>
            <a:prstGeom prst="rect">
              <a:avLst/>
            </a:prstGeom>
            <a:noFill/>
            <a:ln w="9525">
              <a:miter lim="800000"/>
              <a:headEnd/>
              <a:tailEnd/>
            </a:ln>
          </xdr:spPr>
        </xdr:sp>
        <xdr:clientData fPrintsWithSheet="0"/>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10</xdr:col>
      <xdr:colOff>7032</xdr:colOff>
      <xdr:row>1</xdr:row>
      <xdr:rowOff>283847</xdr:rowOff>
    </xdr:from>
    <xdr:to>
      <xdr:col>12</xdr:col>
      <xdr:colOff>228600</xdr:colOff>
      <xdr:row>3</xdr:row>
      <xdr:rowOff>1263060</xdr:rowOff>
    </xdr:to>
    <xdr:grpSp>
      <xdr:nvGrpSpPr>
        <xdr:cNvPr id="2" name="Group 1" descr="instruction button">
          <a:hlinkClick xmlns:r="http://schemas.openxmlformats.org/officeDocument/2006/relationships" r:id="rId1"/>
          <a:extLst>
            <a:ext uri="{FF2B5EF4-FFF2-40B4-BE49-F238E27FC236}">
              <a16:creationId xmlns:a16="http://schemas.microsoft.com/office/drawing/2014/main" id="{00000000-0008-0000-0900-000002000000}"/>
            </a:ext>
          </a:extLst>
        </xdr:cNvPr>
        <xdr:cNvGrpSpPr/>
      </xdr:nvGrpSpPr>
      <xdr:grpSpPr>
        <a:xfrm>
          <a:off x="11307492" y="1243967"/>
          <a:ext cx="1440768" cy="1436413"/>
          <a:chOff x="10998882" y="1245872"/>
          <a:chExt cx="1440768" cy="1445938"/>
        </a:xfrm>
      </xdr:grpSpPr>
      <xdr:sp macro="" textlink="">
        <xdr:nvSpPr>
          <xdr:cNvPr id="3" name="Oval 2">
            <a:extLst>
              <a:ext uri="{FF2B5EF4-FFF2-40B4-BE49-F238E27FC236}">
                <a16:creationId xmlns:a16="http://schemas.microsoft.com/office/drawing/2014/main" id="{00000000-0008-0000-0900-000003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Set Important Dates</a:t>
            </a:r>
          </a:p>
        </xdr:txBody>
      </xdr:sp>
      <xdr:grpSp>
        <xdr:nvGrpSpPr>
          <xdr:cNvPr id="4" name="Group 3">
            <a:extLst>
              <a:ext uri="{FF2B5EF4-FFF2-40B4-BE49-F238E27FC236}">
                <a16:creationId xmlns:a16="http://schemas.microsoft.com/office/drawing/2014/main" id="{00000000-0008-0000-0900-000004000000}"/>
              </a:ext>
            </a:extLst>
          </xdr:cNvPr>
          <xdr:cNvGrpSpPr/>
        </xdr:nvGrpSpPr>
        <xdr:grpSpPr>
          <a:xfrm>
            <a:off x="11547911" y="1518865"/>
            <a:ext cx="351238" cy="377023"/>
            <a:chOff x="5745956" y="3055144"/>
            <a:chExt cx="695325" cy="742950"/>
          </a:xfrm>
          <a:solidFill>
            <a:schemeClr val="bg1"/>
          </a:solidFill>
        </xdr:grpSpPr>
        <xdr:sp macro="" textlink="">
          <xdr:nvSpPr>
            <xdr:cNvPr id="5" name="Freeform: Shape 4">
              <a:extLst>
                <a:ext uri="{FF2B5EF4-FFF2-40B4-BE49-F238E27FC236}">
                  <a16:creationId xmlns:a16="http://schemas.microsoft.com/office/drawing/2014/main" id="{00000000-0008-0000-0900-000005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6" name="Freeform: Shape 5">
              <a:extLst>
                <a:ext uri="{FF2B5EF4-FFF2-40B4-BE49-F238E27FC236}">
                  <a16:creationId xmlns:a16="http://schemas.microsoft.com/office/drawing/2014/main" id="{00000000-0008-0000-0900-000006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twoCellAnchor>
    <xdr:from>
      <xdr:col>9</xdr:col>
      <xdr:colOff>445182</xdr:colOff>
      <xdr:row>1</xdr:row>
      <xdr:rowOff>245747</xdr:rowOff>
    </xdr:from>
    <xdr:to>
      <xdr:col>12</xdr:col>
      <xdr:colOff>530907</xdr:colOff>
      <xdr:row>5</xdr:row>
      <xdr:rowOff>304800</xdr:rowOff>
    </xdr:to>
    <xdr:grpSp>
      <xdr:nvGrpSpPr>
        <xdr:cNvPr id="7" name="Group 6" descr="instruction button">
          <a:hlinkClick xmlns:r="http://schemas.openxmlformats.org/officeDocument/2006/relationships" r:id="rId1"/>
          <a:extLst>
            <a:ext uri="{FF2B5EF4-FFF2-40B4-BE49-F238E27FC236}">
              <a16:creationId xmlns:a16="http://schemas.microsoft.com/office/drawing/2014/main" id="{00000000-0008-0000-0900-000007000000}"/>
            </a:ext>
          </a:extLst>
        </xdr:cNvPr>
        <xdr:cNvGrpSpPr/>
      </xdr:nvGrpSpPr>
      <xdr:grpSpPr>
        <a:xfrm>
          <a:off x="11136042" y="1205867"/>
          <a:ext cx="1914525" cy="1971673"/>
          <a:chOff x="10998882" y="1245872"/>
          <a:chExt cx="1440768" cy="1445938"/>
        </a:xfrm>
      </xdr:grpSpPr>
      <xdr:sp macro="" textlink="">
        <xdr:nvSpPr>
          <xdr:cNvPr id="8" name="Oval 7">
            <a:extLst>
              <a:ext uri="{FF2B5EF4-FFF2-40B4-BE49-F238E27FC236}">
                <a16:creationId xmlns:a16="http://schemas.microsoft.com/office/drawing/2014/main" id="{00000000-0008-0000-0900-000008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Dates</a:t>
            </a:r>
            <a:r>
              <a:rPr lang="en-US" sz="1400" baseline="0"/>
              <a:t> are estimated and subject to change</a:t>
            </a:r>
            <a:endParaRPr lang="en-US" sz="1400"/>
          </a:p>
        </xdr:txBody>
      </xdr:sp>
      <xdr:grpSp>
        <xdr:nvGrpSpPr>
          <xdr:cNvPr id="9" name="Group 8">
            <a:extLst>
              <a:ext uri="{FF2B5EF4-FFF2-40B4-BE49-F238E27FC236}">
                <a16:creationId xmlns:a16="http://schemas.microsoft.com/office/drawing/2014/main" id="{00000000-0008-0000-0900-000009000000}"/>
              </a:ext>
            </a:extLst>
          </xdr:cNvPr>
          <xdr:cNvGrpSpPr/>
        </xdr:nvGrpSpPr>
        <xdr:grpSpPr>
          <a:xfrm>
            <a:off x="11547911" y="1518865"/>
            <a:ext cx="351238" cy="377023"/>
            <a:chOff x="5745956" y="3055144"/>
            <a:chExt cx="695325" cy="742950"/>
          </a:xfrm>
          <a:solidFill>
            <a:schemeClr val="bg1"/>
          </a:solidFill>
        </xdr:grpSpPr>
        <xdr:sp macro="" textlink="">
          <xdr:nvSpPr>
            <xdr:cNvPr id="10" name="Freeform: Shape 9">
              <a:extLst>
                <a:ext uri="{FF2B5EF4-FFF2-40B4-BE49-F238E27FC236}">
                  <a16:creationId xmlns:a16="http://schemas.microsoft.com/office/drawing/2014/main" id="{00000000-0008-0000-0900-00000A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11" name="Freeform: Shape 10">
              <a:extLst>
                <a:ext uri="{FF2B5EF4-FFF2-40B4-BE49-F238E27FC236}">
                  <a16:creationId xmlns:a16="http://schemas.microsoft.com/office/drawing/2014/main" id="{00000000-0008-0000-0900-00000B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wsDr>
</file>

<file path=xl/drawings/drawing11.xml><?xml version="1.0" encoding="utf-8"?>
<xdr:wsDr xmlns:xdr="http://schemas.openxmlformats.org/drawingml/2006/spreadsheetDrawing" xmlns:a="http://schemas.openxmlformats.org/drawingml/2006/main">
  <xdr:twoCellAnchor>
    <xdr:from>
      <xdr:col>10</xdr:col>
      <xdr:colOff>7032</xdr:colOff>
      <xdr:row>1</xdr:row>
      <xdr:rowOff>283847</xdr:rowOff>
    </xdr:from>
    <xdr:to>
      <xdr:col>12</xdr:col>
      <xdr:colOff>228600</xdr:colOff>
      <xdr:row>3</xdr:row>
      <xdr:rowOff>1263060</xdr:rowOff>
    </xdr:to>
    <xdr:grpSp>
      <xdr:nvGrpSpPr>
        <xdr:cNvPr id="2" name="Group 1" descr="instruction button">
          <a:hlinkClick xmlns:r="http://schemas.openxmlformats.org/officeDocument/2006/relationships" r:id="rId1"/>
          <a:extLst>
            <a:ext uri="{FF2B5EF4-FFF2-40B4-BE49-F238E27FC236}">
              <a16:creationId xmlns:a16="http://schemas.microsoft.com/office/drawing/2014/main" id="{00000000-0008-0000-0A00-000002000000}"/>
            </a:ext>
          </a:extLst>
        </xdr:cNvPr>
        <xdr:cNvGrpSpPr/>
      </xdr:nvGrpSpPr>
      <xdr:grpSpPr>
        <a:xfrm>
          <a:off x="11307492" y="1243967"/>
          <a:ext cx="1440768" cy="1436413"/>
          <a:chOff x="10998882" y="1245872"/>
          <a:chExt cx="1440768" cy="1445938"/>
        </a:xfrm>
      </xdr:grpSpPr>
      <xdr:sp macro="" textlink="">
        <xdr:nvSpPr>
          <xdr:cNvPr id="3" name="Oval 2">
            <a:extLst>
              <a:ext uri="{FF2B5EF4-FFF2-40B4-BE49-F238E27FC236}">
                <a16:creationId xmlns:a16="http://schemas.microsoft.com/office/drawing/2014/main" id="{00000000-0008-0000-0A00-000003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Set Important Dates</a:t>
            </a:r>
          </a:p>
        </xdr:txBody>
      </xdr:sp>
      <xdr:grpSp>
        <xdr:nvGrpSpPr>
          <xdr:cNvPr id="4" name="Group 3">
            <a:extLst>
              <a:ext uri="{FF2B5EF4-FFF2-40B4-BE49-F238E27FC236}">
                <a16:creationId xmlns:a16="http://schemas.microsoft.com/office/drawing/2014/main" id="{00000000-0008-0000-0A00-000004000000}"/>
              </a:ext>
            </a:extLst>
          </xdr:cNvPr>
          <xdr:cNvGrpSpPr/>
        </xdr:nvGrpSpPr>
        <xdr:grpSpPr>
          <a:xfrm>
            <a:off x="11547911" y="1518865"/>
            <a:ext cx="351238" cy="377023"/>
            <a:chOff x="5745956" y="3055144"/>
            <a:chExt cx="695325" cy="742950"/>
          </a:xfrm>
          <a:solidFill>
            <a:schemeClr val="bg1"/>
          </a:solidFill>
        </xdr:grpSpPr>
        <xdr:sp macro="" textlink="">
          <xdr:nvSpPr>
            <xdr:cNvPr id="5" name="Freeform: Shape 4">
              <a:extLst>
                <a:ext uri="{FF2B5EF4-FFF2-40B4-BE49-F238E27FC236}">
                  <a16:creationId xmlns:a16="http://schemas.microsoft.com/office/drawing/2014/main" id="{00000000-0008-0000-0A00-000005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6" name="Freeform: Shape 5">
              <a:extLst>
                <a:ext uri="{FF2B5EF4-FFF2-40B4-BE49-F238E27FC236}">
                  <a16:creationId xmlns:a16="http://schemas.microsoft.com/office/drawing/2014/main" id="{00000000-0008-0000-0A00-000006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twoCellAnchor>
    <xdr:from>
      <xdr:col>9</xdr:col>
      <xdr:colOff>454707</xdr:colOff>
      <xdr:row>1</xdr:row>
      <xdr:rowOff>255272</xdr:rowOff>
    </xdr:from>
    <xdr:to>
      <xdr:col>12</xdr:col>
      <xdr:colOff>540432</xdr:colOff>
      <xdr:row>5</xdr:row>
      <xdr:rowOff>314325</xdr:rowOff>
    </xdr:to>
    <xdr:grpSp>
      <xdr:nvGrpSpPr>
        <xdr:cNvPr id="7" name="Group 6" descr="instruction button">
          <a:hlinkClick xmlns:r="http://schemas.openxmlformats.org/officeDocument/2006/relationships" r:id="rId1"/>
          <a:extLst>
            <a:ext uri="{FF2B5EF4-FFF2-40B4-BE49-F238E27FC236}">
              <a16:creationId xmlns:a16="http://schemas.microsoft.com/office/drawing/2014/main" id="{00000000-0008-0000-0A00-000007000000}"/>
            </a:ext>
          </a:extLst>
        </xdr:cNvPr>
        <xdr:cNvGrpSpPr/>
      </xdr:nvGrpSpPr>
      <xdr:grpSpPr>
        <a:xfrm>
          <a:off x="11145567" y="1215392"/>
          <a:ext cx="1914525" cy="1971673"/>
          <a:chOff x="10998882" y="1245872"/>
          <a:chExt cx="1440768" cy="1445938"/>
        </a:xfrm>
      </xdr:grpSpPr>
      <xdr:sp macro="" textlink="">
        <xdr:nvSpPr>
          <xdr:cNvPr id="8" name="Oval 7">
            <a:extLst>
              <a:ext uri="{FF2B5EF4-FFF2-40B4-BE49-F238E27FC236}">
                <a16:creationId xmlns:a16="http://schemas.microsoft.com/office/drawing/2014/main" id="{00000000-0008-0000-0A00-000008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Dates</a:t>
            </a:r>
            <a:r>
              <a:rPr lang="en-US" sz="1400" baseline="0"/>
              <a:t> are estimated and subject to change</a:t>
            </a:r>
            <a:endParaRPr lang="en-US" sz="1400"/>
          </a:p>
        </xdr:txBody>
      </xdr:sp>
      <xdr:grpSp>
        <xdr:nvGrpSpPr>
          <xdr:cNvPr id="9" name="Group 8">
            <a:extLst>
              <a:ext uri="{FF2B5EF4-FFF2-40B4-BE49-F238E27FC236}">
                <a16:creationId xmlns:a16="http://schemas.microsoft.com/office/drawing/2014/main" id="{00000000-0008-0000-0A00-000009000000}"/>
              </a:ext>
            </a:extLst>
          </xdr:cNvPr>
          <xdr:cNvGrpSpPr/>
        </xdr:nvGrpSpPr>
        <xdr:grpSpPr>
          <a:xfrm>
            <a:off x="11547911" y="1518865"/>
            <a:ext cx="351238" cy="377023"/>
            <a:chOff x="5745956" y="3055144"/>
            <a:chExt cx="695325" cy="742950"/>
          </a:xfrm>
          <a:solidFill>
            <a:schemeClr val="bg1"/>
          </a:solidFill>
        </xdr:grpSpPr>
        <xdr:sp macro="" textlink="">
          <xdr:nvSpPr>
            <xdr:cNvPr id="10" name="Freeform: Shape 9">
              <a:extLst>
                <a:ext uri="{FF2B5EF4-FFF2-40B4-BE49-F238E27FC236}">
                  <a16:creationId xmlns:a16="http://schemas.microsoft.com/office/drawing/2014/main" id="{00000000-0008-0000-0A00-00000A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11" name="Freeform: Shape 10">
              <a:extLst>
                <a:ext uri="{FF2B5EF4-FFF2-40B4-BE49-F238E27FC236}">
                  <a16:creationId xmlns:a16="http://schemas.microsoft.com/office/drawing/2014/main" id="{00000000-0008-0000-0A00-00000B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wsDr>
</file>

<file path=xl/drawings/drawing12.xml><?xml version="1.0" encoding="utf-8"?>
<xdr:wsDr xmlns:xdr="http://schemas.openxmlformats.org/drawingml/2006/spreadsheetDrawing" xmlns:a="http://schemas.openxmlformats.org/drawingml/2006/main">
  <xdr:twoCellAnchor>
    <xdr:from>
      <xdr:col>10</xdr:col>
      <xdr:colOff>7032</xdr:colOff>
      <xdr:row>1</xdr:row>
      <xdr:rowOff>283847</xdr:rowOff>
    </xdr:from>
    <xdr:to>
      <xdr:col>12</xdr:col>
      <xdr:colOff>228600</xdr:colOff>
      <xdr:row>3</xdr:row>
      <xdr:rowOff>1263060</xdr:rowOff>
    </xdr:to>
    <xdr:grpSp>
      <xdr:nvGrpSpPr>
        <xdr:cNvPr id="2" name="Group 1" descr="instruction button">
          <a:hlinkClick xmlns:r="http://schemas.openxmlformats.org/officeDocument/2006/relationships" r:id="rId1"/>
          <a:extLst>
            <a:ext uri="{FF2B5EF4-FFF2-40B4-BE49-F238E27FC236}">
              <a16:creationId xmlns:a16="http://schemas.microsoft.com/office/drawing/2014/main" id="{00000000-0008-0000-0B00-000002000000}"/>
            </a:ext>
          </a:extLst>
        </xdr:cNvPr>
        <xdr:cNvGrpSpPr/>
      </xdr:nvGrpSpPr>
      <xdr:grpSpPr>
        <a:xfrm>
          <a:off x="11307492" y="1243967"/>
          <a:ext cx="1440768" cy="1436413"/>
          <a:chOff x="10998882" y="1245872"/>
          <a:chExt cx="1440768" cy="1445938"/>
        </a:xfrm>
      </xdr:grpSpPr>
      <xdr:sp macro="" textlink="">
        <xdr:nvSpPr>
          <xdr:cNvPr id="3" name="Oval 2">
            <a:extLst>
              <a:ext uri="{FF2B5EF4-FFF2-40B4-BE49-F238E27FC236}">
                <a16:creationId xmlns:a16="http://schemas.microsoft.com/office/drawing/2014/main" id="{00000000-0008-0000-0B00-000003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Set Important Dates</a:t>
            </a:r>
          </a:p>
        </xdr:txBody>
      </xdr:sp>
      <xdr:grpSp>
        <xdr:nvGrpSpPr>
          <xdr:cNvPr id="4" name="Group 3">
            <a:extLst>
              <a:ext uri="{FF2B5EF4-FFF2-40B4-BE49-F238E27FC236}">
                <a16:creationId xmlns:a16="http://schemas.microsoft.com/office/drawing/2014/main" id="{00000000-0008-0000-0B00-000004000000}"/>
              </a:ext>
            </a:extLst>
          </xdr:cNvPr>
          <xdr:cNvGrpSpPr/>
        </xdr:nvGrpSpPr>
        <xdr:grpSpPr>
          <a:xfrm>
            <a:off x="11547911" y="1518865"/>
            <a:ext cx="351238" cy="377023"/>
            <a:chOff x="5745956" y="3055144"/>
            <a:chExt cx="695325" cy="742950"/>
          </a:xfrm>
          <a:solidFill>
            <a:schemeClr val="bg1"/>
          </a:solidFill>
        </xdr:grpSpPr>
        <xdr:sp macro="" textlink="">
          <xdr:nvSpPr>
            <xdr:cNvPr id="5" name="Freeform: Shape 4">
              <a:extLst>
                <a:ext uri="{FF2B5EF4-FFF2-40B4-BE49-F238E27FC236}">
                  <a16:creationId xmlns:a16="http://schemas.microsoft.com/office/drawing/2014/main" id="{00000000-0008-0000-0B00-000005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6" name="Freeform: Shape 5">
              <a:extLst>
                <a:ext uri="{FF2B5EF4-FFF2-40B4-BE49-F238E27FC236}">
                  <a16:creationId xmlns:a16="http://schemas.microsoft.com/office/drawing/2014/main" id="{00000000-0008-0000-0B00-000006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twoCellAnchor>
    <xdr:from>
      <xdr:col>9</xdr:col>
      <xdr:colOff>464232</xdr:colOff>
      <xdr:row>1</xdr:row>
      <xdr:rowOff>255272</xdr:rowOff>
    </xdr:from>
    <xdr:to>
      <xdr:col>12</xdr:col>
      <xdr:colOff>549957</xdr:colOff>
      <xdr:row>5</xdr:row>
      <xdr:rowOff>314325</xdr:rowOff>
    </xdr:to>
    <xdr:grpSp>
      <xdr:nvGrpSpPr>
        <xdr:cNvPr id="7" name="Group 6" descr="instruction button">
          <a:hlinkClick xmlns:r="http://schemas.openxmlformats.org/officeDocument/2006/relationships" r:id="rId1"/>
          <a:extLst>
            <a:ext uri="{FF2B5EF4-FFF2-40B4-BE49-F238E27FC236}">
              <a16:creationId xmlns:a16="http://schemas.microsoft.com/office/drawing/2014/main" id="{00000000-0008-0000-0B00-000007000000}"/>
            </a:ext>
          </a:extLst>
        </xdr:cNvPr>
        <xdr:cNvGrpSpPr/>
      </xdr:nvGrpSpPr>
      <xdr:grpSpPr>
        <a:xfrm>
          <a:off x="11155092" y="1215392"/>
          <a:ext cx="1914525" cy="1971673"/>
          <a:chOff x="10998882" y="1245872"/>
          <a:chExt cx="1440768" cy="1445938"/>
        </a:xfrm>
      </xdr:grpSpPr>
      <xdr:sp macro="" textlink="">
        <xdr:nvSpPr>
          <xdr:cNvPr id="8" name="Oval 7">
            <a:extLst>
              <a:ext uri="{FF2B5EF4-FFF2-40B4-BE49-F238E27FC236}">
                <a16:creationId xmlns:a16="http://schemas.microsoft.com/office/drawing/2014/main" id="{00000000-0008-0000-0B00-000008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Dates</a:t>
            </a:r>
            <a:r>
              <a:rPr lang="en-US" sz="1400" baseline="0"/>
              <a:t> are estimated and subject to change</a:t>
            </a:r>
            <a:endParaRPr lang="en-US" sz="1400"/>
          </a:p>
        </xdr:txBody>
      </xdr:sp>
      <xdr:grpSp>
        <xdr:nvGrpSpPr>
          <xdr:cNvPr id="9" name="Group 8">
            <a:extLst>
              <a:ext uri="{FF2B5EF4-FFF2-40B4-BE49-F238E27FC236}">
                <a16:creationId xmlns:a16="http://schemas.microsoft.com/office/drawing/2014/main" id="{00000000-0008-0000-0B00-000009000000}"/>
              </a:ext>
            </a:extLst>
          </xdr:cNvPr>
          <xdr:cNvGrpSpPr/>
        </xdr:nvGrpSpPr>
        <xdr:grpSpPr>
          <a:xfrm>
            <a:off x="11547911" y="1518865"/>
            <a:ext cx="351238" cy="377023"/>
            <a:chOff x="5745956" y="3055144"/>
            <a:chExt cx="695325" cy="742950"/>
          </a:xfrm>
          <a:solidFill>
            <a:schemeClr val="bg1"/>
          </a:solidFill>
        </xdr:grpSpPr>
        <xdr:sp macro="" textlink="">
          <xdr:nvSpPr>
            <xdr:cNvPr id="10" name="Freeform: Shape 9">
              <a:extLst>
                <a:ext uri="{FF2B5EF4-FFF2-40B4-BE49-F238E27FC236}">
                  <a16:creationId xmlns:a16="http://schemas.microsoft.com/office/drawing/2014/main" id="{00000000-0008-0000-0B00-00000A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11" name="Freeform: Shape 10">
              <a:extLst>
                <a:ext uri="{FF2B5EF4-FFF2-40B4-BE49-F238E27FC236}">
                  <a16:creationId xmlns:a16="http://schemas.microsoft.com/office/drawing/2014/main" id="{00000000-0008-0000-0B00-00000B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wsDr>
</file>

<file path=xl/drawings/drawing13.xml><?xml version="1.0" encoding="utf-8"?>
<xdr:wsDr xmlns:xdr="http://schemas.openxmlformats.org/drawingml/2006/spreadsheetDrawing" xmlns:a="http://schemas.openxmlformats.org/drawingml/2006/main">
  <xdr:twoCellAnchor>
    <xdr:from>
      <xdr:col>10</xdr:col>
      <xdr:colOff>7032</xdr:colOff>
      <xdr:row>1</xdr:row>
      <xdr:rowOff>283847</xdr:rowOff>
    </xdr:from>
    <xdr:to>
      <xdr:col>12</xdr:col>
      <xdr:colOff>228600</xdr:colOff>
      <xdr:row>3</xdr:row>
      <xdr:rowOff>1263060</xdr:rowOff>
    </xdr:to>
    <xdr:grpSp>
      <xdr:nvGrpSpPr>
        <xdr:cNvPr id="2" name="Group 1" descr="instruction button">
          <a:hlinkClick xmlns:r="http://schemas.openxmlformats.org/officeDocument/2006/relationships" r:id="rId1"/>
          <a:extLst>
            <a:ext uri="{FF2B5EF4-FFF2-40B4-BE49-F238E27FC236}">
              <a16:creationId xmlns:a16="http://schemas.microsoft.com/office/drawing/2014/main" id="{00000000-0008-0000-0C00-000002000000}"/>
            </a:ext>
          </a:extLst>
        </xdr:cNvPr>
        <xdr:cNvGrpSpPr/>
      </xdr:nvGrpSpPr>
      <xdr:grpSpPr>
        <a:xfrm>
          <a:off x="11307492" y="1243967"/>
          <a:ext cx="1440768" cy="1436413"/>
          <a:chOff x="10998882" y="1245872"/>
          <a:chExt cx="1440768" cy="1445938"/>
        </a:xfrm>
      </xdr:grpSpPr>
      <xdr:sp macro="" textlink="">
        <xdr:nvSpPr>
          <xdr:cNvPr id="3" name="Oval 2">
            <a:extLst>
              <a:ext uri="{FF2B5EF4-FFF2-40B4-BE49-F238E27FC236}">
                <a16:creationId xmlns:a16="http://schemas.microsoft.com/office/drawing/2014/main" id="{00000000-0008-0000-0C00-000003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Set Important Dates</a:t>
            </a:r>
          </a:p>
        </xdr:txBody>
      </xdr:sp>
      <xdr:grpSp>
        <xdr:nvGrpSpPr>
          <xdr:cNvPr id="4" name="Group 3">
            <a:extLst>
              <a:ext uri="{FF2B5EF4-FFF2-40B4-BE49-F238E27FC236}">
                <a16:creationId xmlns:a16="http://schemas.microsoft.com/office/drawing/2014/main" id="{00000000-0008-0000-0C00-000004000000}"/>
              </a:ext>
            </a:extLst>
          </xdr:cNvPr>
          <xdr:cNvGrpSpPr/>
        </xdr:nvGrpSpPr>
        <xdr:grpSpPr>
          <a:xfrm>
            <a:off x="11547911" y="1518865"/>
            <a:ext cx="351238" cy="377023"/>
            <a:chOff x="5745956" y="3055144"/>
            <a:chExt cx="695325" cy="742950"/>
          </a:xfrm>
          <a:solidFill>
            <a:schemeClr val="bg1"/>
          </a:solidFill>
        </xdr:grpSpPr>
        <xdr:sp macro="" textlink="">
          <xdr:nvSpPr>
            <xdr:cNvPr id="5" name="Freeform: Shape 4">
              <a:extLst>
                <a:ext uri="{FF2B5EF4-FFF2-40B4-BE49-F238E27FC236}">
                  <a16:creationId xmlns:a16="http://schemas.microsoft.com/office/drawing/2014/main" id="{00000000-0008-0000-0C00-000005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6" name="Freeform: Shape 5">
              <a:extLst>
                <a:ext uri="{FF2B5EF4-FFF2-40B4-BE49-F238E27FC236}">
                  <a16:creationId xmlns:a16="http://schemas.microsoft.com/office/drawing/2014/main" id="{00000000-0008-0000-0C00-000006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twoCellAnchor>
    <xdr:from>
      <xdr:col>9</xdr:col>
      <xdr:colOff>426132</xdr:colOff>
      <xdr:row>1</xdr:row>
      <xdr:rowOff>264797</xdr:rowOff>
    </xdr:from>
    <xdr:to>
      <xdr:col>12</xdr:col>
      <xdr:colOff>511857</xdr:colOff>
      <xdr:row>5</xdr:row>
      <xdr:rowOff>323850</xdr:rowOff>
    </xdr:to>
    <xdr:grpSp>
      <xdr:nvGrpSpPr>
        <xdr:cNvPr id="7" name="Group 6" descr="instruction button">
          <a:hlinkClick xmlns:r="http://schemas.openxmlformats.org/officeDocument/2006/relationships" r:id="rId1"/>
          <a:extLst>
            <a:ext uri="{FF2B5EF4-FFF2-40B4-BE49-F238E27FC236}">
              <a16:creationId xmlns:a16="http://schemas.microsoft.com/office/drawing/2014/main" id="{00000000-0008-0000-0C00-000007000000}"/>
            </a:ext>
          </a:extLst>
        </xdr:cNvPr>
        <xdr:cNvGrpSpPr/>
      </xdr:nvGrpSpPr>
      <xdr:grpSpPr>
        <a:xfrm>
          <a:off x="11116992" y="1224917"/>
          <a:ext cx="1914525" cy="1971673"/>
          <a:chOff x="10998882" y="1245872"/>
          <a:chExt cx="1440768" cy="1445938"/>
        </a:xfrm>
      </xdr:grpSpPr>
      <xdr:sp macro="" textlink="">
        <xdr:nvSpPr>
          <xdr:cNvPr id="8" name="Oval 7">
            <a:extLst>
              <a:ext uri="{FF2B5EF4-FFF2-40B4-BE49-F238E27FC236}">
                <a16:creationId xmlns:a16="http://schemas.microsoft.com/office/drawing/2014/main" id="{00000000-0008-0000-0C00-000008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Dates</a:t>
            </a:r>
            <a:r>
              <a:rPr lang="en-US" sz="1400" baseline="0"/>
              <a:t> are estimated and subject to change</a:t>
            </a:r>
            <a:endParaRPr lang="en-US" sz="1400"/>
          </a:p>
        </xdr:txBody>
      </xdr:sp>
      <xdr:grpSp>
        <xdr:nvGrpSpPr>
          <xdr:cNvPr id="9" name="Group 8">
            <a:extLst>
              <a:ext uri="{FF2B5EF4-FFF2-40B4-BE49-F238E27FC236}">
                <a16:creationId xmlns:a16="http://schemas.microsoft.com/office/drawing/2014/main" id="{00000000-0008-0000-0C00-000009000000}"/>
              </a:ext>
            </a:extLst>
          </xdr:cNvPr>
          <xdr:cNvGrpSpPr/>
        </xdr:nvGrpSpPr>
        <xdr:grpSpPr>
          <a:xfrm>
            <a:off x="11547911" y="1518865"/>
            <a:ext cx="351238" cy="377023"/>
            <a:chOff x="5745956" y="3055144"/>
            <a:chExt cx="695325" cy="742950"/>
          </a:xfrm>
          <a:solidFill>
            <a:schemeClr val="bg1"/>
          </a:solidFill>
        </xdr:grpSpPr>
        <xdr:sp macro="" textlink="">
          <xdr:nvSpPr>
            <xdr:cNvPr id="10" name="Freeform: Shape 9">
              <a:extLst>
                <a:ext uri="{FF2B5EF4-FFF2-40B4-BE49-F238E27FC236}">
                  <a16:creationId xmlns:a16="http://schemas.microsoft.com/office/drawing/2014/main" id="{00000000-0008-0000-0C00-00000A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11" name="Freeform: Shape 10">
              <a:extLst>
                <a:ext uri="{FF2B5EF4-FFF2-40B4-BE49-F238E27FC236}">
                  <a16:creationId xmlns:a16="http://schemas.microsoft.com/office/drawing/2014/main" id="{00000000-0008-0000-0C00-00000B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7032</xdr:colOff>
      <xdr:row>1</xdr:row>
      <xdr:rowOff>283846</xdr:rowOff>
    </xdr:from>
    <xdr:to>
      <xdr:col>12</xdr:col>
      <xdr:colOff>533400</xdr:colOff>
      <xdr:row>5</xdr:row>
      <xdr:rowOff>228599</xdr:rowOff>
    </xdr:to>
    <xdr:grpSp>
      <xdr:nvGrpSpPr>
        <xdr:cNvPr id="7" name="Group 6" descr="instruction button">
          <a:hlinkClick xmlns:r="http://schemas.openxmlformats.org/officeDocument/2006/relationships" r:id="rId1"/>
          <a:extLst>
            <a:ext uri="{FF2B5EF4-FFF2-40B4-BE49-F238E27FC236}">
              <a16:creationId xmlns:a16="http://schemas.microsoft.com/office/drawing/2014/main" id="{00000000-0008-0000-0100-000007000000}"/>
            </a:ext>
          </a:extLst>
        </xdr:cNvPr>
        <xdr:cNvGrpSpPr/>
      </xdr:nvGrpSpPr>
      <xdr:grpSpPr>
        <a:xfrm>
          <a:off x="11307492" y="1243966"/>
          <a:ext cx="1745568" cy="1857373"/>
          <a:chOff x="10998882" y="1245872"/>
          <a:chExt cx="1440768" cy="1445938"/>
        </a:xfrm>
      </xdr:grpSpPr>
      <xdr:sp macro="" textlink="">
        <xdr:nvSpPr>
          <xdr:cNvPr id="5" name="Oval 4">
            <a:extLst>
              <a:ext uri="{FF2B5EF4-FFF2-40B4-BE49-F238E27FC236}">
                <a16:creationId xmlns:a16="http://schemas.microsoft.com/office/drawing/2014/main" id="{00000000-0008-0000-0100-000005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Dates</a:t>
            </a:r>
            <a:r>
              <a:rPr lang="en-US" sz="1400" baseline="0"/>
              <a:t> are estimated and subject to change</a:t>
            </a:r>
            <a:endParaRPr lang="en-US" sz="1400"/>
          </a:p>
        </xdr:txBody>
      </xdr:sp>
      <xdr:grpSp>
        <xdr:nvGrpSpPr>
          <xdr:cNvPr id="2" name="Group 1">
            <a:extLst>
              <a:ext uri="{FF2B5EF4-FFF2-40B4-BE49-F238E27FC236}">
                <a16:creationId xmlns:a16="http://schemas.microsoft.com/office/drawing/2014/main" id="{00000000-0008-0000-0100-000002000000}"/>
              </a:ext>
            </a:extLst>
          </xdr:cNvPr>
          <xdr:cNvGrpSpPr/>
        </xdr:nvGrpSpPr>
        <xdr:grpSpPr>
          <a:xfrm>
            <a:off x="11547911" y="1518865"/>
            <a:ext cx="351238" cy="377023"/>
            <a:chOff x="5745956" y="3055144"/>
            <a:chExt cx="695325" cy="742950"/>
          </a:xfrm>
          <a:solidFill>
            <a:schemeClr val="bg1"/>
          </a:solidFill>
        </xdr:grpSpPr>
        <xdr:sp macro="" textlink="">
          <xdr:nvSpPr>
            <xdr:cNvPr id="3" name="Freeform: Shape 2">
              <a:extLst>
                <a:ext uri="{FF2B5EF4-FFF2-40B4-BE49-F238E27FC236}">
                  <a16:creationId xmlns:a16="http://schemas.microsoft.com/office/drawing/2014/main" id="{00000000-0008-0000-0100-000003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4" name="Freeform: Shape 3">
              <a:extLst>
                <a:ext uri="{FF2B5EF4-FFF2-40B4-BE49-F238E27FC236}">
                  <a16:creationId xmlns:a16="http://schemas.microsoft.com/office/drawing/2014/main" id="{00000000-0008-0000-0100-000004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twoCellAnchor>
    <xdr:from>
      <xdr:col>10</xdr:col>
      <xdr:colOff>7032</xdr:colOff>
      <xdr:row>1</xdr:row>
      <xdr:rowOff>283846</xdr:rowOff>
    </xdr:from>
    <xdr:to>
      <xdr:col>13</xdr:col>
      <xdr:colOff>92757</xdr:colOff>
      <xdr:row>5</xdr:row>
      <xdr:rowOff>342899</xdr:rowOff>
    </xdr:to>
    <xdr:grpSp>
      <xdr:nvGrpSpPr>
        <xdr:cNvPr id="6" name="Group 5" descr="instruction button">
          <a:hlinkClick xmlns:r="http://schemas.openxmlformats.org/officeDocument/2006/relationships" r:id="rId1"/>
          <a:extLst>
            <a:ext uri="{FF2B5EF4-FFF2-40B4-BE49-F238E27FC236}">
              <a16:creationId xmlns:a16="http://schemas.microsoft.com/office/drawing/2014/main" id="{00000000-0008-0000-0100-000006000000}"/>
            </a:ext>
          </a:extLst>
        </xdr:cNvPr>
        <xdr:cNvGrpSpPr/>
      </xdr:nvGrpSpPr>
      <xdr:grpSpPr>
        <a:xfrm>
          <a:off x="11307492" y="1243966"/>
          <a:ext cx="1914525" cy="1971673"/>
          <a:chOff x="10998882" y="1245872"/>
          <a:chExt cx="1440768" cy="1445938"/>
        </a:xfrm>
      </xdr:grpSpPr>
      <xdr:sp macro="" textlink="">
        <xdr:nvSpPr>
          <xdr:cNvPr id="8" name="Oval 7">
            <a:extLst>
              <a:ext uri="{FF2B5EF4-FFF2-40B4-BE49-F238E27FC236}">
                <a16:creationId xmlns:a16="http://schemas.microsoft.com/office/drawing/2014/main" id="{00000000-0008-0000-0100-000008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Dates</a:t>
            </a:r>
            <a:r>
              <a:rPr lang="en-US" sz="1400" baseline="0"/>
              <a:t> are estimated and subject to change</a:t>
            </a:r>
            <a:endParaRPr lang="en-US" sz="1400"/>
          </a:p>
        </xdr:txBody>
      </xdr:sp>
      <xdr:grpSp>
        <xdr:nvGrpSpPr>
          <xdr:cNvPr id="9" name="Group 8">
            <a:extLst>
              <a:ext uri="{FF2B5EF4-FFF2-40B4-BE49-F238E27FC236}">
                <a16:creationId xmlns:a16="http://schemas.microsoft.com/office/drawing/2014/main" id="{00000000-0008-0000-0100-000009000000}"/>
              </a:ext>
            </a:extLst>
          </xdr:cNvPr>
          <xdr:cNvGrpSpPr/>
        </xdr:nvGrpSpPr>
        <xdr:grpSpPr>
          <a:xfrm>
            <a:off x="11547911" y="1518865"/>
            <a:ext cx="351238" cy="377023"/>
            <a:chOff x="5745956" y="3055144"/>
            <a:chExt cx="695325" cy="742950"/>
          </a:xfrm>
          <a:solidFill>
            <a:schemeClr val="bg1"/>
          </a:solidFill>
        </xdr:grpSpPr>
        <xdr:sp macro="" textlink="">
          <xdr:nvSpPr>
            <xdr:cNvPr id="10" name="Freeform: Shape 9">
              <a:extLst>
                <a:ext uri="{FF2B5EF4-FFF2-40B4-BE49-F238E27FC236}">
                  <a16:creationId xmlns:a16="http://schemas.microsoft.com/office/drawing/2014/main" id="{00000000-0008-0000-0100-00000A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11" name="Freeform: Shape 10">
              <a:extLst>
                <a:ext uri="{FF2B5EF4-FFF2-40B4-BE49-F238E27FC236}">
                  <a16:creationId xmlns:a16="http://schemas.microsoft.com/office/drawing/2014/main" id="{00000000-0008-0000-0100-00000B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wsDr>
</file>

<file path=xl/drawings/drawing3.xml><?xml version="1.0" encoding="utf-8"?>
<xdr:wsDr xmlns:xdr="http://schemas.openxmlformats.org/drawingml/2006/spreadsheetDrawing" xmlns:a="http://schemas.openxmlformats.org/drawingml/2006/main">
  <xdr:twoCellAnchor>
    <xdr:from>
      <xdr:col>10</xdr:col>
      <xdr:colOff>7032</xdr:colOff>
      <xdr:row>1</xdr:row>
      <xdr:rowOff>283847</xdr:rowOff>
    </xdr:from>
    <xdr:to>
      <xdr:col>12</xdr:col>
      <xdr:colOff>228600</xdr:colOff>
      <xdr:row>3</xdr:row>
      <xdr:rowOff>1263060</xdr:rowOff>
    </xdr:to>
    <xdr:grpSp>
      <xdr:nvGrpSpPr>
        <xdr:cNvPr id="2" name="Group 1" descr="instruction button">
          <a:hlinkClick xmlns:r="http://schemas.openxmlformats.org/officeDocument/2006/relationships" r:id="rId1"/>
          <a:extLst>
            <a:ext uri="{FF2B5EF4-FFF2-40B4-BE49-F238E27FC236}">
              <a16:creationId xmlns:a16="http://schemas.microsoft.com/office/drawing/2014/main" id="{00000000-0008-0000-0200-000002000000}"/>
            </a:ext>
          </a:extLst>
        </xdr:cNvPr>
        <xdr:cNvGrpSpPr/>
      </xdr:nvGrpSpPr>
      <xdr:grpSpPr>
        <a:xfrm>
          <a:off x="11307492" y="1243967"/>
          <a:ext cx="1440768" cy="1436413"/>
          <a:chOff x="10998882" y="1245872"/>
          <a:chExt cx="1440768" cy="1445938"/>
        </a:xfrm>
      </xdr:grpSpPr>
      <xdr:sp macro="" textlink="">
        <xdr:nvSpPr>
          <xdr:cNvPr id="3" name="Oval 2">
            <a:extLst>
              <a:ext uri="{FF2B5EF4-FFF2-40B4-BE49-F238E27FC236}">
                <a16:creationId xmlns:a16="http://schemas.microsoft.com/office/drawing/2014/main" id="{00000000-0008-0000-0200-000003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Set Important Dates</a:t>
            </a:r>
          </a:p>
        </xdr:txBody>
      </xdr:sp>
      <xdr:grpSp>
        <xdr:nvGrpSpPr>
          <xdr:cNvPr id="4" name="Group 3">
            <a:extLst>
              <a:ext uri="{FF2B5EF4-FFF2-40B4-BE49-F238E27FC236}">
                <a16:creationId xmlns:a16="http://schemas.microsoft.com/office/drawing/2014/main" id="{00000000-0008-0000-0200-000004000000}"/>
              </a:ext>
            </a:extLst>
          </xdr:cNvPr>
          <xdr:cNvGrpSpPr/>
        </xdr:nvGrpSpPr>
        <xdr:grpSpPr>
          <a:xfrm>
            <a:off x="11547911" y="1518865"/>
            <a:ext cx="351238" cy="377023"/>
            <a:chOff x="5745956" y="3055144"/>
            <a:chExt cx="695325" cy="742950"/>
          </a:xfrm>
          <a:solidFill>
            <a:schemeClr val="bg1"/>
          </a:solidFill>
        </xdr:grpSpPr>
        <xdr:sp macro="" textlink="">
          <xdr:nvSpPr>
            <xdr:cNvPr id="5" name="Freeform: Shape 4">
              <a:extLst>
                <a:ext uri="{FF2B5EF4-FFF2-40B4-BE49-F238E27FC236}">
                  <a16:creationId xmlns:a16="http://schemas.microsoft.com/office/drawing/2014/main" id="{00000000-0008-0000-0200-000005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6" name="Freeform: Shape 5">
              <a:extLst>
                <a:ext uri="{FF2B5EF4-FFF2-40B4-BE49-F238E27FC236}">
                  <a16:creationId xmlns:a16="http://schemas.microsoft.com/office/drawing/2014/main" id="{00000000-0008-0000-0200-000006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twoCellAnchor>
    <xdr:from>
      <xdr:col>9</xdr:col>
      <xdr:colOff>447675</xdr:colOff>
      <xdr:row>1</xdr:row>
      <xdr:rowOff>283847</xdr:rowOff>
    </xdr:from>
    <xdr:to>
      <xdr:col>12</xdr:col>
      <xdr:colOff>533400</xdr:colOff>
      <xdr:row>5</xdr:row>
      <xdr:rowOff>342900</xdr:rowOff>
    </xdr:to>
    <xdr:grpSp>
      <xdr:nvGrpSpPr>
        <xdr:cNvPr id="7" name="Group 6" descr="instruction button">
          <a:hlinkClick xmlns:r="http://schemas.openxmlformats.org/officeDocument/2006/relationships" r:id="rId1"/>
          <a:extLst>
            <a:ext uri="{FF2B5EF4-FFF2-40B4-BE49-F238E27FC236}">
              <a16:creationId xmlns:a16="http://schemas.microsoft.com/office/drawing/2014/main" id="{00000000-0008-0000-0200-000007000000}"/>
            </a:ext>
          </a:extLst>
        </xdr:cNvPr>
        <xdr:cNvGrpSpPr/>
      </xdr:nvGrpSpPr>
      <xdr:grpSpPr>
        <a:xfrm>
          <a:off x="11138535" y="1243967"/>
          <a:ext cx="1914525" cy="1971673"/>
          <a:chOff x="10998882" y="1245872"/>
          <a:chExt cx="1440768" cy="1445938"/>
        </a:xfrm>
      </xdr:grpSpPr>
      <xdr:sp macro="" textlink="">
        <xdr:nvSpPr>
          <xdr:cNvPr id="8" name="Oval 7">
            <a:extLst>
              <a:ext uri="{FF2B5EF4-FFF2-40B4-BE49-F238E27FC236}">
                <a16:creationId xmlns:a16="http://schemas.microsoft.com/office/drawing/2014/main" id="{00000000-0008-0000-0200-000008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Dates</a:t>
            </a:r>
            <a:r>
              <a:rPr lang="en-US" sz="1400" baseline="0"/>
              <a:t> are estimated and subject to change</a:t>
            </a:r>
            <a:endParaRPr lang="en-US" sz="1400"/>
          </a:p>
        </xdr:txBody>
      </xdr:sp>
      <xdr:grpSp>
        <xdr:nvGrpSpPr>
          <xdr:cNvPr id="9" name="Group 8">
            <a:extLst>
              <a:ext uri="{FF2B5EF4-FFF2-40B4-BE49-F238E27FC236}">
                <a16:creationId xmlns:a16="http://schemas.microsoft.com/office/drawing/2014/main" id="{00000000-0008-0000-0200-000009000000}"/>
              </a:ext>
            </a:extLst>
          </xdr:cNvPr>
          <xdr:cNvGrpSpPr/>
        </xdr:nvGrpSpPr>
        <xdr:grpSpPr>
          <a:xfrm>
            <a:off x="11547911" y="1518865"/>
            <a:ext cx="351238" cy="377023"/>
            <a:chOff x="5745956" y="3055144"/>
            <a:chExt cx="695325" cy="742950"/>
          </a:xfrm>
          <a:solidFill>
            <a:schemeClr val="bg1"/>
          </a:solidFill>
        </xdr:grpSpPr>
        <xdr:sp macro="" textlink="">
          <xdr:nvSpPr>
            <xdr:cNvPr id="10" name="Freeform: Shape 9">
              <a:extLst>
                <a:ext uri="{FF2B5EF4-FFF2-40B4-BE49-F238E27FC236}">
                  <a16:creationId xmlns:a16="http://schemas.microsoft.com/office/drawing/2014/main" id="{00000000-0008-0000-0200-00000A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11" name="Freeform: Shape 10">
              <a:extLst>
                <a:ext uri="{FF2B5EF4-FFF2-40B4-BE49-F238E27FC236}">
                  <a16:creationId xmlns:a16="http://schemas.microsoft.com/office/drawing/2014/main" id="{00000000-0008-0000-0200-00000B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10</xdr:col>
      <xdr:colOff>7032</xdr:colOff>
      <xdr:row>1</xdr:row>
      <xdr:rowOff>283847</xdr:rowOff>
    </xdr:from>
    <xdr:to>
      <xdr:col>12</xdr:col>
      <xdr:colOff>228600</xdr:colOff>
      <xdr:row>3</xdr:row>
      <xdr:rowOff>1263060</xdr:rowOff>
    </xdr:to>
    <xdr:grpSp>
      <xdr:nvGrpSpPr>
        <xdr:cNvPr id="2" name="Group 1" descr="instruction button">
          <a:hlinkClick xmlns:r="http://schemas.openxmlformats.org/officeDocument/2006/relationships" r:id="rId1"/>
          <a:extLst>
            <a:ext uri="{FF2B5EF4-FFF2-40B4-BE49-F238E27FC236}">
              <a16:creationId xmlns:a16="http://schemas.microsoft.com/office/drawing/2014/main" id="{00000000-0008-0000-0300-000002000000}"/>
            </a:ext>
          </a:extLst>
        </xdr:cNvPr>
        <xdr:cNvGrpSpPr/>
      </xdr:nvGrpSpPr>
      <xdr:grpSpPr>
        <a:xfrm>
          <a:off x="11307492" y="1243967"/>
          <a:ext cx="1440768" cy="1436413"/>
          <a:chOff x="10998882" y="1245872"/>
          <a:chExt cx="1440768" cy="1445938"/>
        </a:xfrm>
      </xdr:grpSpPr>
      <xdr:sp macro="" textlink="">
        <xdr:nvSpPr>
          <xdr:cNvPr id="3" name="Oval 2">
            <a:extLst>
              <a:ext uri="{FF2B5EF4-FFF2-40B4-BE49-F238E27FC236}">
                <a16:creationId xmlns:a16="http://schemas.microsoft.com/office/drawing/2014/main" id="{00000000-0008-0000-0300-000003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Set Important Dates</a:t>
            </a:r>
          </a:p>
        </xdr:txBody>
      </xdr:sp>
      <xdr:grpSp>
        <xdr:nvGrpSpPr>
          <xdr:cNvPr id="4" name="Group 3">
            <a:extLst>
              <a:ext uri="{FF2B5EF4-FFF2-40B4-BE49-F238E27FC236}">
                <a16:creationId xmlns:a16="http://schemas.microsoft.com/office/drawing/2014/main" id="{00000000-0008-0000-0300-000004000000}"/>
              </a:ext>
            </a:extLst>
          </xdr:cNvPr>
          <xdr:cNvGrpSpPr/>
        </xdr:nvGrpSpPr>
        <xdr:grpSpPr>
          <a:xfrm>
            <a:off x="11547911" y="1518865"/>
            <a:ext cx="351238" cy="377023"/>
            <a:chOff x="5745956" y="3055144"/>
            <a:chExt cx="695325" cy="742950"/>
          </a:xfrm>
          <a:solidFill>
            <a:schemeClr val="bg1"/>
          </a:solidFill>
        </xdr:grpSpPr>
        <xdr:sp macro="" textlink="">
          <xdr:nvSpPr>
            <xdr:cNvPr id="5" name="Freeform: Shape 4">
              <a:extLst>
                <a:ext uri="{FF2B5EF4-FFF2-40B4-BE49-F238E27FC236}">
                  <a16:creationId xmlns:a16="http://schemas.microsoft.com/office/drawing/2014/main" id="{00000000-0008-0000-0300-000005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6" name="Freeform: Shape 5">
              <a:extLst>
                <a:ext uri="{FF2B5EF4-FFF2-40B4-BE49-F238E27FC236}">
                  <a16:creationId xmlns:a16="http://schemas.microsoft.com/office/drawing/2014/main" id="{00000000-0008-0000-0300-000006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twoCellAnchor>
    <xdr:from>
      <xdr:col>9</xdr:col>
      <xdr:colOff>464232</xdr:colOff>
      <xdr:row>1</xdr:row>
      <xdr:rowOff>245747</xdr:rowOff>
    </xdr:from>
    <xdr:to>
      <xdr:col>12</xdr:col>
      <xdr:colOff>549957</xdr:colOff>
      <xdr:row>5</xdr:row>
      <xdr:rowOff>304800</xdr:rowOff>
    </xdr:to>
    <xdr:grpSp>
      <xdr:nvGrpSpPr>
        <xdr:cNvPr id="7" name="Group 6" descr="instruction button">
          <a:hlinkClick xmlns:r="http://schemas.openxmlformats.org/officeDocument/2006/relationships" r:id="rId1"/>
          <a:extLst>
            <a:ext uri="{FF2B5EF4-FFF2-40B4-BE49-F238E27FC236}">
              <a16:creationId xmlns:a16="http://schemas.microsoft.com/office/drawing/2014/main" id="{00000000-0008-0000-0300-000007000000}"/>
            </a:ext>
          </a:extLst>
        </xdr:cNvPr>
        <xdr:cNvGrpSpPr/>
      </xdr:nvGrpSpPr>
      <xdr:grpSpPr>
        <a:xfrm>
          <a:off x="11155092" y="1205867"/>
          <a:ext cx="1914525" cy="1971673"/>
          <a:chOff x="10998882" y="1245872"/>
          <a:chExt cx="1440768" cy="1445938"/>
        </a:xfrm>
      </xdr:grpSpPr>
      <xdr:sp macro="" textlink="">
        <xdr:nvSpPr>
          <xdr:cNvPr id="8" name="Oval 7">
            <a:extLst>
              <a:ext uri="{FF2B5EF4-FFF2-40B4-BE49-F238E27FC236}">
                <a16:creationId xmlns:a16="http://schemas.microsoft.com/office/drawing/2014/main" id="{00000000-0008-0000-0300-000008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Dates</a:t>
            </a:r>
            <a:r>
              <a:rPr lang="en-US" sz="1400" baseline="0"/>
              <a:t> are estimated and subject to change</a:t>
            </a:r>
            <a:endParaRPr lang="en-US" sz="1400"/>
          </a:p>
        </xdr:txBody>
      </xdr:sp>
      <xdr:grpSp>
        <xdr:nvGrpSpPr>
          <xdr:cNvPr id="9" name="Group 8">
            <a:extLst>
              <a:ext uri="{FF2B5EF4-FFF2-40B4-BE49-F238E27FC236}">
                <a16:creationId xmlns:a16="http://schemas.microsoft.com/office/drawing/2014/main" id="{00000000-0008-0000-0300-000009000000}"/>
              </a:ext>
            </a:extLst>
          </xdr:cNvPr>
          <xdr:cNvGrpSpPr/>
        </xdr:nvGrpSpPr>
        <xdr:grpSpPr>
          <a:xfrm>
            <a:off x="11547911" y="1518865"/>
            <a:ext cx="351238" cy="377023"/>
            <a:chOff x="5745956" y="3055144"/>
            <a:chExt cx="695325" cy="742950"/>
          </a:xfrm>
          <a:solidFill>
            <a:schemeClr val="bg1"/>
          </a:solidFill>
        </xdr:grpSpPr>
        <xdr:sp macro="" textlink="">
          <xdr:nvSpPr>
            <xdr:cNvPr id="10" name="Freeform: Shape 9">
              <a:extLst>
                <a:ext uri="{FF2B5EF4-FFF2-40B4-BE49-F238E27FC236}">
                  <a16:creationId xmlns:a16="http://schemas.microsoft.com/office/drawing/2014/main" id="{00000000-0008-0000-0300-00000A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11" name="Freeform: Shape 10">
              <a:extLst>
                <a:ext uri="{FF2B5EF4-FFF2-40B4-BE49-F238E27FC236}">
                  <a16:creationId xmlns:a16="http://schemas.microsoft.com/office/drawing/2014/main" id="{00000000-0008-0000-0300-00000B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wsDr>
</file>

<file path=xl/drawings/drawing5.xml><?xml version="1.0" encoding="utf-8"?>
<xdr:wsDr xmlns:xdr="http://schemas.openxmlformats.org/drawingml/2006/spreadsheetDrawing" xmlns:a="http://schemas.openxmlformats.org/drawingml/2006/main">
  <xdr:twoCellAnchor>
    <xdr:from>
      <xdr:col>10</xdr:col>
      <xdr:colOff>7032</xdr:colOff>
      <xdr:row>1</xdr:row>
      <xdr:rowOff>283847</xdr:rowOff>
    </xdr:from>
    <xdr:to>
      <xdr:col>12</xdr:col>
      <xdr:colOff>228600</xdr:colOff>
      <xdr:row>3</xdr:row>
      <xdr:rowOff>1263060</xdr:rowOff>
    </xdr:to>
    <xdr:grpSp>
      <xdr:nvGrpSpPr>
        <xdr:cNvPr id="2" name="Group 1" descr="instruction button">
          <a:hlinkClick xmlns:r="http://schemas.openxmlformats.org/officeDocument/2006/relationships" r:id="rId1"/>
          <a:extLst>
            <a:ext uri="{FF2B5EF4-FFF2-40B4-BE49-F238E27FC236}">
              <a16:creationId xmlns:a16="http://schemas.microsoft.com/office/drawing/2014/main" id="{00000000-0008-0000-0400-000002000000}"/>
            </a:ext>
          </a:extLst>
        </xdr:cNvPr>
        <xdr:cNvGrpSpPr/>
      </xdr:nvGrpSpPr>
      <xdr:grpSpPr>
        <a:xfrm>
          <a:off x="11307492" y="1243967"/>
          <a:ext cx="1440768" cy="1436413"/>
          <a:chOff x="10998882" y="1245872"/>
          <a:chExt cx="1440768" cy="1445938"/>
        </a:xfrm>
      </xdr:grpSpPr>
      <xdr:sp macro="" textlink="">
        <xdr:nvSpPr>
          <xdr:cNvPr id="3" name="Oval 2">
            <a:extLst>
              <a:ext uri="{FF2B5EF4-FFF2-40B4-BE49-F238E27FC236}">
                <a16:creationId xmlns:a16="http://schemas.microsoft.com/office/drawing/2014/main" id="{00000000-0008-0000-0400-000003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Set Important Dates</a:t>
            </a:r>
          </a:p>
        </xdr:txBody>
      </xdr:sp>
      <xdr:grpSp>
        <xdr:nvGrpSpPr>
          <xdr:cNvPr id="4" name="Group 3">
            <a:extLst>
              <a:ext uri="{FF2B5EF4-FFF2-40B4-BE49-F238E27FC236}">
                <a16:creationId xmlns:a16="http://schemas.microsoft.com/office/drawing/2014/main" id="{00000000-0008-0000-0400-000004000000}"/>
              </a:ext>
            </a:extLst>
          </xdr:cNvPr>
          <xdr:cNvGrpSpPr/>
        </xdr:nvGrpSpPr>
        <xdr:grpSpPr>
          <a:xfrm>
            <a:off x="11547911" y="1518865"/>
            <a:ext cx="351238" cy="377023"/>
            <a:chOff x="5745956" y="3055144"/>
            <a:chExt cx="695325" cy="742950"/>
          </a:xfrm>
          <a:solidFill>
            <a:schemeClr val="bg1"/>
          </a:solidFill>
        </xdr:grpSpPr>
        <xdr:sp macro="" textlink="">
          <xdr:nvSpPr>
            <xdr:cNvPr id="5" name="Freeform: Shape 4">
              <a:extLst>
                <a:ext uri="{FF2B5EF4-FFF2-40B4-BE49-F238E27FC236}">
                  <a16:creationId xmlns:a16="http://schemas.microsoft.com/office/drawing/2014/main" id="{00000000-0008-0000-0400-000005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6" name="Freeform: Shape 5">
              <a:extLst>
                <a:ext uri="{FF2B5EF4-FFF2-40B4-BE49-F238E27FC236}">
                  <a16:creationId xmlns:a16="http://schemas.microsoft.com/office/drawing/2014/main" id="{00000000-0008-0000-0400-000006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twoCellAnchor>
    <xdr:from>
      <xdr:col>9</xdr:col>
      <xdr:colOff>426132</xdr:colOff>
      <xdr:row>1</xdr:row>
      <xdr:rowOff>245747</xdr:rowOff>
    </xdr:from>
    <xdr:to>
      <xdr:col>12</xdr:col>
      <xdr:colOff>511857</xdr:colOff>
      <xdr:row>5</xdr:row>
      <xdr:rowOff>304800</xdr:rowOff>
    </xdr:to>
    <xdr:grpSp>
      <xdr:nvGrpSpPr>
        <xdr:cNvPr id="7" name="Group 6" descr="instruction button">
          <a:hlinkClick xmlns:r="http://schemas.openxmlformats.org/officeDocument/2006/relationships" r:id="rId1"/>
          <a:extLst>
            <a:ext uri="{FF2B5EF4-FFF2-40B4-BE49-F238E27FC236}">
              <a16:creationId xmlns:a16="http://schemas.microsoft.com/office/drawing/2014/main" id="{00000000-0008-0000-0400-000007000000}"/>
            </a:ext>
          </a:extLst>
        </xdr:cNvPr>
        <xdr:cNvGrpSpPr/>
      </xdr:nvGrpSpPr>
      <xdr:grpSpPr>
        <a:xfrm>
          <a:off x="11116992" y="1205867"/>
          <a:ext cx="1914525" cy="1971673"/>
          <a:chOff x="10998882" y="1245872"/>
          <a:chExt cx="1440768" cy="1445938"/>
        </a:xfrm>
      </xdr:grpSpPr>
      <xdr:sp macro="" textlink="">
        <xdr:nvSpPr>
          <xdr:cNvPr id="8" name="Oval 7">
            <a:extLst>
              <a:ext uri="{FF2B5EF4-FFF2-40B4-BE49-F238E27FC236}">
                <a16:creationId xmlns:a16="http://schemas.microsoft.com/office/drawing/2014/main" id="{00000000-0008-0000-0400-000008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Dates</a:t>
            </a:r>
            <a:r>
              <a:rPr lang="en-US" sz="1400" baseline="0"/>
              <a:t> are estimated and subject to change</a:t>
            </a:r>
            <a:endParaRPr lang="en-US" sz="1400"/>
          </a:p>
        </xdr:txBody>
      </xdr:sp>
      <xdr:grpSp>
        <xdr:nvGrpSpPr>
          <xdr:cNvPr id="9" name="Group 8">
            <a:extLst>
              <a:ext uri="{FF2B5EF4-FFF2-40B4-BE49-F238E27FC236}">
                <a16:creationId xmlns:a16="http://schemas.microsoft.com/office/drawing/2014/main" id="{00000000-0008-0000-0400-000009000000}"/>
              </a:ext>
            </a:extLst>
          </xdr:cNvPr>
          <xdr:cNvGrpSpPr/>
        </xdr:nvGrpSpPr>
        <xdr:grpSpPr>
          <a:xfrm>
            <a:off x="11547911" y="1518865"/>
            <a:ext cx="351238" cy="377023"/>
            <a:chOff x="5745956" y="3055144"/>
            <a:chExt cx="695325" cy="742950"/>
          </a:xfrm>
          <a:solidFill>
            <a:schemeClr val="bg1"/>
          </a:solidFill>
        </xdr:grpSpPr>
        <xdr:sp macro="" textlink="">
          <xdr:nvSpPr>
            <xdr:cNvPr id="10" name="Freeform: Shape 9">
              <a:extLst>
                <a:ext uri="{FF2B5EF4-FFF2-40B4-BE49-F238E27FC236}">
                  <a16:creationId xmlns:a16="http://schemas.microsoft.com/office/drawing/2014/main" id="{00000000-0008-0000-0400-00000A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11" name="Freeform: Shape 10">
              <a:extLst>
                <a:ext uri="{FF2B5EF4-FFF2-40B4-BE49-F238E27FC236}">
                  <a16:creationId xmlns:a16="http://schemas.microsoft.com/office/drawing/2014/main" id="{00000000-0008-0000-0400-00000B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wsDr>
</file>

<file path=xl/drawings/drawing6.xml><?xml version="1.0" encoding="utf-8"?>
<xdr:wsDr xmlns:xdr="http://schemas.openxmlformats.org/drawingml/2006/spreadsheetDrawing" xmlns:a="http://schemas.openxmlformats.org/drawingml/2006/main">
  <xdr:twoCellAnchor>
    <xdr:from>
      <xdr:col>10</xdr:col>
      <xdr:colOff>7032</xdr:colOff>
      <xdr:row>1</xdr:row>
      <xdr:rowOff>283847</xdr:rowOff>
    </xdr:from>
    <xdr:to>
      <xdr:col>12</xdr:col>
      <xdr:colOff>228600</xdr:colOff>
      <xdr:row>3</xdr:row>
      <xdr:rowOff>1263060</xdr:rowOff>
    </xdr:to>
    <xdr:grpSp>
      <xdr:nvGrpSpPr>
        <xdr:cNvPr id="2" name="Group 1" descr="instruction button">
          <a:hlinkClick xmlns:r="http://schemas.openxmlformats.org/officeDocument/2006/relationships" r:id="rId1"/>
          <a:extLst>
            <a:ext uri="{FF2B5EF4-FFF2-40B4-BE49-F238E27FC236}">
              <a16:creationId xmlns:a16="http://schemas.microsoft.com/office/drawing/2014/main" id="{00000000-0008-0000-0500-000002000000}"/>
            </a:ext>
          </a:extLst>
        </xdr:cNvPr>
        <xdr:cNvGrpSpPr/>
      </xdr:nvGrpSpPr>
      <xdr:grpSpPr>
        <a:xfrm>
          <a:off x="11307492" y="1243967"/>
          <a:ext cx="1440768" cy="1436413"/>
          <a:chOff x="10998882" y="1245872"/>
          <a:chExt cx="1440768" cy="1445938"/>
        </a:xfrm>
      </xdr:grpSpPr>
      <xdr:sp macro="" textlink="">
        <xdr:nvSpPr>
          <xdr:cNvPr id="3" name="Oval 2">
            <a:extLst>
              <a:ext uri="{FF2B5EF4-FFF2-40B4-BE49-F238E27FC236}">
                <a16:creationId xmlns:a16="http://schemas.microsoft.com/office/drawing/2014/main" id="{00000000-0008-0000-0500-000003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Set Important Dates</a:t>
            </a:r>
          </a:p>
        </xdr:txBody>
      </xdr:sp>
      <xdr:grpSp>
        <xdr:nvGrpSpPr>
          <xdr:cNvPr id="4" name="Group 3">
            <a:extLst>
              <a:ext uri="{FF2B5EF4-FFF2-40B4-BE49-F238E27FC236}">
                <a16:creationId xmlns:a16="http://schemas.microsoft.com/office/drawing/2014/main" id="{00000000-0008-0000-0500-000004000000}"/>
              </a:ext>
            </a:extLst>
          </xdr:cNvPr>
          <xdr:cNvGrpSpPr/>
        </xdr:nvGrpSpPr>
        <xdr:grpSpPr>
          <a:xfrm>
            <a:off x="11547911" y="1518865"/>
            <a:ext cx="351238" cy="377023"/>
            <a:chOff x="5745956" y="3055144"/>
            <a:chExt cx="695325" cy="742950"/>
          </a:xfrm>
          <a:solidFill>
            <a:schemeClr val="bg1"/>
          </a:solidFill>
        </xdr:grpSpPr>
        <xdr:sp macro="" textlink="">
          <xdr:nvSpPr>
            <xdr:cNvPr id="5" name="Freeform: Shape 4">
              <a:extLst>
                <a:ext uri="{FF2B5EF4-FFF2-40B4-BE49-F238E27FC236}">
                  <a16:creationId xmlns:a16="http://schemas.microsoft.com/office/drawing/2014/main" id="{00000000-0008-0000-0500-000005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6" name="Freeform: Shape 5">
              <a:extLst>
                <a:ext uri="{FF2B5EF4-FFF2-40B4-BE49-F238E27FC236}">
                  <a16:creationId xmlns:a16="http://schemas.microsoft.com/office/drawing/2014/main" id="{00000000-0008-0000-0500-000006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twoCellAnchor>
    <xdr:from>
      <xdr:col>9</xdr:col>
      <xdr:colOff>483282</xdr:colOff>
      <xdr:row>1</xdr:row>
      <xdr:rowOff>217172</xdr:rowOff>
    </xdr:from>
    <xdr:to>
      <xdr:col>12</xdr:col>
      <xdr:colOff>569007</xdr:colOff>
      <xdr:row>5</xdr:row>
      <xdr:rowOff>276225</xdr:rowOff>
    </xdr:to>
    <xdr:grpSp>
      <xdr:nvGrpSpPr>
        <xdr:cNvPr id="7" name="Group 6" descr="instruction button">
          <a:hlinkClick xmlns:r="http://schemas.openxmlformats.org/officeDocument/2006/relationships" r:id="rId1"/>
          <a:extLst>
            <a:ext uri="{FF2B5EF4-FFF2-40B4-BE49-F238E27FC236}">
              <a16:creationId xmlns:a16="http://schemas.microsoft.com/office/drawing/2014/main" id="{00000000-0008-0000-0500-000007000000}"/>
            </a:ext>
          </a:extLst>
        </xdr:cNvPr>
        <xdr:cNvGrpSpPr/>
      </xdr:nvGrpSpPr>
      <xdr:grpSpPr>
        <a:xfrm>
          <a:off x="11174142" y="1177292"/>
          <a:ext cx="1914525" cy="1971673"/>
          <a:chOff x="10998882" y="1245872"/>
          <a:chExt cx="1440768" cy="1445938"/>
        </a:xfrm>
      </xdr:grpSpPr>
      <xdr:sp macro="" textlink="">
        <xdr:nvSpPr>
          <xdr:cNvPr id="8" name="Oval 7">
            <a:extLst>
              <a:ext uri="{FF2B5EF4-FFF2-40B4-BE49-F238E27FC236}">
                <a16:creationId xmlns:a16="http://schemas.microsoft.com/office/drawing/2014/main" id="{00000000-0008-0000-0500-000008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Dates</a:t>
            </a:r>
            <a:r>
              <a:rPr lang="en-US" sz="1400" baseline="0"/>
              <a:t> are estimated and subject to change</a:t>
            </a:r>
            <a:endParaRPr lang="en-US" sz="1400"/>
          </a:p>
        </xdr:txBody>
      </xdr:sp>
      <xdr:grpSp>
        <xdr:nvGrpSpPr>
          <xdr:cNvPr id="9" name="Group 8">
            <a:extLst>
              <a:ext uri="{FF2B5EF4-FFF2-40B4-BE49-F238E27FC236}">
                <a16:creationId xmlns:a16="http://schemas.microsoft.com/office/drawing/2014/main" id="{00000000-0008-0000-0500-000009000000}"/>
              </a:ext>
            </a:extLst>
          </xdr:cNvPr>
          <xdr:cNvGrpSpPr/>
        </xdr:nvGrpSpPr>
        <xdr:grpSpPr>
          <a:xfrm>
            <a:off x="11547911" y="1518865"/>
            <a:ext cx="351238" cy="377023"/>
            <a:chOff x="5745956" y="3055144"/>
            <a:chExt cx="695325" cy="742950"/>
          </a:xfrm>
          <a:solidFill>
            <a:schemeClr val="bg1"/>
          </a:solidFill>
        </xdr:grpSpPr>
        <xdr:sp macro="" textlink="">
          <xdr:nvSpPr>
            <xdr:cNvPr id="10" name="Freeform: Shape 9">
              <a:extLst>
                <a:ext uri="{FF2B5EF4-FFF2-40B4-BE49-F238E27FC236}">
                  <a16:creationId xmlns:a16="http://schemas.microsoft.com/office/drawing/2014/main" id="{00000000-0008-0000-0500-00000A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11" name="Freeform: Shape 10">
              <a:extLst>
                <a:ext uri="{FF2B5EF4-FFF2-40B4-BE49-F238E27FC236}">
                  <a16:creationId xmlns:a16="http://schemas.microsoft.com/office/drawing/2014/main" id="{00000000-0008-0000-0500-00000B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wsDr>
</file>

<file path=xl/drawings/drawing7.xml><?xml version="1.0" encoding="utf-8"?>
<xdr:wsDr xmlns:xdr="http://schemas.openxmlformats.org/drawingml/2006/spreadsheetDrawing" xmlns:a="http://schemas.openxmlformats.org/drawingml/2006/main">
  <xdr:twoCellAnchor>
    <xdr:from>
      <xdr:col>10</xdr:col>
      <xdr:colOff>7032</xdr:colOff>
      <xdr:row>1</xdr:row>
      <xdr:rowOff>283847</xdr:rowOff>
    </xdr:from>
    <xdr:to>
      <xdr:col>12</xdr:col>
      <xdr:colOff>228600</xdr:colOff>
      <xdr:row>3</xdr:row>
      <xdr:rowOff>1263060</xdr:rowOff>
    </xdr:to>
    <xdr:grpSp>
      <xdr:nvGrpSpPr>
        <xdr:cNvPr id="2" name="Group 1" descr="instruction button">
          <a:hlinkClick xmlns:r="http://schemas.openxmlformats.org/officeDocument/2006/relationships" r:id="rId1"/>
          <a:extLst>
            <a:ext uri="{FF2B5EF4-FFF2-40B4-BE49-F238E27FC236}">
              <a16:creationId xmlns:a16="http://schemas.microsoft.com/office/drawing/2014/main" id="{00000000-0008-0000-0600-000002000000}"/>
            </a:ext>
          </a:extLst>
        </xdr:cNvPr>
        <xdr:cNvGrpSpPr/>
      </xdr:nvGrpSpPr>
      <xdr:grpSpPr>
        <a:xfrm>
          <a:off x="11307492" y="1243967"/>
          <a:ext cx="1440768" cy="1436413"/>
          <a:chOff x="10998882" y="1245872"/>
          <a:chExt cx="1440768" cy="1445938"/>
        </a:xfrm>
      </xdr:grpSpPr>
      <xdr:sp macro="" textlink="">
        <xdr:nvSpPr>
          <xdr:cNvPr id="3" name="Oval 2">
            <a:extLst>
              <a:ext uri="{FF2B5EF4-FFF2-40B4-BE49-F238E27FC236}">
                <a16:creationId xmlns:a16="http://schemas.microsoft.com/office/drawing/2014/main" id="{00000000-0008-0000-0600-000003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Set Important Dates</a:t>
            </a:r>
          </a:p>
        </xdr:txBody>
      </xdr:sp>
      <xdr:grpSp>
        <xdr:nvGrpSpPr>
          <xdr:cNvPr id="4" name="Group 3">
            <a:extLst>
              <a:ext uri="{FF2B5EF4-FFF2-40B4-BE49-F238E27FC236}">
                <a16:creationId xmlns:a16="http://schemas.microsoft.com/office/drawing/2014/main" id="{00000000-0008-0000-0600-000004000000}"/>
              </a:ext>
            </a:extLst>
          </xdr:cNvPr>
          <xdr:cNvGrpSpPr/>
        </xdr:nvGrpSpPr>
        <xdr:grpSpPr>
          <a:xfrm>
            <a:off x="11547911" y="1518865"/>
            <a:ext cx="351238" cy="377023"/>
            <a:chOff x="5745956" y="3055144"/>
            <a:chExt cx="695325" cy="742950"/>
          </a:xfrm>
          <a:solidFill>
            <a:schemeClr val="bg1"/>
          </a:solidFill>
        </xdr:grpSpPr>
        <xdr:sp macro="" textlink="">
          <xdr:nvSpPr>
            <xdr:cNvPr id="5" name="Freeform: Shape 4">
              <a:extLst>
                <a:ext uri="{FF2B5EF4-FFF2-40B4-BE49-F238E27FC236}">
                  <a16:creationId xmlns:a16="http://schemas.microsoft.com/office/drawing/2014/main" id="{00000000-0008-0000-0600-000005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6" name="Freeform: Shape 5">
              <a:extLst>
                <a:ext uri="{FF2B5EF4-FFF2-40B4-BE49-F238E27FC236}">
                  <a16:creationId xmlns:a16="http://schemas.microsoft.com/office/drawing/2014/main" id="{00000000-0008-0000-0600-000006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twoCellAnchor>
    <xdr:from>
      <xdr:col>9</xdr:col>
      <xdr:colOff>464232</xdr:colOff>
      <xdr:row>1</xdr:row>
      <xdr:rowOff>245747</xdr:rowOff>
    </xdr:from>
    <xdr:to>
      <xdr:col>12</xdr:col>
      <xdr:colOff>549957</xdr:colOff>
      <xdr:row>5</xdr:row>
      <xdr:rowOff>304800</xdr:rowOff>
    </xdr:to>
    <xdr:grpSp>
      <xdr:nvGrpSpPr>
        <xdr:cNvPr id="7" name="Group 6" descr="instruction button">
          <a:hlinkClick xmlns:r="http://schemas.openxmlformats.org/officeDocument/2006/relationships" r:id="rId1"/>
          <a:extLst>
            <a:ext uri="{FF2B5EF4-FFF2-40B4-BE49-F238E27FC236}">
              <a16:creationId xmlns:a16="http://schemas.microsoft.com/office/drawing/2014/main" id="{00000000-0008-0000-0600-000007000000}"/>
            </a:ext>
          </a:extLst>
        </xdr:cNvPr>
        <xdr:cNvGrpSpPr/>
      </xdr:nvGrpSpPr>
      <xdr:grpSpPr>
        <a:xfrm>
          <a:off x="11155092" y="1205867"/>
          <a:ext cx="1914525" cy="1971673"/>
          <a:chOff x="10998882" y="1245872"/>
          <a:chExt cx="1440768" cy="1445938"/>
        </a:xfrm>
      </xdr:grpSpPr>
      <xdr:sp macro="" textlink="">
        <xdr:nvSpPr>
          <xdr:cNvPr id="8" name="Oval 7">
            <a:extLst>
              <a:ext uri="{FF2B5EF4-FFF2-40B4-BE49-F238E27FC236}">
                <a16:creationId xmlns:a16="http://schemas.microsoft.com/office/drawing/2014/main" id="{00000000-0008-0000-0600-000008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Dates</a:t>
            </a:r>
            <a:r>
              <a:rPr lang="en-US" sz="1400" baseline="0"/>
              <a:t> are estimated and subject to change</a:t>
            </a:r>
            <a:endParaRPr lang="en-US" sz="1400"/>
          </a:p>
        </xdr:txBody>
      </xdr:sp>
      <xdr:grpSp>
        <xdr:nvGrpSpPr>
          <xdr:cNvPr id="9" name="Group 8">
            <a:extLst>
              <a:ext uri="{FF2B5EF4-FFF2-40B4-BE49-F238E27FC236}">
                <a16:creationId xmlns:a16="http://schemas.microsoft.com/office/drawing/2014/main" id="{00000000-0008-0000-0600-000009000000}"/>
              </a:ext>
            </a:extLst>
          </xdr:cNvPr>
          <xdr:cNvGrpSpPr/>
        </xdr:nvGrpSpPr>
        <xdr:grpSpPr>
          <a:xfrm>
            <a:off x="11547911" y="1518865"/>
            <a:ext cx="351238" cy="377023"/>
            <a:chOff x="5745956" y="3055144"/>
            <a:chExt cx="695325" cy="742950"/>
          </a:xfrm>
          <a:solidFill>
            <a:schemeClr val="bg1"/>
          </a:solidFill>
        </xdr:grpSpPr>
        <xdr:sp macro="" textlink="">
          <xdr:nvSpPr>
            <xdr:cNvPr id="10" name="Freeform: Shape 9">
              <a:extLst>
                <a:ext uri="{FF2B5EF4-FFF2-40B4-BE49-F238E27FC236}">
                  <a16:creationId xmlns:a16="http://schemas.microsoft.com/office/drawing/2014/main" id="{00000000-0008-0000-0600-00000A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11" name="Freeform: Shape 10">
              <a:extLst>
                <a:ext uri="{FF2B5EF4-FFF2-40B4-BE49-F238E27FC236}">
                  <a16:creationId xmlns:a16="http://schemas.microsoft.com/office/drawing/2014/main" id="{00000000-0008-0000-0600-00000B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wsDr>
</file>

<file path=xl/drawings/drawing8.xml><?xml version="1.0" encoding="utf-8"?>
<xdr:wsDr xmlns:xdr="http://schemas.openxmlformats.org/drawingml/2006/spreadsheetDrawing" xmlns:a="http://schemas.openxmlformats.org/drawingml/2006/main">
  <xdr:twoCellAnchor>
    <xdr:from>
      <xdr:col>10</xdr:col>
      <xdr:colOff>7032</xdr:colOff>
      <xdr:row>1</xdr:row>
      <xdr:rowOff>283847</xdr:rowOff>
    </xdr:from>
    <xdr:to>
      <xdr:col>12</xdr:col>
      <xdr:colOff>228600</xdr:colOff>
      <xdr:row>3</xdr:row>
      <xdr:rowOff>1263060</xdr:rowOff>
    </xdr:to>
    <xdr:grpSp>
      <xdr:nvGrpSpPr>
        <xdr:cNvPr id="2" name="Group 1" descr="instruction button">
          <a:hlinkClick xmlns:r="http://schemas.openxmlformats.org/officeDocument/2006/relationships" r:id="rId1"/>
          <a:extLst>
            <a:ext uri="{FF2B5EF4-FFF2-40B4-BE49-F238E27FC236}">
              <a16:creationId xmlns:a16="http://schemas.microsoft.com/office/drawing/2014/main" id="{00000000-0008-0000-0700-000002000000}"/>
            </a:ext>
          </a:extLst>
        </xdr:cNvPr>
        <xdr:cNvGrpSpPr/>
      </xdr:nvGrpSpPr>
      <xdr:grpSpPr>
        <a:xfrm>
          <a:off x="11307492" y="1243967"/>
          <a:ext cx="1440768" cy="1436413"/>
          <a:chOff x="10998882" y="1245872"/>
          <a:chExt cx="1440768" cy="1445938"/>
        </a:xfrm>
      </xdr:grpSpPr>
      <xdr:sp macro="" textlink="">
        <xdr:nvSpPr>
          <xdr:cNvPr id="3" name="Oval 2">
            <a:extLst>
              <a:ext uri="{FF2B5EF4-FFF2-40B4-BE49-F238E27FC236}">
                <a16:creationId xmlns:a16="http://schemas.microsoft.com/office/drawing/2014/main" id="{00000000-0008-0000-0700-000003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Set Important Dates</a:t>
            </a:r>
          </a:p>
        </xdr:txBody>
      </xdr:sp>
      <xdr:grpSp>
        <xdr:nvGrpSpPr>
          <xdr:cNvPr id="4" name="Group 3">
            <a:extLst>
              <a:ext uri="{FF2B5EF4-FFF2-40B4-BE49-F238E27FC236}">
                <a16:creationId xmlns:a16="http://schemas.microsoft.com/office/drawing/2014/main" id="{00000000-0008-0000-0700-000004000000}"/>
              </a:ext>
            </a:extLst>
          </xdr:cNvPr>
          <xdr:cNvGrpSpPr/>
        </xdr:nvGrpSpPr>
        <xdr:grpSpPr>
          <a:xfrm>
            <a:off x="11547911" y="1518865"/>
            <a:ext cx="351238" cy="377023"/>
            <a:chOff x="5745956" y="3055144"/>
            <a:chExt cx="695325" cy="742950"/>
          </a:xfrm>
          <a:solidFill>
            <a:schemeClr val="bg1"/>
          </a:solidFill>
        </xdr:grpSpPr>
        <xdr:sp macro="" textlink="">
          <xdr:nvSpPr>
            <xdr:cNvPr id="5" name="Freeform: Shape 4">
              <a:extLst>
                <a:ext uri="{FF2B5EF4-FFF2-40B4-BE49-F238E27FC236}">
                  <a16:creationId xmlns:a16="http://schemas.microsoft.com/office/drawing/2014/main" id="{00000000-0008-0000-0700-000005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6" name="Freeform: Shape 5">
              <a:extLst>
                <a:ext uri="{FF2B5EF4-FFF2-40B4-BE49-F238E27FC236}">
                  <a16:creationId xmlns:a16="http://schemas.microsoft.com/office/drawing/2014/main" id="{00000000-0008-0000-0700-000006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twoCellAnchor>
    <xdr:from>
      <xdr:col>9</xdr:col>
      <xdr:colOff>464232</xdr:colOff>
      <xdr:row>1</xdr:row>
      <xdr:rowOff>236222</xdr:rowOff>
    </xdr:from>
    <xdr:to>
      <xdr:col>12</xdr:col>
      <xdr:colOff>549957</xdr:colOff>
      <xdr:row>5</xdr:row>
      <xdr:rowOff>295275</xdr:rowOff>
    </xdr:to>
    <xdr:grpSp>
      <xdr:nvGrpSpPr>
        <xdr:cNvPr id="12" name="Group 11" descr="instruction button">
          <a:hlinkClick xmlns:r="http://schemas.openxmlformats.org/officeDocument/2006/relationships" r:id="rId1"/>
          <a:extLst>
            <a:ext uri="{FF2B5EF4-FFF2-40B4-BE49-F238E27FC236}">
              <a16:creationId xmlns:a16="http://schemas.microsoft.com/office/drawing/2014/main" id="{00000000-0008-0000-0700-00000C000000}"/>
            </a:ext>
          </a:extLst>
        </xdr:cNvPr>
        <xdr:cNvGrpSpPr/>
      </xdr:nvGrpSpPr>
      <xdr:grpSpPr>
        <a:xfrm>
          <a:off x="11155092" y="1196342"/>
          <a:ext cx="1914525" cy="1971673"/>
          <a:chOff x="10998882" y="1245872"/>
          <a:chExt cx="1440768" cy="1445938"/>
        </a:xfrm>
      </xdr:grpSpPr>
      <xdr:sp macro="" textlink="">
        <xdr:nvSpPr>
          <xdr:cNvPr id="13" name="Oval 12">
            <a:extLst>
              <a:ext uri="{FF2B5EF4-FFF2-40B4-BE49-F238E27FC236}">
                <a16:creationId xmlns:a16="http://schemas.microsoft.com/office/drawing/2014/main" id="{00000000-0008-0000-0700-00000D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Dates</a:t>
            </a:r>
            <a:r>
              <a:rPr lang="en-US" sz="1400" baseline="0"/>
              <a:t> are estimated and subject to change</a:t>
            </a:r>
            <a:endParaRPr lang="en-US" sz="1400"/>
          </a:p>
        </xdr:txBody>
      </xdr:sp>
      <xdr:grpSp>
        <xdr:nvGrpSpPr>
          <xdr:cNvPr id="14" name="Group 13">
            <a:extLst>
              <a:ext uri="{FF2B5EF4-FFF2-40B4-BE49-F238E27FC236}">
                <a16:creationId xmlns:a16="http://schemas.microsoft.com/office/drawing/2014/main" id="{00000000-0008-0000-0700-00000E000000}"/>
              </a:ext>
            </a:extLst>
          </xdr:cNvPr>
          <xdr:cNvGrpSpPr/>
        </xdr:nvGrpSpPr>
        <xdr:grpSpPr>
          <a:xfrm>
            <a:off x="11547911" y="1518865"/>
            <a:ext cx="351238" cy="377023"/>
            <a:chOff x="5745956" y="3055144"/>
            <a:chExt cx="695325" cy="742950"/>
          </a:xfrm>
          <a:solidFill>
            <a:schemeClr val="bg1"/>
          </a:solidFill>
        </xdr:grpSpPr>
        <xdr:sp macro="" textlink="">
          <xdr:nvSpPr>
            <xdr:cNvPr id="15" name="Freeform: Shape 14">
              <a:extLst>
                <a:ext uri="{FF2B5EF4-FFF2-40B4-BE49-F238E27FC236}">
                  <a16:creationId xmlns:a16="http://schemas.microsoft.com/office/drawing/2014/main" id="{00000000-0008-0000-0700-00000F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16" name="Freeform: Shape 15">
              <a:extLst>
                <a:ext uri="{FF2B5EF4-FFF2-40B4-BE49-F238E27FC236}">
                  <a16:creationId xmlns:a16="http://schemas.microsoft.com/office/drawing/2014/main" id="{00000000-0008-0000-0700-000010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wsDr>
</file>

<file path=xl/drawings/drawing9.xml><?xml version="1.0" encoding="utf-8"?>
<xdr:wsDr xmlns:xdr="http://schemas.openxmlformats.org/drawingml/2006/spreadsheetDrawing" xmlns:a="http://schemas.openxmlformats.org/drawingml/2006/main">
  <xdr:twoCellAnchor>
    <xdr:from>
      <xdr:col>10</xdr:col>
      <xdr:colOff>7032</xdr:colOff>
      <xdr:row>1</xdr:row>
      <xdr:rowOff>283847</xdr:rowOff>
    </xdr:from>
    <xdr:to>
      <xdr:col>12</xdr:col>
      <xdr:colOff>228600</xdr:colOff>
      <xdr:row>3</xdr:row>
      <xdr:rowOff>1263060</xdr:rowOff>
    </xdr:to>
    <xdr:grpSp>
      <xdr:nvGrpSpPr>
        <xdr:cNvPr id="2" name="Group 1" descr="instruction button">
          <a:hlinkClick xmlns:r="http://schemas.openxmlformats.org/officeDocument/2006/relationships" r:id="rId1"/>
          <a:extLst>
            <a:ext uri="{FF2B5EF4-FFF2-40B4-BE49-F238E27FC236}">
              <a16:creationId xmlns:a16="http://schemas.microsoft.com/office/drawing/2014/main" id="{00000000-0008-0000-0800-000002000000}"/>
            </a:ext>
          </a:extLst>
        </xdr:cNvPr>
        <xdr:cNvGrpSpPr/>
      </xdr:nvGrpSpPr>
      <xdr:grpSpPr>
        <a:xfrm>
          <a:off x="11307492" y="1243967"/>
          <a:ext cx="1440768" cy="1436413"/>
          <a:chOff x="10998882" y="1245872"/>
          <a:chExt cx="1440768" cy="1445938"/>
        </a:xfrm>
      </xdr:grpSpPr>
      <xdr:sp macro="" textlink="">
        <xdr:nvSpPr>
          <xdr:cNvPr id="3" name="Oval 2">
            <a:extLst>
              <a:ext uri="{FF2B5EF4-FFF2-40B4-BE49-F238E27FC236}">
                <a16:creationId xmlns:a16="http://schemas.microsoft.com/office/drawing/2014/main" id="{00000000-0008-0000-0800-000003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Set Important Dates</a:t>
            </a:r>
          </a:p>
        </xdr:txBody>
      </xdr:sp>
      <xdr:grpSp>
        <xdr:nvGrpSpPr>
          <xdr:cNvPr id="4" name="Group 3">
            <a:extLst>
              <a:ext uri="{FF2B5EF4-FFF2-40B4-BE49-F238E27FC236}">
                <a16:creationId xmlns:a16="http://schemas.microsoft.com/office/drawing/2014/main" id="{00000000-0008-0000-0800-000004000000}"/>
              </a:ext>
            </a:extLst>
          </xdr:cNvPr>
          <xdr:cNvGrpSpPr/>
        </xdr:nvGrpSpPr>
        <xdr:grpSpPr>
          <a:xfrm>
            <a:off x="11547911" y="1518865"/>
            <a:ext cx="351238" cy="377023"/>
            <a:chOff x="5745956" y="3055144"/>
            <a:chExt cx="695325" cy="742950"/>
          </a:xfrm>
          <a:solidFill>
            <a:schemeClr val="bg1"/>
          </a:solidFill>
        </xdr:grpSpPr>
        <xdr:sp macro="" textlink="">
          <xdr:nvSpPr>
            <xdr:cNvPr id="5" name="Freeform: Shape 4">
              <a:extLst>
                <a:ext uri="{FF2B5EF4-FFF2-40B4-BE49-F238E27FC236}">
                  <a16:creationId xmlns:a16="http://schemas.microsoft.com/office/drawing/2014/main" id="{00000000-0008-0000-0800-000005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6" name="Freeform: Shape 5">
              <a:extLst>
                <a:ext uri="{FF2B5EF4-FFF2-40B4-BE49-F238E27FC236}">
                  <a16:creationId xmlns:a16="http://schemas.microsoft.com/office/drawing/2014/main" id="{00000000-0008-0000-0800-000006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twoCellAnchor>
    <xdr:from>
      <xdr:col>9</xdr:col>
      <xdr:colOff>454707</xdr:colOff>
      <xdr:row>1</xdr:row>
      <xdr:rowOff>255272</xdr:rowOff>
    </xdr:from>
    <xdr:to>
      <xdr:col>12</xdr:col>
      <xdr:colOff>540432</xdr:colOff>
      <xdr:row>5</xdr:row>
      <xdr:rowOff>314325</xdr:rowOff>
    </xdr:to>
    <xdr:grpSp>
      <xdr:nvGrpSpPr>
        <xdr:cNvPr id="7" name="Group 6" descr="instruction button">
          <a:hlinkClick xmlns:r="http://schemas.openxmlformats.org/officeDocument/2006/relationships" r:id="rId1"/>
          <a:extLst>
            <a:ext uri="{FF2B5EF4-FFF2-40B4-BE49-F238E27FC236}">
              <a16:creationId xmlns:a16="http://schemas.microsoft.com/office/drawing/2014/main" id="{00000000-0008-0000-0800-000007000000}"/>
            </a:ext>
          </a:extLst>
        </xdr:cNvPr>
        <xdr:cNvGrpSpPr/>
      </xdr:nvGrpSpPr>
      <xdr:grpSpPr>
        <a:xfrm>
          <a:off x="11145567" y="1215392"/>
          <a:ext cx="1914525" cy="1971673"/>
          <a:chOff x="10998882" y="1245872"/>
          <a:chExt cx="1440768" cy="1445938"/>
        </a:xfrm>
      </xdr:grpSpPr>
      <xdr:sp macro="" textlink="">
        <xdr:nvSpPr>
          <xdr:cNvPr id="8" name="Oval 7">
            <a:extLst>
              <a:ext uri="{FF2B5EF4-FFF2-40B4-BE49-F238E27FC236}">
                <a16:creationId xmlns:a16="http://schemas.microsoft.com/office/drawing/2014/main" id="{00000000-0008-0000-0800-000008000000}"/>
              </a:ext>
            </a:extLst>
          </xdr:cNvPr>
          <xdr:cNvSpPr/>
        </xdr:nvSpPr>
        <xdr:spPr>
          <a:xfrm>
            <a:off x="10998882" y="1245872"/>
            <a:ext cx="1440768" cy="1445938"/>
          </a:xfrm>
          <a:prstGeom prst="ellipse">
            <a:avLst/>
          </a:prstGeom>
          <a:solidFill>
            <a:schemeClr val="accent4">
              <a:lumMod val="50000"/>
            </a:schemeClr>
          </a:solidFill>
          <a:ln>
            <a:noFill/>
          </a:ln>
          <a:effectLst/>
        </xdr:spPr>
        <xdr:style>
          <a:lnRef idx="1">
            <a:schemeClr val="accent1"/>
          </a:lnRef>
          <a:fillRef idx="3">
            <a:schemeClr val="accent1"/>
          </a:fillRef>
          <a:effectRef idx="2">
            <a:schemeClr val="accent1"/>
          </a:effectRef>
          <a:fontRef idx="minor">
            <a:schemeClr val="lt1"/>
          </a:fontRef>
        </xdr:style>
        <xdr:txBody>
          <a:bodyPr wrap="square" lIns="0" tIns="0" rIns="0" rtlCol="0" anchor="b"/>
          <a:lstStyle/>
          <a:p>
            <a:pPr algn="ctr"/>
            <a:r>
              <a:rPr lang="en-US" sz="1400"/>
              <a:t>Dates</a:t>
            </a:r>
            <a:r>
              <a:rPr lang="en-US" sz="1400" baseline="0"/>
              <a:t> are estimated and subject to change</a:t>
            </a:r>
            <a:endParaRPr lang="en-US" sz="1400"/>
          </a:p>
        </xdr:txBody>
      </xdr:sp>
      <xdr:grpSp>
        <xdr:nvGrpSpPr>
          <xdr:cNvPr id="9" name="Group 8">
            <a:extLst>
              <a:ext uri="{FF2B5EF4-FFF2-40B4-BE49-F238E27FC236}">
                <a16:creationId xmlns:a16="http://schemas.microsoft.com/office/drawing/2014/main" id="{00000000-0008-0000-0800-000009000000}"/>
              </a:ext>
            </a:extLst>
          </xdr:cNvPr>
          <xdr:cNvGrpSpPr/>
        </xdr:nvGrpSpPr>
        <xdr:grpSpPr>
          <a:xfrm>
            <a:off x="11547911" y="1518865"/>
            <a:ext cx="351238" cy="377023"/>
            <a:chOff x="5745956" y="3055144"/>
            <a:chExt cx="695325" cy="742950"/>
          </a:xfrm>
          <a:solidFill>
            <a:schemeClr val="bg1"/>
          </a:solidFill>
        </xdr:grpSpPr>
        <xdr:sp macro="" textlink="">
          <xdr:nvSpPr>
            <xdr:cNvPr id="10" name="Freeform: Shape 9">
              <a:extLst>
                <a:ext uri="{FF2B5EF4-FFF2-40B4-BE49-F238E27FC236}">
                  <a16:creationId xmlns:a16="http://schemas.microsoft.com/office/drawing/2014/main" id="{00000000-0008-0000-0800-00000A000000}"/>
                </a:ext>
              </a:extLst>
            </xdr:cNvPr>
            <xdr:cNvSpPr/>
          </xdr:nvSpPr>
          <xdr:spPr>
            <a:xfrm>
              <a:off x="5745956" y="3055144"/>
              <a:ext cx="695325" cy="742950"/>
            </a:xfrm>
            <a:custGeom>
              <a:avLst/>
              <a:gdLst>
                <a:gd name="connsiteX0" fmla="*/ 192881 w 695325"/>
                <a:gd name="connsiteY0" fmla="*/ 7144 h 742950"/>
                <a:gd name="connsiteX1" fmla="*/ 111919 w 695325"/>
                <a:gd name="connsiteY1" fmla="*/ 88106 h 742950"/>
                <a:gd name="connsiteX2" fmla="*/ 111919 w 695325"/>
                <a:gd name="connsiteY2" fmla="*/ 112014 h 742950"/>
                <a:gd name="connsiteX3" fmla="*/ 7144 w 695325"/>
                <a:gd name="connsiteY3" fmla="*/ 218123 h 742950"/>
                <a:gd name="connsiteX4" fmla="*/ 7144 w 695325"/>
                <a:gd name="connsiteY4" fmla="*/ 634365 h 742950"/>
                <a:gd name="connsiteX5" fmla="*/ 113348 w 695325"/>
                <a:gd name="connsiteY5" fmla="*/ 740569 h 742950"/>
                <a:gd name="connsiteX6" fmla="*/ 586740 w 695325"/>
                <a:gd name="connsiteY6" fmla="*/ 740569 h 742950"/>
                <a:gd name="connsiteX7" fmla="*/ 692944 w 695325"/>
                <a:gd name="connsiteY7" fmla="*/ 634365 h 742950"/>
                <a:gd name="connsiteX8" fmla="*/ 692944 w 695325"/>
                <a:gd name="connsiteY8" fmla="*/ 217075 h 742950"/>
                <a:gd name="connsiteX9" fmla="*/ 588169 w 695325"/>
                <a:gd name="connsiteY9" fmla="*/ 112300 h 742950"/>
                <a:gd name="connsiteX10" fmla="*/ 588169 w 695325"/>
                <a:gd name="connsiteY10" fmla="*/ 88106 h 742950"/>
                <a:gd name="connsiteX11" fmla="*/ 507206 w 695325"/>
                <a:gd name="connsiteY11" fmla="*/ 7144 h 742950"/>
                <a:gd name="connsiteX12" fmla="*/ 426244 w 695325"/>
                <a:gd name="connsiteY12" fmla="*/ 88106 h 742950"/>
                <a:gd name="connsiteX13" fmla="*/ 426244 w 695325"/>
                <a:gd name="connsiteY13" fmla="*/ 111919 h 742950"/>
                <a:gd name="connsiteX14" fmla="*/ 273844 w 695325"/>
                <a:gd name="connsiteY14" fmla="*/ 111919 h 742950"/>
                <a:gd name="connsiteX15" fmla="*/ 273844 w 695325"/>
                <a:gd name="connsiteY15" fmla="*/ 88106 h 742950"/>
                <a:gd name="connsiteX16" fmla="*/ 192881 w 695325"/>
                <a:gd name="connsiteY16" fmla="*/ 7144 h 742950"/>
                <a:gd name="connsiteX17" fmla="*/ 169069 w 695325"/>
                <a:gd name="connsiteY17" fmla="*/ 88106 h 742950"/>
                <a:gd name="connsiteX18" fmla="*/ 192881 w 695325"/>
                <a:gd name="connsiteY18" fmla="*/ 64294 h 742950"/>
                <a:gd name="connsiteX19" fmla="*/ 216694 w 695325"/>
                <a:gd name="connsiteY19" fmla="*/ 88106 h 742950"/>
                <a:gd name="connsiteX20" fmla="*/ 216694 w 695325"/>
                <a:gd name="connsiteY20" fmla="*/ 207169 h 742950"/>
                <a:gd name="connsiteX21" fmla="*/ 169069 w 695325"/>
                <a:gd name="connsiteY21" fmla="*/ 207169 h 742950"/>
                <a:gd name="connsiteX22" fmla="*/ 483394 w 695325"/>
                <a:gd name="connsiteY22" fmla="*/ 88106 h 742950"/>
                <a:gd name="connsiteX23" fmla="*/ 507206 w 695325"/>
                <a:gd name="connsiteY23" fmla="*/ 64294 h 742950"/>
                <a:gd name="connsiteX24" fmla="*/ 531019 w 695325"/>
                <a:gd name="connsiteY24" fmla="*/ 88106 h 742950"/>
                <a:gd name="connsiteX25" fmla="*/ 531019 w 695325"/>
                <a:gd name="connsiteY25" fmla="*/ 207169 h 742950"/>
                <a:gd name="connsiteX26" fmla="*/ 483394 w 695325"/>
                <a:gd name="connsiteY26" fmla="*/ 207169 h 742950"/>
                <a:gd name="connsiteX27" fmla="*/ 296323 w 695325"/>
                <a:gd name="connsiteY27" fmla="*/ 264319 h 742950"/>
                <a:gd name="connsiteX28" fmla="*/ 635794 w 695325"/>
                <a:gd name="connsiteY28" fmla="*/ 264319 h 742950"/>
                <a:gd name="connsiteX29" fmla="*/ 635794 w 695325"/>
                <a:gd name="connsiteY29" fmla="*/ 634365 h 742950"/>
                <a:gd name="connsiteX30" fmla="*/ 586740 w 695325"/>
                <a:gd name="connsiteY30" fmla="*/ 683419 h 742950"/>
                <a:gd name="connsiteX31" fmla="*/ 113348 w 695325"/>
                <a:gd name="connsiteY31" fmla="*/ 683419 h 742950"/>
                <a:gd name="connsiteX32" fmla="*/ 64294 w 695325"/>
                <a:gd name="connsiteY32" fmla="*/ 634365 h 742950"/>
                <a:gd name="connsiteX33" fmla="*/ 64294 w 695325"/>
                <a:gd name="connsiteY33" fmla="*/ 264319 h 742950"/>
                <a:gd name="connsiteX34" fmla="*/ 296323 w 695325"/>
                <a:gd name="connsiteY34" fmla="*/ 264319 h 74295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 ang="0">
                  <a:pos x="connsiteX12" y="connsiteY12"/>
                </a:cxn>
                <a:cxn ang="0">
                  <a:pos x="connsiteX13" y="connsiteY13"/>
                </a:cxn>
                <a:cxn ang="0">
                  <a:pos x="connsiteX14" y="connsiteY14"/>
                </a:cxn>
                <a:cxn ang="0">
                  <a:pos x="connsiteX15" y="connsiteY15"/>
                </a:cxn>
                <a:cxn ang="0">
                  <a:pos x="connsiteX16" y="connsiteY16"/>
                </a:cxn>
                <a:cxn ang="0">
                  <a:pos x="connsiteX17" y="connsiteY17"/>
                </a:cxn>
                <a:cxn ang="0">
                  <a:pos x="connsiteX18" y="connsiteY18"/>
                </a:cxn>
                <a:cxn ang="0">
                  <a:pos x="connsiteX19" y="connsiteY19"/>
                </a:cxn>
                <a:cxn ang="0">
                  <a:pos x="connsiteX20" y="connsiteY20"/>
                </a:cxn>
                <a:cxn ang="0">
                  <a:pos x="connsiteX21" y="connsiteY21"/>
                </a:cxn>
                <a:cxn ang="0">
                  <a:pos x="connsiteX22" y="connsiteY22"/>
                </a:cxn>
                <a:cxn ang="0">
                  <a:pos x="connsiteX23" y="connsiteY23"/>
                </a:cxn>
                <a:cxn ang="0">
                  <a:pos x="connsiteX24" y="connsiteY24"/>
                </a:cxn>
                <a:cxn ang="0">
                  <a:pos x="connsiteX25" y="connsiteY25"/>
                </a:cxn>
                <a:cxn ang="0">
                  <a:pos x="connsiteX26" y="connsiteY26"/>
                </a:cxn>
                <a:cxn ang="0">
                  <a:pos x="connsiteX27" y="connsiteY27"/>
                </a:cxn>
                <a:cxn ang="0">
                  <a:pos x="connsiteX28" y="connsiteY28"/>
                </a:cxn>
                <a:cxn ang="0">
                  <a:pos x="connsiteX29" y="connsiteY29"/>
                </a:cxn>
                <a:cxn ang="0">
                  <a:pos x="connsiteX30" y="connsiteY30"/>
                </a:cxn>
                <a:cxn ang="0">
                  <a:pos x="connsiteX31" y="connsiteY31"/>
                </a:cxn>
                <a:cxn ang="0">
                  <a:pos x="connsiteX32" y="connsiteY32"/>
                </a:cxn>
                <a:cxn ang="0">
                  <a:pos x="connsiteX33" y="connsiteY33"/>
                </a:cxn>
                <a:cxn ang="0">
                  <a:pos x="connsiteX34" y="connsiteY34"/>
                </a:cxn>
              </a:cxnLst>
              <a:rect l="l" t="t" r="r" b="b"/>
              <a:pathLst>
                <a:path w="695325" h="742950">
                  <a:moveTo>
                    <a:pt x="192881" y="7144"/>
                  </a:moveTo>
                  <a:cubicBezTo>
                    <a:pt x="148189" y="7196"/>
                    <a:pt x="111971" y="43414"/>
                    <a:pt x="111919" y="88106"/>
                  </a:cubicBezTo>
                  <a:lnTo>
                    <a:pt x="111919" y="112014"/>
                  </a:lnTo>
                  <a:cubicBezTo>
                    <a:pt x="53838" y="112744"/>
                    <a:pt x="7139" y="160037"/>
                    <a:pt x="7144" y="218123"/>
                  </a:cubicBezTo>
                  <a:lnTo>
                    <a:pt x="7144" y="634365"/>
                  </a:lnTo>
                  <a:cubicBezTo>
                    <a:pt x="7144" y="693020"/>
                    <a:pt x="54693" y="740569"/>
                    <a:pt x="113348" y="740569"/>
                  </a:cubicBezTo>
                  <a:lnTo>
                    <a:pt x="586740" y="740569"/>
                  </a:lnTo>
                  <a:cubicBezTo>
                    <a:pt x="645395" y="740569"/>
                    <a:pt x="692944" y="693020"/>
                    <a:pt x="692944" y="634365"/>
                  </a:cubicBezTo>
                  <a:lnTo>
                    <a:pt x="692944" y="217075"/>
                  </a:lnTo>
                  <a:cubicBezTo>
                    <a:pt x="692944" y="159209"/>
                    <a:pt x="646034" y="112300"/>
                    <a:pt x="588169" y="112300"/>
                  </a:cubicBezTo>
                  <a:lnTo>
                    <a:pt x="588169" y="88106"/>
                  </a:lnTo>
                  <a:cubicBezTo>
                    <a:pt x="588169" y="43392"/>
                    <a:pt x="551920" y="7144"/>
                    <a:pt x="507206" y="7144"/>
                  </a:cubicBezTo>
                  <a:cubicBezTo>
                    <a:pt x="462492" y="7144"/>
                    <a:pt x="426244" y="43392"/>
                    <a:pt x="426244" y="88106"/>
                  </a:cubicBezTo>
                  <a:lnTo>
                    <a:pt x="426244" y="111919"/>
                  </a:lnTo>
                  <a:lnTo>
                    <a:pt x="273844" y="111919"/>
                  </a:lnTo>
                  <a:lnTo>
                    <a:pt x="273844" y="88106"/>
                  </a:lnTo>
                  <a:cubicBezTo>
                    <a:pt x="273791" y="43414"/>
                    <a:pt x="237574" y="7196"/>
                    <a:pt x="192881" y="7144"/>
                  </a:cubicBezTo>
                  <a:close/>
                  <a:moveTo>
                    <a:pt x="169069" y="88106"/>
                  </a:moveTo>
                  <a:cubicBezTo>
                    <a:pt x="169069" y="74955"/>
                    <a:pt x="179730" y="64294"/>
                    <a:pt x="192881" y="64294"/>
                  </a:cubicBezTo>
                  <a:cubicBezTo>
                    <a:pt x="206032" y="64294"/>
                    <a:pt x="216694" y="74955"/>
                    <a:pt x="216694" y="88106"/>
                  </a:cubicBezTo>
                  <a:lnTo>
                    <a:pt x="216694" y="207169"/>
                  </a:lnTo>
                  <a:lnTo>
                    <a:pt x="169069" y="207169"/>
                  </a:lnTo>
                  <a:close/>
                  <a:moveTo>
                    <a:pt x="483394" y="88106"/>
                  </a:moveTo>
                  <a:cubicBezTo>
                    <a:pt x="483394" y="74955"/>
                    <a:pt x="494055" y="64294"/>
                    <a:pt x="507206" y="64294"/>
                  </a:cubicBezTo>
                  <a:cubicBezTo>
                    <a:pt x="520357" y="64294"/>
                    <a:pt x="531019" y="74955"/>
                    <a:pt x="531019" y="88106"/>
                  </a:cubicBezTo>
                  <a:lnTo>
                    <a:pt x="531019" y="207169"/>
                  </a:lnTo>
                  <a:lnTo>
                    <a:pt x="483394" y="207169"/>
                  </a:lnTo>
                  <a:close/>
                  <a:moveTo>
                    <a:pt x="296323" y="264319"/>
                  </a:moveTo>
                  <a:lnTo>
                    <a:pt x="635794" y="264319"/>
                  </a:lnTo>
                  <a:lnTo>
                    <a:pt x="635794" y="634365"/>
                  </a:lnTo>
                  <a:cubicBezTo>
                    <a:pt x="635741" y="661435"/>
                    <a:pt x="613810" y="683366"/>
                    <a:pt x="586740" y="683419"/>
                  </a:cubicBezTo>
                  <a:lnTo>
                    <a:pt x="113348" y="683419"/>
                  </a:lnTo>
                  <a:cubicBezTo>
                    <a:pt x="86277" y="683366"/>
                    <a:pt x="64346" y="661435"/>
                    <a:pt x="64294" y="634365"/>
                  </a:cubicBezTo>
                  <a:lnTo>
                    <a:pt x="64294" y="264319"/>
                  </a:lnTo>
                  <a:lnTo>
                    <a:pt x="296323" y="264319"/>
                  </a:ln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sp macro="" textlink="">
          <xdr:nvSpPr>
            <xdr:cNvPr id="11" name="Freeform: Shape 10">
              <a:extLst>
                <a:ext uri="{FF2B5EF4-FFF2-40B4-BE49-F238E27FC236}">
                  <a16:creationId xmlns:a16="http://schemas.microsoft.com/office/drawing/2014/main" id="{00000000-0008-0000-0800-00000B000000}"/>
                </a:ext>
              </a:extLst>
            </xdr:cNvPr>
            <xdr:cNvSpPr/>
          </xdr:nvSpPr>
          <xdr:spPr>
            <a:xfrm>
              <a:off x="5918137" y="3388978"/>
              <a:ext cx="390525" cy="266700"/>
            </a:xfrm>
            <a:custGeom>
              <a:avLst/>
              <a:gdLst>
                <a:gd name="connsiteX0" fmla="*/ 15938 w 390525"/>
                <a:gd name="connsiteY0" fmla="*/ 105554 h 266700"/>
                <a:gd name="connsiteX1" fmla="*/ 15081 w 390525"/>
                <a:gd name="connsiteY1" fmla="*/ 145940 h 266700"/>
                <a:gd name="connsiteX2" fmla="*/ 115379 w 390525"/>
                <a:gd name="connsiteY2" fmla="*/ 250715 h 266700"/>
                <a:gd name="connsiteX3" fmla="*/ 149288 w 390525"/>
                <a:gd name="connsiteY3" fmla="*/ 265193 h 266700"/>
                <a:gd name="connsiteX4" fmla="*/ 149288 w 390525"/>
                <a:gd name="connsiteY4" fmla="*/ 265193 h 266700"/>
                <a:gd name="connsiteX5" fmla="*/ 183007 w 390525"/>
                <a:gd name="connsiteY5" fmla="*/ 251382 h 266700"/>
                <a:gd name="connsiteX6" fmla="*/ 381698 w 390525"/>
                <a:gd name="connsiteY6" fmla="*/ 56119 h 266700"/>
                <a:gd name="connsiteX7" fmla="*/ 382031 w 390525"/>
                <a:gd name="connsiteY7" fmla="*/ 15686 h 266700"/>
                <a:gd name="connsiteX8" fmla="*/ 341598 w 390525"/>
                <a:gd name="connsiteY8" fmla="*/ 15352 h 266700"/>
                <a:gd name="connsiteX9" fmla="*/ 149860 w 390525"/>
                <a:gd name="connsiteY9" fmla="*/ 204138 h 266700"/>
                <a:gd name="connsiteX10" fmla="*/ 56038 w 390525"/>
                <a:gd name="connsiteY10" fmla="*/ 106697 h 266700"/>
                <a:gd name="connsiteX11" fmla="*/ 15938 w 390525"/>
                <a:gd name="connsiteY11" fmla="*/ 105554 h 266700"/>
              </a:gdLst>
              <a:ahLst/>
              <a:cxnLst>
                <a:cxn ang="0">
                  <a:pos x="connsiteX0" y="connsiteY0"/>
                </a:cxn>
                <a:cxn ang="0">
                  <a:pos x="connsiteX1" y="connsiteY1"/>
                </a:cxn>
                <a:cxn ang="0">
                  <a:pos x="connsiteX2" y="connsiteY2"/>
                </a:cxn>
                <a:cxn ang="0">
                  <a:pos x="connsiteX3" y="connsiteY3"/>
                </a:cxn>
                <a:cxn ang="0">
                  <a:pos x="connsiteX4" y="connsiteY4"/>
                </a:cxn>
                <a:cxn ang="0">
                  <a:pos x="connsiteX5" y="connsiteY5"/>
                </a:cxn>
                <a:cxn ang="0">
                  <a:pos x="connsiteX6" y="connsiteY6"/>
                </a:cxn>
                <a:cxn ang="0">
                  <a:pos x="connsiteX7" y="connsiteY7"/>
                </a:cxn>
                <a:cxn ang="0">
                  <a:pos x="connsiteX8" y="connsiteY8"/>
                </a:cxn>
                <a:cxn ang="0">
                  <a:pos x="connsiteX9" y="connsiteY9"/>
                </a:cxn>
                <a:cxn ang="0">
                  <a:pos x="connsiteX10" y="connsiteY10"/>
                </a:cxn>
                <a:cxn ang="0">
                  <a:pos x="connsiteX11" y="connsiteY11"/>
                </a:cxn>
              </a:cxnLst>
              <a:rect l="l" t="t" r="r" b="b"/>
              <a:pathLst>
                <a:path w="390525" h="266700">
                  <a:moveTo>
                    <a:pt x="15938" y="105554"/>
                  </a:moveTo>
                  <a:cubicBezTo>
                    <a:pt x="4556" y="116473"/>
                    <a:pt x="4172" y="134548"/>
                    <a:pt x="15081" y="145940"/>
                  </a:cubicBezTo>
                  <a:lnTo>
                    <a:pt x="115379" y="250715"/>
                  </a:lnTo>
                  <a:cubicBezTo>
                    <a:pt x="124280" y="259898"/>
                    <a:pt x="136500" y="265116"/>
                    <a:pt x="149288" y="265193"/>
                  </a:cubicBezTo>
                  <a:lnTo>
                    <a:pt x="149288" y="265193"/>
                  </a:lnTo>
                  <a:cubicBezTo>
                    <a:pt x="161902" y="265179"/>
                    <a:pt x="174007" y="260221"/>
                    <a:pt x="183007" y="251382"/>
                  </a:cubicBezTo>
                  <a:lnTo>
                    <a:pt x="381698" y="56119"/>
                  </a:lnTo>
                  <a:cubicBezTo>
                    <a:pt x="392956" y="45046"/>
                    <a:pt x="393105" y="26943"/>
                    <a:pt x="382031" y="15686"/>
                  </a:cubicBezTo>
                  <a:cubicBezTo>
                    <a:pt x="370958" y="4428"/>
                    <a:pt x="352855" y="4279"/>
                    <a:pt x="341598" y="15352"/>
                  </a:cubicBezTo>
                  <a:lnTo>
                    <a:pt x="149860" y="204138"/>
                  </a:lnTo>
                  <a:lnTo>
                    <a:pt x="56038" y="106697"/>
                  </a:lnTo>
                  <a:cubicBezTo>
                    <a:pt x="45230" y="95420"/>
                    <a:pt x="27371" y="94911"/>
                    <a:pt x="15938" y="105554"/>
                  </a:cubicBezTo>
                  <a:close/>
                </a:path>
              </a:pathLst>
            </a:custGeom>
            <a:grpFill/>
            <a:ln w="9525" cap="flat">
              <a:noFill/>
              <a:prstDash val="solid"/>
              <a:miter/>
            </a:ln>
          </xdr:spPr>
          <xdr:txBody>
            <a:bodyPr rot="0" spcFirstLastPara="0" vert="horz" wrap="square" lIns="91440" tIns="45720" rIns="91440" bIns="45720" numCol="1" spcCol="0" rtlCol="0" fromWordArt="0" anchor="ctr" anchorCtr="0" forceAA="0" compatLnSpc="1">
              <a:prstTxWarp prst="textNoShape">
                <a:avLst/>
              </a:prstTxWarp>
              <a:noAutofit/>
            </a:bodyPr>
            <a:lstStyle>
              <a:defPPr>
                <a:defRPr lang="en-US"/>
              </a:defPPr>
              <a:lvl1pPr marL="0" algn="l" defTabSz="914400" rtl="0" eaLnBrk="1" latinLnBrk="0" hangingPunct="1">
                <a:defRPr sz="1800" kern="1200">
                  <a:solidFill>
                    <a:schemeClr val="tx1"/>
                  </a:solidFill>
                  <a:latin typeface="+mn-lt"/>
                  <a:ea typeface="+mn-ea"/>
                  <a:cs typeface="+mn-cs"/>
                </a:defRPr>
              </a:lvl1pPr>
              <a:lvl2pPr marL="457200" algn="l" defTabSz="914400" rtl="0" eaLnBrk="1" latinLnBrk="0" hangingPunct="1">
                <a:defRPr sz="1800" kern="1200">
                  <a:solidFill>
                    <a:schemeClr val="tx1"/>
                  </a:solidFill>
                  <a:latin typeface="+mn-lt"/>
                  <a:ea typeface="+mn-ea"/>
                  <a:cs typeface="+mn-cs"/>
                </a:defRPr>
              </a:lvl2pPr>
              <a:lvl3pPr marL="914400" algn="l" defTabSz="914400" rtl="0" eaLnBrk="1" latinLnBrk="0" hangingPunct="1">
                <a:defRPr sz="1800" kern="1200">
                  <a:solidFill>
                    <a:schemeClr val="tx1"/>
                  </a:solidFill>
                  <a:latin typeface="+mn-lt"/>
                  <a:ea typeface="+mn-ea"/>
                  <a:cs typeface="+mn-cs"/>
                </a:defRPr>
              </a:lvl3pPr>
              <a:lvl4pPr marL="1371600" algn="l" defTabSz="914400" rtl="0" eaLnBrk="1" latinLnBrk="0" hangingPunct="1">
                <a:defRPr sz="1800" kern="1200">
                  <a:solidFill>
                    <a:schemeClr val="tx1"/>
                  </a:solidFill>
                  <a:latin typeface="+mn-lt"/>
                  <a:ea typeface="+mn-ea"/>
                  <a:cs typeface="+mn-cs"/>
                </a:defRPr>
              </a:lvl4pPr>
              <a:lvl5pPr marL="1828800" algn="l" defTabSz="914400" rtl="0" eaLnBrk="1" latinLnBrk="0" hangingPunct="1">
                <a:defRPr sz="1800" kern="1200">
                  <a:solidFill>
                    <a:schemeClr val="tx1"/>
                  </a:solidFill>
                  <a:latin typeface="+mn-lt"/>
                  <a:ea typeface="+mn-ea"/>
                  <a:cs typeface="+mn-cs"/>
                </a:defRPr>
              </a:lvl5pPr>
              <a:lvl6pPr marL="2286000" algn="l" defTabSz="914400" rtl="0" eaLnBrk="1" latinLnBrk="0" hangingPunct="1">
                <a:defRPr sz="1800" kern="1200">
                  <a:solidFill>
                    <a:schemeClr val="tx1"/>
                  </a:solidFill>
                  <a:latin typeface="+mn-lt"/>
                  <a:ea typeface="+mn-ea"/>
                  <a:cs typeface="+mn-cs"/>
                </a:defRPr>
              </a:lvl6pPr>
              <a:lvl7pPr marL="2743200" algn="l" defTabSz="914400" rtl="0" eaLnBrk="1" latinLnBrk="0" hangingPunct="1">
                <a:defRPr sz="1800" kern="1200">
                  <a:solidFill>
                    <a:schemeClr val="tx1"/>
                  </a:solidFill>
                  <a:latin typeface="+mn-lt"/>
                  <a:ea typeface="+mn-ea"/>
                  <a:cs typeface="+mn-cs"/>
                </a:defRPr>
              </a:lvl7pPr>
              <a:lvl8pPr marL="3200400" algn="l" defTabSz="914400" rtl="0" eaLnBrk="1" latinLnBrk="0" hangingPunct="1">
                <a:defRPr sz="1800" kern="1200">
                  <a:solidFill>
                    <a:schemeClr val="tx1"/>
                  </a:solidFill>
                  <a:latin typeface="+mn-lt"/>
                  <a:ea typeface="+mn-ea"/>
                  <a:cs typeface="+mn-cs"/>
                </a:defRPr>
              </a:lvl8pPr>
              <a:lvl9pPr marL="3657600" algn="l" defTabSz="914400" rtl="0" eaLnBrk="1" latinLnBrk="0" hangingPunct="1">
                <a:defRPr sz="1800" kern="1200">
                  <a:solidFill>
                    <a:schemeClr val="tx1"/>
                  </a:solidFill>
                  <a:latin typeface="+mn-lt"/>
                  <a:ea typeface="+mn-ea"/>
                  <a:cs typeface="+mn-cs"/>
                </a:defRPr>
              </a:lvl9pPr>
            </a:lstStyle>
            <a:p>
              <a:endParaRPr lang="en-US" sz="3600"/>
            </a:p>
          </xdr:txBody>
        </xdr:sp>
      </xdr:grpSp>
    </xdr:grpSp>
    <xdr:clientData/>
  </xdr:twoCellAnchor>
</xdr:wsDr>
</file>

<file path=xl/theme/theme1.xml><?xml version="1.0" encoding="utf-8"?>
<a:theme xmlns:a="http://schemas.openxmlformats.org/drawingml/2006/main" name="9_calendar">
  <a:themeElements>
    <a:clrScheme name="Custom 124">
      <a:dk1>
        <a:sysClr val="windowText" lastClr="000000"/>
      </a:dk1>
      <a:lt1>
        <a:sysClr val="window" lastClr="FFFFFF"/>
      </a:lt1>
      <a:dk2>
        <a:srgbClr val="12121E"/>
      </a:dk2>
      <a:lt2>
        <a:srgbClr val="F2F2F2"/>
      </a:lt2>
      <a:accent1>
        <a:srgbClr val="FCD9C4"/>
      </a:accent1>
      <a:accent2>
        <a:srgbClr val="8CE7F3"/>
      </a:accent2>
      <a:accent3>
        <a:srgbClr val="D6F2B0"/>
      </a:accent3>
      <a:accent4>
        <a:srgbClr val="ECAED0"/>
      </a:accent4>
      <a:accent5>
        <a:srgbClr val="F9BD99"/>
      </a:accent5>
      <a:accent6>
        <a:srgbClr val="A7E356"/>
      </a:accent6>
      <a:hlink>
        <a:srgbClr val="FCD9C4"/>
      </a:hlink>
      <a:folHlink>
        <a:srgbClr val="FCD9C4"/>
      </a:folHlink>
    </a:clrScheme>
    <a:fontScheme name="Custom 207">
      <a:majorFont>
        <a:latin typeface="Rockwell"/>
        <a:ea typeface=""/>
        <a:cs typeface=""/>
      </a:majorFont>
      <a:minorFont>
        <a:latin typeface="Tw Cen M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tabColor theme="5"/>
    <pageSetUpPr autoPageBreaks="0" fitToPage="1"/>
  </sheetPr>
  <dimension ref="A1:I72"/>
  <sheetViews>
    <sheetView showGridLines="0" topLeftCell="A5" zoomScaleNormal="100" workbookViewId="0">
      <selection activeCell="B21" sqref="B21"/>
    </sheetView>
  </sheetViews>
  <sheetFormatPr defaultRowHeight="13.2" x14ac:dyDescent="0.25"/>
  <cols>
    <col min="1" max="1" width="32.77734375" customWidth="1"/>
    <col min="2" max="2" width="23.21875" customWidth="1"/>
    <col min="3" max="3" width="73.77734375" customWidth="1"/>
    <col min="4" max="4" width="1.21875" customWidth="1"/>
    <col min="5" max="5" width="17.21875" customWidth="1"/>
    <col min="6" max="7" width="2.5546875" customWidth="1"/>
    <col min="8" max="8" width="20.77734375" customWidth="1"/>
    <col min="9" max="9" width="2.5546875" customWidth="1"/>
  </cols>
  <sheetData>
    <row r="1" spans="1:9" ht="8.25" customHeight="1" x14ac:dyDescent="0.25">
      <c r="A1" s="15"/>
      <c r="B1" s="15"/>
      <c r="C1" s="15"/>
      <c r="D1" s="15"/>
      <c r="E1" s="15"/>
      <c r="F1" s="15"/>
      <c r="G1" s="15"/>
      <c r="H1" s="15"/>
      <c r="I1" s="15"/>
    </row>
    <row r="2" spans="1:9" ht="15" customHeight="1" x14ac:dyDescent="0.25">
      <c r="A2" s="22"/>
      <c r="B2" s="16"/>
      <c r="C2" s="17"/>
      <c r="D2" s="17"/>
      <c r="E2" s="16"/>
      <c r="F2" s="22"/>
      <c r="G2" s="22"/>
      <c r="H2" s="22"/>
      <c r="I2" s="22"/>
    </row>
    <row r="3" spans="1:9" s="1" customFormat="1" ht="96.75" customHeight="1" x14ac:dyDescent="0.7">
      <c r="A3" s="23"/>
      <c r="B3" s="53" t="s">
        <v>20</v>
      </c>
      <c r="C3" s="53"/>
      <c r="D3" s="18"/>
      <c r="E3" s="32">
        <v>2026</v>
      </c>
      <c r="F3" s="24"/>
      <c r="G3" s="24"/>
      <c r="H3" s="50" t="s">
        <v>40</v>
      </c>
      <c r="I3" s="24"/>
    </row>
    <row r="4" spans="1:9" ht="34.5" customHeight="1" x14ac:dyDescent="0.3">
      <c r="A4" s="25"/>
      <c r="B4" s="54" t="s">
        <v>41</v>
      </c>
      <c r="C4" s="54"/>
      <c r="D4" s="54"/>
      <c r="E4" s="54"/>
      <c r="F4" s="26"/>
      <c r="G4" s="26"/>
      <c r="H4" s="25"/>
      <c r="I4" s="25"/>
    </row>
    <row r="5" spans="1:9" ht="28.5" customHeight="1" x14ac:dyDescent="0.3">
      <c r="A5" s="11"/>
      <c r="B5" s="28" t="s">
        <v>2</v>
      </c>
      <c r="C5" s="27" t="s">
        <v>4</v>
      </c>
      <c r="D5" s="55" t="s">
        <v>3</v>
      </c>
      <c r="E5" s="55"/>
      <c r="F5" s="13"/>
      <c r="G5" s="13"/>
      <c r="H5" s="11"/>
      <c r="I5" s="11"/>
    </row>
    <row r="6" spans="1:9" ht="13.8" x14ac:dyDescent="0.25">
      <c r="A6" s="12"/>
      <c r="B6" s="30">
        <v>46023</v>
      </c>
      <c r="C6" s="14" t="s">
        <v>47</v>
      </c>
      <c r="D6" s="19"/>
      <c r="E6" s="29" t="s">
        <v>46</v>
      </c>
      <c r="F6" s="11"/>
      <c r="G6" s="56" t="s">
        <v>6</v>
      </c>
      <c r="H6" s="56"/>
      <c r="I6" s="11"/>
    </row>
    <row r="7" spans="1:9" ht="21.6" customHeight="1" x14ac:dyDescent="0.25">
      <c r="A7" s="12"/>
      <c r="B7" s="30"/>
      <c r="C7" s="14"/>
      <c r="D7" s="19"/>
      <c r="E7" s="29" t="s">
        <v>39</v>
      </c>
      <c r="F7" s="11"/>
      <c r="G7" s="56"/>
      <c r="H7" s="56"/>
      <c r="I7" s="11"/>
    </row>
    <row r="8" spans="1:9" ht="16.8" x14ac:dyDescent="0.25">
      <c r="A8" s="12"/>
      <c r="B8" s="30">
        <v>46041</v>
      </c>
      <c r="C8" s="14" t="s">
        <v>48</v>
      </c>
      <c r="D8" s="19"/>
      <c r="E8" s="29" t="s">
        <v>46</v>
      </c>
      <c r="F8" s="11"/>
      <c r="G8" s="40"/>
      <c r="H8" s="40"/>
      <c r="I8" s="11"/>
    </row>
    <row r="9" spans="1:9" ht="27.6" x14ac:dyDescent="0.25">
      <c r="A9" s="12"/>
      <c r="B9" s="30">
        <v>46042</v>
      </c>
      <c r="C9" s="14" t="s">
        <v>60</v>
      </c>
      <c r="D9" s="19"/>
      <c r="E9" s="29" t="s">
        <v>28</v>
      </c>
      <c r="F9" s="11"/>
      <c r="G9" s="58" t="s">
        <v>1</v>
      </c>
      <c r="H9" s="59"/>
      <c r="I9" s="11"/>
    </row>
    <row r="10" spans="1:9" ht="13.8" x14ac:dyDescent="0.25">
      <c r="A10" s="12"/>
      <c r="B10" s="30">
        <v>46055</v>
      </c>
      <c r="C10" s="14" t="s">
        <v>42</v>
      </c>
      <c r="D10" s="19"/>
      <c r="E10" s="29" t="s">
        <v>39</v>
      </c>
      <c r="F10" s="11"/>
      <c r="G10" s="57"/>
      <c r="H10" s="57"/>
      <c r="I10" s="11"/>
    </row>
    <row r="11" spans="1:9" ht="13.8" x14ac:dyDescent="0.25">
      <c r="A11" s="12"/>
      <c r="B11" s="30">
        <v>46057</v>
      </c>
      <c r="C11" s="14" t="s">
        <v>43</v>
      </c>
      <c r="D11" s="19"/>
      <c r="E11" s="29" t="s">
        <v>39</v>
      </c>
      <c r="F11" s="11"/>
      <c r="G11" s="60"/>
      <c r="H11" s="60"/>
      <c r="I11" s="11"/>
    </row>
    <row r="12" spans="1:9" ht="13.8" x14ac:dyDescent="0.25">
      <c r="A12" s="12"/>
      <c r="B12" s="30">
        <v>46069</v>
      </c>
      <c r="C12" s="14" t="s">
        <v>49</v>
      </c>
      <c r="D12" s="19"/>
      <c r="E12" s="29" t="s">
        <v>46</v>
      </c>
      <c r="F12" s="11"/>
      <c r="G12" s="56" t="s">
        <v>7</v>
      </c>
      <c r="H12" s="56"/>
      <c r="I12" s="11"/>
    </row>
    <row r="13" spans="1:9" ht="27.6" x14ac:dyDescent="0.25">
      <c r="A13" s="12"/>
      <c r="B13" s="30">
        <v>46086</v>
      </c>
      <c r="C13" s="14" t="s">
        <v>34</v>
      </c>
      <c r="D13" s="19"/>
      <c r="E13" s="29" t="s">
        <v>29</v>
      </c>
      <c r="F13" s="11"/>
      <c r="G13" s="56"/>
      <c r="H13" s="56"/>
      <c r="I13" s="11"/>
    </row>
    <row r="14" spans="1:9" ht="13.8" x14ac:dyDescent="0.25">
      <c r="A14" s="12"/>
      <c r="B14" s="30">
        <v>46089</v>
      </c>
      <c r="C14" s="14" t="s">
        <v>44</v>
      </c>
      <c r="D14" s="19"/>
      <c r="E14" s="29" t="s">
        <v>39</v>
      </c>
      <c r="F14" s="11"/>
      <c r="G14" s="56"/>
      <c r="H14" s="56"/>
      <c r="I14" s="11"/>
    </row>
    <row r="15" spans="1:9" ht="13.8" x14ac:dyDescent="0.25">
      <c r="A15" s="12"/>
      <c r="B15" s="30">
        <v>46099</v>
      </c>
      <c r="C15" s="14" t="s">
        <v>33</v>
      </c>
      <c r="D15" s="19"/>
      <c r="E15" s="29" t="s">
        <v>19</v>
      </c>
      <c r="F15" s="11"/>
      <c r="G15" s="41"/>
      <c r="H15" s="33" t="s">
        <v>5</v>
      </c>
      <c r="I15" s="11"/>
    </row>
    <row r="16" spans="1:9" ht="13.8" x14ac:dyDescent="0.25">
      <c r="A16" s="12"/>
      <c r="B16" s="30">
        <v>46108</v>
      </c>
      <c r="C16" s="14" t="s">
        <v>38</v>
      </c>
      <c r="D16" s="19"/>
      <c r="E16" s="29" t="s">
        <v>30</v>
      </c>
      <c r="F16" s="11"/>
      <c r="G16" s="34"/>
      <c r="H16" s="35" t="s">
        <v>19</v>
      </c>
      <c r="I16" s="11"/>
    </row>
    <row r="17" spans="1:9" ht="13.8" x14ac:dyDescent="0.25">
      <c r="A17" s="11"/>
      <c r="B17" s="30">
        <v>46112</v>
      </c>
      <c r="C17" s="14" t="s">
        <v>45</v>
      </c>
      <c r="D17" s="19"/>
      <c r="E17" s="29" t="s">
        <v>39</v>
      </c>
      <c r="F17" s="11"/>
      <c r="G17" s="36"/>
      <c r="H17" s="35" t="s">
        <v>28</v>
      </c>
      <c r="I17" s="11"/>
    </row>
    <row r="18" spans="1:9" ht="27.6" x14ac:dyDescent="0.25">
      <c r="A18" s="11"/>
      <c r="B18" s="30">
        <v>46135</v>
      </c>
      <c r="C18" s="14" t="s">
        <v>61</v>
      </c>
      <c r="D18" s="19"/>
      <c r="E18" s="29" t="s">
        <v>28</v>
      </c>
      <c r="F18" s="11"/>
      <c r="G18" s="37"/>
      <c r="H18" s="35" t="s">
        <v>29</v>
      </c>
      <c r="I18" s="11"/>
    </row>
    <row r="19" spans="1:9" ht="13.8" x14ac:dyDescent="0.25">
      <c r="A19" s="11"/>
      <c r="B19" s="30">
        <v>46136</v>
      </c>
      <c r="C19" s="14" t="s">
        <v>62</v>
      </c>
      <c r="D19" s="19"/>
      <c r="E19" s="29" t="s">
        <v>39</v>
      </c>
      <c r="F19" s="11"/>
      <c r="G19" s="38"/>
      <c r="H19" s="35" t="s">
        <v>30</v>
      </c>
      <c r="I19" s="11"/>
    </row>
    <row r="20" spans="1:9" ht="13.8" x14ac:dyDescent="0.25">
      <c r="A20" s="11"/>
      <c r="B20" s="30">
        <v>46141</v>
      </c>
      <c r="C20" s="14" t="s">
        <v>37</v>
      </c>
      <c r="D20" s="19"/>
      <c r="E20" s="29" t="s">
        <v>39</v>
      </c>
      <c r="F20" s="11"/>
      <c r="G20" s="39"/>
      <c r="H20" s="35" t="s">
        <v>39</v>
      </c>
      <c r="I20" s="11"/>
    </row>
    <row r="21" spans="1:9" ht="27.6" x14ac:dyDescent="0.25">
      <c r="A21" s="11"/>
      <c r="B21" s="30">
        <v>46150</v>
      </c>
      <c r="C21" s="14" t="s">
        <v>35</v>
      </c>
      <c r="D21" s="19"/>
      <c r="E21" s="29" t="s">
        <v>29</v>
      </c>
      <c r="F21" s="11"/>
      <c r="G21" s="52"/>
      <c r="H21" s="35" t="s">
        <v>46</v>
      </c>
      <c r="I21" s="11"/>
    </row>
    <row r="22" spans="1:9" ht="27.6" x14ac:dyDescent="0.25">
      <c r="A22" s="11"/>
      <c r="B22" s="30">
        <v>46153</v>
      </c>
      <c r="C22" s="14" t="s">
        <v>10</v>
      </c>
      <c r="D22" s="19"/>
      <c r="E22" s="29" t="s">
        <v>39</v>
      </c>
      <c r="F22" s="11"/>
      <c r="G22" s="11"/>
      <c r="H22" s="11"/>
      <c r="I22" s="11"/>
    </row>
    <row r="23" spans="1:9" ht="15.6" x14ac:dyDescent="0.25">
      <c r="A23" s="11"/>
      <c r="B23" s="30">
        <v>46154</v>
      </c>
      <c r="C23" s="14" t="s">
        <v>63</v>
      </c>
      <c r="D23" s="19"/>
      <c r="E23" s="29" t="s">
        <v>39</v>
      </c>
      <c r="F23" s="11"/>
      <c r="G23" s="11"/>
      <c r="H23" s="11"/>
      <c r="I23" s="31"/>
    </row>
    <row r="24" spans="1:9" ht="15.6" x14ac:dyDescent="0.25">
      <c r="A24" s="11"/>
      <c r="B24" s="30">
        <v>46162</v>
      </c>
      <c r="C24" s="14" t="s">
        <v>43</v>
      </c>
      <c r="D24" s="19"/>
      <c r="E24" s="29" t="s">
        <v>39</v>
      </c>
      <c r="F24" s="11"/>
      <c r="G24" s="11"/>
      <c r="H24" s="11"/>
      <c r="I24" s="31"/>
    </row>
    <row r="25" spans="1:9" ht="15.6" x14ac:dyDescent="0.25">
      <c r="A25" s="11"/>
      <c r="B25" s="30">
        <v>46167</v>
      </c>
      <c r="C25" s="14" t="s">
        <v>56</v>
      </c>
      <c r="D25" s="19"/>
      <c r="E25" s="29" t="s">
        <v>46</v>
      </c>
      <c r="F25" s="11"/>
      <c r="G25" s="11"/>
      <c r="H25" s="11"/>
      <c r="I25" s="31"/>
    </row>
    <row r="26" spans="1:9" ht="27.6" x14ac:dyDescent="0.25">
      <c r="A26" s="11"/>
      <c r="B26" s="30">
        <v>46171</v>
      </c>
      <c r="C26" s="14" t="s">
        <v>64</v>
      </c>
      <c r="D26" s="19"/>
      <c r="E26" s="29" t="s">
        <v>29</v>
      </c>
      <c r="F26" s="11"/>
      <c r="G26" s="11"/>
      <c r="H26" s="11"/>
      <c r="I26" s="31"/>
    </row>
    <row r="27" spans="1:9" ht="15.6" x14ac:dyDescent="0.25">
      <c r="A27" s="11"/>
      <c r="B27" s="30">
        <v>46190</v>
      </c>
      <c r="C27" s="14" t="s">
        <v>36</v>
      </c>
      <c r="D27" s="19"/>
      <c r="E27" s="29" t="s">
        <v>19</v>
      </c>
      <c r="F27" s="11"/>
      <c r="G27" s="11"/>
      <c r="H27" s="11"/>
      <c r="I27" s="31"/>
    </row>
    <row r="28" spans="1:9" ht="15.6" x14ac:dyDescent="0.25">
      <c r="A28" s="11"/>
      <c r="B28" s="30">
        <v>46192</v>
      </c>
      <c r="C28" s="14" t="s">
        <v>51</v>
      </c>
      <c r="D28" s="19"/>
      <c r="E28" s="29" t="s">
        <v>46</v>
      </c>
      <c r="F28" s="11"/>
      <c r="G28" s="11"/>
      <c r="H28" s="11"/>
      <c r="I28" s="31"/>
    </row>
    <row r="29" spans="1:9" ht="55.2" x14ac:dyDescent="0.25">
      <c r="A29" s="11"/>
      <c r="B29" s="30">
        <v>46199</v>
      </c>
      <c r="C29" s="14" t="s">
        <v>65</v>
      </c>
      <c r="D29" s="19"/>
      <c r="E29" s="29" t="s">
        <v>29</v>
      </c>
      <c r="F29" s="11"/>
      <c r="G29" s="11"/>
      <c r="H29" s="11"/>
      <c r="I29" s="31"/>
    </row>
    <row r="30" spans="1:9" ht="13.8" x14ac:dyDescent="0.25">
      <c r="A30" s="11"/>
      <c r="B30" s="30">
        <v>46205</v>
      </c>
      <c r="C30" s="14" t="s">
        <v>24</v>
      </c>
      <c r="D30" s="19"/>
      <c r="E30" s="29" t="s">
        <v>30</v>
      </c>
      <c r="F30" s="11"/>
      <c r="G30" s="11"/>
      <c r="H30" s="11"/>
      <c r="I30" s="11"/>
    </row>
    <row r="31" spans="1:9" ht="13.8" x14ac:dyDescent="0.25">
      <c r="A31" s="11"/>
      <c r="B31" s="30">
        <v>46206</v>
      </c>
      <c r="C31" s="14" t="s">
        <v>57</v>
      </c>
      <c r="D31" s="19"/>
      <c r="E31" s="29" t="s">
        <v>46</v>
      </c>
      <c r="F31" s="11"/>
      <c r="G31" s="11"/>
      <c r="H31" s="11"/>
      <c r="I31" s="11"/>
    </row>
    <row r="32" spans="1:9" ht="27.6" x14ac:dyDescent="0.25">
      <c r="A32" s="11"/>
      <c r="B32" s="30">
        <v>46227</v>
      </c>
      <c r="C32" s="14" t="s">
        <v>10</v>
      </c>
      <c r="D32" s="19"/>
      <c r="E32" s="29" t="s">
        <v>39</v>
      </c>
      <c r="F32" s="11"/>
      <c r="G32" s="11"/>
      <c r="H32" s="11"/>
      <c r="I32" s="11"/>
    </row>
    <row r="33" spans="1:9" ht="27.6" x14ac:dyDescent="0.25">
      <c r="A33" s="11"/>
      <c r="B33" s="30">
        <v>46234</v>
      </c>
      <c r="C33" s="14" t="s">
        <v>21</v>
      </c>
      <c r="D33" s="19"/>
      <c r="E33" s="29" t="s">
        <v>29</v>
      </c>
      <c r="F33" s="11"/>
      <c r="G33" s="11"/>
      <c r="H33" s="11"/>
      <c r="I33" s="11"/>
    </row>
    <row r="34" spans="1:9" ht="13.8" x14ac:dyDescent="0.25">
      <c r="A34" s="11"/>
      <c r="B34" s="30">
        <v>46272</v>
      </c>
      <c r="C34" s="14" t="s">
        <v>52</v>
      </c>
      <c r="D34" s="19"/>
      <c r="E34" s="29" t="s">
        <v>46</v>
      </c>
      <c r="F34" s="11"/>
      <c r="G34" s="11"/>
      <c r="H34" s="11"/>
      <c r="I34" s="11"/>
    </row>
    <row r="35" spans="1:9" ht="13.8" x14ac:dyDescent="0.25">
      <c r="A35" s="11"/>
      <c r="B35" s="30">
        <v>46282</v>
      </c>
      <c r="C35" s="14" t="s">
        <v>22</v>
      </c>
      <c r="D35" s="19"/>
      <c r="E35" s="29" t="s">
        <v>19</v>
      </c>
      <c r="F35" s="11"/>
      <c r="G35" s="11"/>
      <c r="H35" s="11"/>
      <c r="I35" s="11"/>
    </row>
    <row r="36" spans="1:9" ht="27.6" x14ac:dyDescent="0.25">
      <c r="A36" s="11"/>
      <c r="B36" s="30">
        <v>46310</v>
      </c>
      <c r="C36" s="14" t="s">
        <v>10</v>
      </c>
      <c r="D36" s="19"/>
      <c r="E36" s="29" t="s">
        <v>39</v>
      </c>
      <c r="F36" s="11"/>
      <c r="G36" s="11"/>
      <c r="H36" s="11"/>
      <c r="I36" s="11"/>
    </row>
    <row r="37" spans="1:9" ht="13.8" x14ac:dyDescent="0.25">
      <c r="A37" s="11"/>
      <c r="B37" s="30">
        <v>46311</v>
      </c>
      <c r="C37" s="14" t="s">
        <v>23</v>
      </c>
      <c r="D37" s="19"/>
      <c r="E37" s="29" t="s">
        <v>30</v>
      </c>
      <c r="F37" s="11"/>
      <c r="G37" s="11"/>
      <c r="H37" s="11"/>
      <c r="I37" s="11"/>
    </row>
    <row r="38" spans="1:9" ht="13.8" x14ac:dyDescent="0.25">
      <c r="A38" s="11"/>
      <c r="B38" s="30">
        <v>46337</v>
      </c>
      <c r="C38" s="14" t="s">
        <v>50</v>
      </c>
      <c r="D38" s="19"/>
      <c r="E38" s="29" t="s">
        <v>46</v>
      </c>
      <c r="F38" s="11"/>
      <c r="G38" s="11"/>
      <c r="H38" s="11"/>
      <c r="I38" s="11"/>
    </row>
    <row r="39" spans="1:9" ht="13.8" x14ac:dyDescent="0.25">
      <c r="A39" s="11"/>
      <c r="B39" s="30">
        <v>46352</v>
      </c>
      <c r="C39" s="14" t="s">
        <v>53</v>
      </c>
      <c r="D39" s="19"/>
      <c r="E39" s="29" t="s">
        <v>46</v>
      </c>
      <c r="F39" s="11"/>
      <c r="G39" s="11"/>
      <c r="H39" s="11"/>
      <c r="I39" s="11"/>
    </row>
    <row r="40" spans="1:9" ht="13.8" x14ac:dyDescent="0.25">
      <c r="A40" s="11"/>
      <c r="B40" s="30">
        <v>46353</v>
      </c>
      <c r="C40" s="14" t="s">
        <v>54</v>
      </c>
      <c r="D40" s="19"/>
      <c r="E40" s="29" t="s">
        <v>46</v>
      </c>
      <c r="F40" s="11"/>
      <c r="G40" s="11"/>
      <c r="H40" s="11"/>
      <c r="I40" s="11"/>
    </row>
    <row r="41" spans="1:9" ht="27.6" x14ac:dyDescent="0.25">
      <c r="A41" s="11"/>
      <c r="B41" s="30">
        <v>46364</v>
      </c>
      <c r="C41" s="14" t="s">
        <v>26</v>
      </c>
      <c r="D41" s="19"/>
      <c r="E41" s="29" t="s">
        <v>28</v>
      </c>
      <c r="F41" s="11"/>
      <c r="G41" s="11"/>
      <c r="H41" s="11"/>
      <c r="I41" s="11"/>
    </row>
    <row r="42" spans="1:9" ht="13.8" x14ac:dyDescent="0.25">
      <c r="A42" s="11"/>
      <c r="B42" s="30">
        <v>46366</v>
      </c>
      <c r="C42" s="14" t="s">
        <v>27</v>
      </c>
      <c r="D42" s="19"/>
      <c r="E42" s="29" t="s">
        <v>39</v>
      </c>
      <c r="F42" s="11"/>
      <c r="G42" s="11"/>
      <c r="H42" s="11"/>
      <c r="I42" s="11"/>
    </row>
    <row r="43" spans="1:9" ht="13.8" x14ac:dyDescent="0.25">
      <c r="A43" s="11"/>
      <c r="B43" s="30">
        <v>46373</v>
      </c>
      <c r="C43" s="14" t="s">
        <v>25</v>
      </c>
      <c r="D43" s="19"/>
      <c r="E43" s="29" t="s">
        <v>19</v>
      </c>
      <c r="F43" s="11"/>
      <c r="G43" s="11"/>
      <c r="H43" s="11"/>
      <c r="I43" s="11"/>
    </row>
    <row r="44" spans="1:9" ht="13.8" x14ac:dyDescent="0.25">
      <c r="A44" s="11"/>
      <c r="B44" s="30">
        <v>46381</v>
      </c>
      <c r="C44" s="14" t="s">
        <v>55</v>
      </c>
      <c r="D44" s="42"/>
      <c r="E44" s="29" t="s">
        <v>46</v>
      </c>
      <c r="F44" s="11"/>
      <c r="G44" s="11"/>
      <c r="H44" s="11"/>
      <c r="I44" s="11"/>
    </row>
    <row r="45" spans="1:9" ht="13.8" x14ac:dyDescent="0.25">
      <c r="A45" s="11"/>
      <c r="B45" s="30">
        <v>46388</v>
      </c>
      <c r="C45" s="14" t="s">
        <v>47</v>
      </c>
      <c r="D45" s="42"/>
      <c r="E45" s="29" t="s">
        <v>46</v>
      </c>
      <c r="F45" s="11"/>
      <c r="G45" s="11"/>
      <c r="H45" s="11"/>
      <c r="I45" s="11"/>
    </row>
    <row r="46" spans="1:9" ht="13.8" x14ac:dyDescent="0.25">
      <c r="A46" s="11"/>
      <c r="B46" s="30">
        <v>46395</v>
      </c>
      <c r="C46" s="14" t="s">
        <v>9</v>
      </c>
      <c r="D46" s="42"/>
      <c r="E46" s="29" t="s">
        <v>30</v>
      </c>
      <c r="F46" s="11"/>
      <c r="G46" s="11"/>
      <c r="H46" s="11"/>
      <c r="I46" s="11"/>
    </row>
    <row r="47" spans="1:9" ht="41.4" x14ac:dyDescent="0.25">
      <c r="A47" s="11"/>
      <c r="B47" s="30">
        <v>46400</v>
      </c>
      <c r="C47" s="14" t="s">
        <v>66</v>
      </c>
      <c r="D47" s="21"/>
      <c r="E47" s="29" t="s">
        <v>39</v>
      </c>
      <c r="F47" s="11"/>
      <c r="G47" s="11"/>
      <c r="H47" s="11"/>
      <c r="I47" s="11"/>
    </row>
    <row r="48" spans="1:9" ht="13.8" x14ac:dyDescent="0.25">
      <c r="A48" s="11"/>
      <c r="B48" s="30">
        <v>46405</v>
      </c>
      <c r="C48" s="14" t="s">
        <v>48</v>
      </c>
      <c r="D48" s="19"/>
      <c r="E48" s="29" t="s">
        <v>46</v>
      </c>
      <c r="F48" s="11"/>
      <c r="G48" s="11"/>
      <c r="H48" s="11"/>
      <c r="I48" s="11"/>
    </row>
    <row r="49" spans="1:9" ht="13.8" x14ac:dyDescent="0.25">
      <c r="A49" s="11"/>
      <c r="B49" s="30">
        <v>46402</v>
      </c>
      <c r="C49" s="14" t="s">
        <v>11</v>
      </c>
      <c r="D49" s="20"/>
      <c r="E49" s="29" t="s">
        <v>39</v>
      </c>
      <c r="F49" s="11"/>
      <c r="G49" s="11"/>
      <c r="H49" s="11"/>
      <c r="I49" s="11"/>
    </row>
    <row r="50" spans="1:9" ht="33" customHeight="1" x14ac:dyDescent="0.25">
      <c r="A50" s="11"/>
      <c r="B50" s="30">
        <v>46433</v>
      </c>
      <c r="C50" s="14" t="s">
        <v>49</v>
      </c>
      <c r="D50" s="19"/>
      <c r="E50" s="29" t="s">
        <v>46</v>
      </c>
      <c r="F50" s="11"/>
      <c r="G50" s="11"/>
      <c r="H50" s="11"/>
      <c r="I50" s="11"/>
    </row>
    <row r="51" spans="1:9" ht="20.100000000000001" customHeight="1" x14ac:dyDescent="0.25">
      <c r="A51" s="11"/>
      <c r="B51" s="30">
        <v>46464</v>
      </c>
      <c r="C51" s="14" t="s">
        <v>12</v>
      </c>
      <c r="D51" s="19"/>
      <c r="E51" s="29" t="s">
        <v>19</v>
      </c>
      <c r="F51" s="11"/>
      <c r="G51" s="11"/>
      <c r="H51" s="11"/>
      <c r="I51" s="11"/>
    </row>
    <row r="52" spans="1:9" ht="20.100000000000001" customHeight="1" x14ac:dyDescent="0.25">
      <c r="A52" s="11"/>
      <c r="B52" s="30">
        <v>46472</v>
      </c>
      <c r="C52" s="14" t="s">
        <v>14</v>
      </c>
      <c r="D52" s="19"/>
      <c r="E52" s="29" t="s">
        <v>39</v>
      </c>
      <c r="F52" s="11"/>
      <c r="G52" s="11"/>
      <c r="H52" s="11"/>
      <c r="I52" s="11"/>
    </row>
    <row r="53" spans="1:9" ht="27.6" x14ac:dyDescent="0.25">
      <c r="A53" s="11"/>
      <c r="B53" s="30">
        <v>46485</v>
      </c>
      <c r="C53" s="14" t="s">
        <v>13</v>
      </c>
      <c r="D53" s="19"/>
      <c r="E53" s="29" t="s">
        <v>28</v>
      </c>
      <c r="F53" s="11"/>
      <c r="G53" s="11"/>
      <c r="H53" s="11"/>
      <c r="I53" s="11"/>
    </row>
    <row r="54" spans="1:9" ht="27.6" x14ac:dyDescent="0.25">
      <c r="A54" s="11"/>
      <c r="B54" s="30">
        <v>46507</v>
      </c>
      <c r="C54" s="14" t="s">
        <v>58</v>
      </c>
      <c r="D54" s="19"/>
      <c r="E54" s="29" t="s">
        <v>39</v>
      </c>
      <c r="F54" s="11"/>
      <c r="G54" s="11"/>
      <c r="H54" s="11"/>
      <c r="I54" s="11"/>
    </row>
    <row r="55" spans="1:9" ht="13.8" x14ac:dyDescent="0.25">
      <c r="A55" s="11"/>
      <c r="B55" s="30">
        <v>46521</v>
      </c>
      <c r="C55" s="14" t="s">
        <v>15</v>
      </c>
      <c r="D55" s="19"/>
      <c r="E55" s="29" t="s">
        <v>39</v>
      </c>
      <c r="F55" s="11"/>
      <c r="G55" s="11"/>
      <c r="H55" s="11"/>
      <c r="I55" s="11"/>
    </row>
    <row r="56" spans="1:9" ht="13.8" x14ac:dyDescent="0.25">
      <c r="A56" s="11"/>
      <c r="B56" s="30">
        <v>46538</v>
      </c>
      <c r="C56" s="14" t="s">
        <v>56</v>
      </c>
      <c r="D56" s="19"/>
      <c r="E56" s="29" t="s">
        <v>46</v>
      </c>
      <c r="F56" s="11"/>
      <c r="G56" s="11"/>
      <c r="H56" s="11"/>
      <c r="I56" s="11"/>
    </row>
    <row r="57" spans="1:9" ht="27.6" x14ac:dyDescent="0.25">
      <c r="A57" s="11"/>
      <c r="B57" s="30">
        <v>46555</v>
      </c>
      <c r="C57" s="14" t="s">
        <v>67</v>
      </c>
      <c r="D57" s="19"/>
      <c r="E57" s="29" t="s">
        <v>19</v>
      </c>
      <c r="F57" s="11"/>
      <c r="G57" s="11"/>
      <c r="H57" s="11"/>
      <c r="I57" s="11"/>
    </row>
    <row r="58" spans="1:9" ht="13.8" x14ac:dyDescent="0.25">
      <c r="A58" s="11"/>
      <c r="B58" s="30">
        <v>46556</v>
      </c>
      <c r="C58" s="14" t="s">
        <v>51</v>
      </c>
      <c r="D58" s="19"/>
      <c r="E58" s="29" t="s">
        <v>46</v>
      </c>
      <c r="F58" s="11"/>
      <c r="G58" s="11"/>
      <c r="H58" s="11"/>
      <c r="I58" s="11"/>
    </row>
    <row r="59" spans="1:9" ht="13.8" x14ac:dyDescent="0.25">
      <c r="A59" s="11"/>
      <c r="B59" s="30">
        <v>46573</v>
      </c>
      <c r="C59" s="14" t="s">
        <v>57</v>
      </c>
      <c r="D59" s="19"/>
      <c r="E59" s="29" t="s">
        <v>46</v>
      </c>
      <c r="F59" s="11"/>
      <c r="G59" s="11"/>
      <c r="H59" s="11"/>
      <c r="I59" s="11"/>
    </row>
    <row r="60" spans="1:9" ht="27.6" x14ac:dyDescent="0.25">
      <c r="A60" s="11"/>
      <c r="B60" s="30">
        <v>46581</v>
      </c>
      <c r="C60" s="14" t="s">
        <v>16</v>
      </c>
      <c r="D60" s="19"/>
      <c r="E60" s="29" t="s">
        <v>28</v>
      </c>
      <c r="F60" s="11"/>
      <c r="G60" s="11"/>
      <c r="H60" s="11"/>
      <c r="I60" s="11"/>
    </row>
    <row r="61" spans="1:9" ht="13.8" x14ac:dyDescent="0.25">
      <c r="A61" s="11"/>
      <c r="B61" s="48">
        <v>46626</v>
      </c>
      <c r="C61" s="49" t="s">
        <v>59</v>
      </c>
      <c r="D61" s="19"/>
      <c r="E61" s="29" t="s">
        <v>30</v>
      </c>
      <c r="F61" s="11"/>
      <c r="G61" s="11"/>
      <c r="H61" s="11"/>
      <c r="I61" s="11"/>
    </row>
    <row r="62" spans="1:9" ht="27.6" x14ac:dyDescent="0.25">
      <c r="A62" s="11"/>
      <c r="B62" s="30">
        <v>46631</v>
      </c>
      <c r="C62" s="14" t="s">
        <v>31</v>
      </c>
      <c r="D62" s="19"/>
      <c r="E62" s="29" t="s">
        <v>29</v>
      </c>
      <c r="F62" s="11"/>
      <c r="G62" s="11"/>
      <c r="H62" s="11"/>
      <c r="I62" s="11"/>
    </row>
    <row r="63" spans="1:9" ht="27.6" x14ac:dyDescent="0.25">
      <c r="A63" s="11"/>
      <c r="B63" s="30">
        <v>46638</v>
      </c>
      <c r="C63" s="14" t="s">
        <v>32</v>
      </c>
      <c r="D63" s="19"/>
      <c r="E63" s="29" t="s">
        <v>29</v>
      </c>
      <c r="F63" s="11"/>
      <c r="G63" s="11"/>
      <c r="H63" s="11"/>
      <c r="I63" s="11"/>
    </row>
    <row r="64" spans="1:9" ht="13.8" x14ac:dyDescent="0.25">
      <c r="A64" s="11"/>
      <c r="B64" s="30">
        <v>46640</v>
      </c>
      <c r="C64" s="14" t="s">
        <v>17</v>
      </c>
      <c r="D64" s="19"/>
      <c r="E64" s="29" t="s">
        <v>19</v>
      </c>
      <c r="F64" s="11"/>
      <c r="G64" s="11"/>
      <c r="H64" s="11"/>
      <c r="I64" s="11"/>
    </row>
    <row r="65" spans="1:9" ht="13.8" x14ac:dyDescent="0.25">
      <c r="A65" s="11"/>
      <c r="B65" s="30">
        <v>46702</v>
      </c>
      <c r="C65" s="14" t="s">
        <v>50</v>
      </c>
      <c r="D65" s="19"/>
      <c r="E65" s="29" t="s">
        <v>46</v>
      </c>
      <c r="F65" s="11"/>
      <c r="G65" s="11"/>
      <c r="H65" s="11"/>
      <c r="I65" s="11"/>
    </row>
    <row r="66" spans="1:9" ht="13.8" x14ac:dyDescent="0.25">
      <c r="A66" s="11"/>
      <c r="B66" s="30">
        <v>46716</v>
      </c>
      <c r="C66" s="14" t="s">
        <v>53</v>
      </c>
      <c r="D66" s="19"/>
      <c r="E66" s="29" t="s">
        <v>46</v>
      </c>
      <c r="F66" s="11"/>
      <c r="G66" s="11"/>
      <c r="H66" s="11"/>
      <c r="I66" s="11"/>
    </row>
    <row r="67" spans="1:9" ht="13.8" x14ac:dyDescent="0.25">
      <c r="A67" s="11"/>
      <c r="B67" s="30">
        <v>46717</v>
      </c>
      <c r="C67" s="14" t="s">
        <v>54</v>
      </c>
      <c r="D67" s="19"/>
      <c r="E67" s="29" t="s">
        <v>46</v>
      </c>
      <c r="F67" s="11"/>
      <c r="G67" s="11"/>
      <c r="H67" s="11"/>
      <c r="I67" s="11"/>
    </row>
    <row r="68" spans="1:9" ht="13.8" x14ac:dyDescent="0.25">
      <c r="A68" s="11"/>
      <c r="B68" s="30">
        <v>46738</v>
      </c>
      <c r="C68" s="14" t="s">
        <v>18</v>
      </c>
      <c r="D68" s="19"/>
      <c r="E68" s="29" t="s">
        <v>19</v>
      </c>
      <c r="F68" s="11"/>
      <c r="G68" s="11"/>
      <c r="H68" s="11"/>
      <c r="I68" s="11"/>
    </row>
    <row r="69" spans="1:9" x14ac:dyDescent="0.25">
      <c r="A69" s="11"/>
      <c r="F69" s="11"/>
      <c r="G69" s="11"/>
      <c r="H69" s="11"/>
      <c r="I69" s="11"/>
    </row>
    <row r="70" spans="1:9" x14ac:dyDescent="0.25">
      <c r="A70" s="11"/>
      <c r="F70" s="11"/>
      <c r="G70" s="11"/>
      <c r="H70" s="11"/>
      <c r="I70" s="11"/>
    </row>
    <row r="71" spans="1:9" x14ac:dyDescent="0.25">
      <c r="A71" s="11"/>
      <c r="F71" s="11"/>
      <c r="G71" s="11"/>
      <c r="H71" s="11"/>
      <c r="I71" s="11"/>
    </row>
    <row r="72" spans="1:9" x14ac:dyDescent="0.25">
      <c r="A72" s="11"/>
      <c r="F72" s="11"/>
      <c r="G72" s="11"/>
      <c r="H72" s="11"/>
      <c r="I72" s="11"/>
    </row>
  </sheetData>
  <dataConsolidate/>
  <mergeCells count="8">
    <mergeCell ref="B3:C3"/>
    <mergeCell ref="B4:E4"/>
    <mergeCell ref="D5:E5"/>
    <mergeCell ref="G12:H14"/>
    <mergeCell ref="G6:H7"/>
    <mergeCell ref="G10:H10"/>
    <mergeCell ref="G9:H9"/>
    <mergeCell ref="G11:H11"/>
  </mergeCells>
  <conditionalFormatting sqref="B6:C68 E6:E68">
    <cfRule type="expression" dxfId="115" priority="2">
      <formula>AND($B6&lt;&gt;"",$B6&lt;TODAY())</formula>
    </cfRule>
  </conditionalFormatting>
  <conditionalFormatting sqref="D6:D68">
    <cfRule type="expression" dxfId="114" priority="1" stopIfTrue="1">
      <formula>AND(E6&lt;&gt;"",E6=$H$21)</formula>
    </cfRule>
    <cfRule type="expression" dxfId="113" priority="11" stopIfTrue="1">
      <formula>AND(B6&lt;&gt;"",B6&lt;TODAY())</formula>
    </cfRule>
    <cfRule type="expression" dxfId="112" priority="12" stopIfTrue="1">
      <formula>AND(E6&lt;&gt;"",E6=$H$16)</formula>
    </cfRule>
    <cfRule type="expression" dxfId="111" priority="13" stopIfTrue="1">
      <formula>AND(E6&lt;&gt;"",E6=$H$17)</formula>
    </cfRule>
    <cfRule type="expression" dxfId="110" priority="14" stopIfTrue="1">
      <formula>AND(E6&lt;&gt;"",E6=$H$18)</formula>
    </cfRule>
    <cfRule type="expression" dxfId="109" priority="15" stopIfTrue="1">
      <formula>AND(E6&lt;&gt;"",E6=$H$19)</formula>
    </cfRule>
    <cfRule type="expression" dxfId="108" priority="16" stopIfTrue="1">
      <formula>AND(E6&lt;&gt;"",E6=$H$20)</formula>
    </cfRule>
  </conditionalFormatting>
  <dataValidations count="6">
    <dataValidation type="list" allowBlank="1" showInputMessage="1" showErrorMessage="1" sqref="G9:H9" xr:uid="{00000000-0002-0000-0000-000001000000}">
      <formula1>"Sunday, Monday"</formula1>
    </dataValidation>
    <dataValidation allowBlank="1" showInputMessage="1" showErrorMessage="1" promptTitle="Annual Event Calendar" prompt="Enter all important dates in this tab. _x000a__x000a_The monthly tabs will automatically update with each event. " sqref="A1" xr:uid="{00000000-0002-0000-0000-000002000000}"/>
    <dataValidation allowBlank="1" showInputMessage="1" showErrorMessage="1" prompt="Modify this cell with your Family Name" sqref="B3:C3" xr:uid="{00000000-0002-0000-0000-000003000000}"/>
    <dataValidation allowBlank="1" showInputMessage="1" showErrorMessage="1" prompt="Update this cell with the calendar year using the spin buttons" sqref="E3" xr:uid="{00000000-0002-0000-0000-000004000000}"/>
    <dataValidation allowBlank="1" showInputMessage="1" showErrorMessage="1" prompt="Enter important dates in this column.  Enter only the month and day as the year will be added automatically._x000a__x000a_Use only one row for each date. In case of multiple events within the same day, combine the description of the events across the date." sqref="B5" xr:uid="{00000000-0002-0000-0000-000005000000}"/>
    <dataValidation type="list" allowBlank="1" showInputMessage="1" showErrorMessage="1" sqref="E6:E69" xr:uid="{84867DD2-A1BE-4288-B7F7-5FE0946ACCD9}">
      <formula1>$H$16:$H$21</formula1>
    </dataValidation>
  </dataValidations>
  <printOptions horizontalCentered="1"/>
  <pageMargins left="0.25" right="0.25" top="0.75" bottom="0.75" header="0.3" footer="0.3"/>
  <pageSetup scale="85" fitToHeight="0" orientation="landscape" r:id="rId1"/>
  <drawing r:id="rId2"/>
  <legacyDrawing r:id="rId3"/>
  <mc:AlternateContent xmlns:mc="http://schemas.openxmlformats.org/markup-compatibility/2006">
    <mc:Choice Requires="x14">
      <controls>
        <mc:AlternateContent xmlns:mc="http://schemas.openxmlformats.org/markup-compatibility/2006">
          <mc:Choice Requires="x14">
            <control shapeId="2" r:id="rId4" name="Spinner">
              <controlPr defaultSize="0" print="0" autoPict="0" altText="Use the spinner button to change calendar year or change the year in cell AE3">
                <anchor moveWithCells="1">
                  <from>
                    <xdr:col>5</xdr:col>
                    <xdr:colOff>38100</xdr:colOff>
                    <xdr:row>2</xdr:row>
                    <xdr:rowOff>861060</xdr:rowOff>
                  </from>
                  <to>
                    <xdr:col>6</xdr:col>
                    <xdr:colOff>22860</xdr:colOff>
                    <xdr:row>2</xdr:row>
                    <xdr:rowOff>1165860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pageSetUpPr fitToPage="1"/>
  </sheetPr>
  <dimension ref="B1:I14"/>
  <sheetViews>
    <sheetView showGridLines="0" zoomScaleNormal="100" workbookViewId="0">
      <selection activeCell="F3" sqref="F3"/>
    </sheetView>
  </sheetViews>
  <sheetFormatPr defaultRowHeight="13.2" x14ac:dyDescent="0.25"/>
  <cols>
    <col min="2" max="2" width="1.5546875" customWidth="1"/>
    <col min="3" max="9" width="20.77734375" customWidth="1"/>
  </cols>
  <sheetData>
    <row r="1" spans="2:9" ht="75.75" customHeight="1" x14ac:dyDescent="0.25">
      <c r="B1" s="9"/>
      <c r="C1" s="61" t="str">
        <f>"September "&amp;CalendarYear</f>
        <v>September 2026</v>
      </c>
      <c r="D1" s="61"/>
      <c r="E1" s="61"/>
      <c r="F1" s="3"/>
      <c r="G1" s="3"/>
      <c r="H1" s="3"/>
      <c r="I1" s="3"/>
    </row>
    <row r="2" spans="2:9" ht="22.5" customHeight="1" thickBot="1" x14ac:dyDescent="0.3">
      <c r="C2" s="8" t="str">
        <f t="shared" ref="C2:I2" si="0">TEXT(C3,"dddd")</f>
        <v>Sunday</v>
      </c>
      <c r="D2" s="8" t="str">
        <f t="shared" si="0"/>
        <v>Monday</v>
      </c>
      <c r="E2" s="8" t="str">
        <f t="shared" si="0"/>
        <v>Tuesday</v>
      </c>
      <c r="F2" s="8" t="str">
        <f t="shared" si="0"/>
        <v>Wednesday</v>
      </c>
      <c r="G2" s="8" t="str">
        <f t="shared" si="0"/>
        <v>Thursday</v>
      </c>
      <c r="H2" s="8" t="str">
        <f t="shared" si="0"/>
        <v>Friday</v>
      </c>
      <c r="I2" s="8" t="str">
        <f t="shared" si="0"/>
        <v>Saturday</v>
      </c>
    </row>
    <row r="3" spans="2:9" ht="14.25" customHeight="1" thickTop="1" x14ac:dyDescent="0.25">
      <c r="C3" s="45">
        <f t="array" ref="C3:I3">DaysAndWeeks+DATE(CalendarYear,9,1)-WEEKDAY(DATE(CalendarYear,9,1),(WeekStart="Monday")+1)+1</f>
        <v>46264</v>
      </c>
      <c r="D3" s="45">
        <v>46265</v>
      </c>
      <c r="E3" s="45">
        <v>46266</v>
      </c>
      <c r="F3" s="45">
        <v>46267</v>
      </c>
      <c r="G3" s="45">
        <v>46268</v>
      </c>
      <c r="H3" s="45">
        <v>46269</v>
      </c>
      <c r="I3" s="45">
        <v>46270</v>
      </c>
    </row>
    <row r="4" spans="2:9" ht="100.05" customHeight="1" x14ac:dyDescent="0.25">
      <c r="C4" s="43" t="str">
        <f t="shared" ref="C4:I4" si="1">IFERROR(VLOOKUP(C3,Important_Dates,2,FALSE),"")</f>
        <v/>
      </c>
      <c r="D4" s="43" t="str">
        <f t="shared" si="1"/>
        <v/>
      </c>
      <c r="E4" s="44" t="str">
        <f t="shared" si="1"/>
        <v/>
      </c>
      <c r="F4" s="44" t="str">
        <f t="shared" si="1"/>
        <v/>
      </c>
      <c r="G4" s="44" t="str">
        <f t="shared" si="1"/>
        <v/>
      </c>
      <c r="H4" s="44" t="str">
        <f t="shared" si="1"/>
        <v/>
      </c>
      <c r="I4" s="44" t="str">
        <f t="shared" si="1"/>
        <v/>
      </c>
    </row>
    <row r="5" spans="2:9" ht="15" customHeight="1" x14ac:dyDescent="0.25">
      <c r="C5" s="45">
        <f t="array" ref="C5:I5">DaysAndWeeks+DATE(CalendarYear,9,1)-WEEKDAY(DATE(CalendarYear,9,1),(WeekStart="Monday")+1)+8</f>
        <v>46271</v>
      </c>
      <c r="D5" s="45">
        <v>46272</v>
      </c>
      <c r="E5" s="45">
        <v>46273</v>
      </c>
      <c r="F5" s="45">
        <v>46274</v>
      </c>
      <c r="G5" s="45">
        <v>46275</v>
      </c>
      <c r="H5" s="45">
        <v>46276</v>
      </c>
      <c r="I5" s="45">
        <v>46277</v>
      </c>
    </row>
    <row r="6" spans="2:9" ht="100.05" customHeight="1" x14ac:dyDescent="0.25">
      <c r="C6" s="44" t="str">
        <f t="shared" ref="C6:I6" si="2">IFERROR(VLOOKUP(C5,Important_Dates,2,FALSE),"")</f>
        <v/>
      </c>
      <c r="D6" s="44" t="str">
        <f t="shared" si="2"/>
        <v>Labor Day</v>
      </c>
      <c r="E6" s="44" t="str">
        <f t="shared" si="2"/>
        <v/>
      </c>
      <c r="F6" s="44" t="str">
        <f t="shared" si="2"/>
        <v/>
      </c>
      <c r="G6" s="44" t="str">
        <f t="shared" si="2"/>
        <v/>
      </c>
      <c r="H6" s="44" t="str">
        <f t="shared" si="2"/>
        <v/>
      </c>
      <c r="I6" s="44" t="str">
        <f t="shared" si="2"/>
        <v/>
      </c>
    </row>
    <row r="7" spans="2:9" ht="15" customHeight="1" x14ac:dyDescent="0.25">
      <c r="C7" s="45">
        <f t="array" ref="C7:I7">DaysAndWeeks+DATE(CalendarYear,9,1)-WEEKDAY(DATE(CalendarYear,9,1),(WeekStart="Monday")+1)+15</f>
        <v>46278</v>
      </c>
      <c r="D7" s="45">
        <v>46279</v>
      </c>
      <c r="E7" s="45">
        <v>46280</v>
      </c>
      <c r="F7" s="45">
        <v>46281</v>
      </c>
      <c r="G7" s="46">
        <v>46282</v>
      </c>
      <c r="H7" s="47">
        <v>46283</v>
      </c>
      <c r="I7" s="45">
        <v>46284</v>
      </c>
    </row>
    <row r="8" spans="2:9" ht="100.05" customHeight="1" x14ac:dyDescent="0.25">
      <c r="C8" s="44" t="str">
        <f t="shared" ref="C8:I8" si="3">IFERROR(VLOOKUP(C7,Important_Dates,2,FALSE),"")</f>
        <v/>
      </c>
      <c r="D8" s="44" t="str">
        <f t="shared" si="3"/>
        <v/>
      </c>
      <c r="E8" s="44" t="str">
        <f t="shared" si="3"/>
        <v/>
      </c>
      <c r="F8" s="44" t="str">
        <f t="shared" si="3"/>
        <v/>
      </c>
      <c r="G8" s="44" t="str">
        <f t="shared" si="3"/>
        <v>Quarter 6 allotments due</v>
      </c>
      <c r="H8" s="44" t="str">
        <f t="shared" si="3"/>
        <v/>
      </c>
      <c r="I8" s="44" t="str">
        <f t="shared" si="3"/>
        <v/>
      </c>
    </row>
    <row r="9" spans="2:9" ht="15" customHeight="1" x14ac:dyDescent="0.25">
      <c r="C9" s="45">
        <f t="array" ref="C9:I9">DaysAndWeeks+DATE(CalendarYear,9,1)-WEEKDAY(DATE(CalendarYear,9,1),(WeekStart="Monday")+1)+22</f>
        <v>46285</v>
      </c>
      <c r="D9" s="45">
        <v>46286</v>
      </c>
      <c r="E9" s="45">
        <v>46287</v>
      </c>
      <c r="F9" s="45">
        <v>46288</v>
      </c>
      <c r="G9" s="45">
        <v>46289</v>
      </c>
      <c r="H9" s="45">
        <v>46290</v>
      </c>
      <c r="I9" s="45">
        <v>46291</v>
      </c>
    </row>
    <row r="10" spans="2:9" ht="100.05" customHeight="1" x14ac:dyDescent="0.25">
      <c r="C10" s="44" t="str">
        <f t="shared" ref="C10:I10" si="4">IFERROR(VLOOKUP(C9,Important_Dates,2,FALSE),"")</f>
        <v/>
      </c>
      <c r="D10" s="44" t="str">
        <f t="shared" si="4"/>
        <v/>
      </c>
      <c r="E10" s="44" t="str">
        <f t="shared" si="4"/>
        <v/>
      </c>
      <c r="F10" s="44" t="str">
        <f t="shared" si="4"/>
        <v/>
      </c>
      <c r="G10" s="44" t="str">
        <f t="shared" si="4"/>
        <v/>
      </c>
      <c r="H10" s="44" t="str">
        <f t="shared" si="4"/>
        <v/>
      </c>
      <c r="I10" s="44" t="str">
        <f t="shared" si="4"/>
        <v/>
      </c>
    </row>
    <row r="11" spans="2:9" ht="15" customHeight="1" x14ac:dyDescent="0.25">
      <c r="C11" s="45">
        <f t="array" ref="C11:I11">DaysAndWeeks+DATE(CalendarYear,9,1)-WEEKDAY(DATE(CalendarYear,9,1),(WeekStart="Monday")+1)+29</f>
        <v>46292</v>
      </c>
      <c r="D11" s="45">
        <v>46293</v>
      </c>
      <c r="E11" s="45">
        <v>46294</v>
      </c>
      <c r="F11" s="45">
        <v>46295</v>
      </c>
      <c r="G11" s="45">
        <v>46296</v>
      </c>
      <c r="H11" s="45">
        <v>46297</v>
      </c>
      <c r="I11" s="45">
        <v>46298</v>
      </c>
    </row>
    <row r="12" spans="2:9" ht="100.05" customHeight="1" x14ac:dyDescent="0.25">
      <c r="C12" s="44" t="str">
        <f t="shared" ref="C12:I12" si="5">IFERROR(VLOOKUP(C11,Important_Dates,2,FALSE),"")</f>
        <v/>
      </c>
      <c r="D12" s="44" t="str">
        <f t="shared" si="5"/>
        <v/>
      </c>
      <c r="E12" s="44" t="str">
        <f t="shared" si="5"/>
        <v/>
      </c>
      <c r="F12" s="44" t="str">
        <f t="shared" si="5"/>
        <v/>
      </c>
      <c r="G12" s="44" t="str">
        <f t="shared" si="5"/>
        <v/>
      </c>
      <c r="H12" s="43" t="str">
        <f t="shared" si="5"/>
        <v/>
      </c>
      <c r="I12" s="43" t="str">
        <f t="shared" si="5"/>
        <v/>
      </c>
    </row>
    <row r="13" spans="2:9" ht="15" customHeight="1" x14ac:dyDescent="0.25">
      <c r="C13" s="45">
        <f t="array" ref="C13:D13">DaysAndWeeks+DATE(CalendarYear,9,1)-WEEKDAY(DATE(CalendarYear,9,1),(WeekStart="Monday")+1)+36</f>
        <v>46299</v>
      </c>
      <c r="D13" s="45">
        <v>46300</v>
      </c>
      <c r="E13" s="62" t="s">
        <v>0</v>
      </c>
      <c r="F13" s="62"/>
      <c r="G13" s="62"/>
      <c r="H13" s="62"/>
      <c r="I13" s="62"/>
    </row>
    <row r="14" spans="2:9" ht="100.05" customHeight="1" x14ac:dyDescent="0.25">
      <c r="C14" s="43" t="str">
        <f>IFERROR(VLOOKUP(C13,Important_Dates,2,FALSE),"")</f>
        <v/>
      </c>
      <c r="D14" s="43" t="str">
        <f>IFERROR(VLOOKUP(D13,Important_Dates,2,FALSE),"")</f>
        <v/>
      </c>
      <c r="E14" s="63"/>
      <c r="F14" s="63"/>
      <c r="G14" s="63"/>
      <c r="H14" s="63"/>
      <c r="I14" s="63"/>
    </row>
  </sheetData>
  <mergeCells count="3">
    <mergeCell ref="C1:E1"/>
    <mergeCell ref="E13:I13"/>
    <mergeCell ref="E14:I14"/>
  </mergeCells>
  <conditionalFormatting sqref="C4:H4">
    <cfRule type="expression" dxfId="35" priority="8">
      <formula>DAY(C3)&gt;8</formula>
    </cfRule>
  </conditionalFormatting>
  <conditionalFormatting sqref="C2:I2">
    <cfRule type="expression" dxfId="34" priority="2">
      <formula>OR(C2="Sunday",C2="Saturday")</formula>
    </cfRule>
  </conditionalFormatting>
  <conditionalFormatting sqref="C12:I12 C14:D14">
    <cfRule type="expression" dxfId="27" priority="9">
      <formula>AND(DAY(C11)&gt;=1,DAY(C11)&lt;=15)</formula>
    </cfRule>
  </conditionalFormatting>
  <dataValidations count="3">
    <dataValidation allowBlank="1" showInputMessage="1" prompt="Enter monthly Notes in cell below" sqref="E13:I13" xr:uid="{00000000-0002-0000-0900-000000000000}"/>
    <dataValidation allowBlank="1" showInputMessage="1" prompt="Enter monthly Notes in this cell" sqref="E14:I14" xr:uid="{00000000-0002-0000-0900-000001000000}"/>
    <dataValidation allowBlank="1" showInputMessage="1" showErrorMessage="1" prompt="Events for the month are automatically updated in this tab. To add or modify an event, click Set Important Dates button. Days from the previous and next months are shaded." sqref="A1" xr:uid="{00000000-0002-0000-0900-000002000000}"/>
  </dataValidations>
  <pageMargins left="0.25" right="0.25" top="0.75" bottom="0.75" header="0.3" footer="0.3"/>
  <pageSetup paperSize="9" scale="6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stopIfTrue="1" id="{913C26F1-550A-419B-A1E8-A767ECA87EB7}">
            <xm:f>VLOOKUP(C3,Important_Dates,4,FALSE)='SABRS Deadline &amp; Events'!$H$21</xm:f>
            <x14:dxf>
              <fill>
                <patternFill>
                  <bgColor theme="8" tint="-0.24994659260841701"/>
                </patternFill>
              </fill>
            </x14:dxf>
          </x14:cfRule>
          <x14:cfRule type="expression" priority="257" stopIfTrue="1" id="{D680D30F-C9F3-4CC6-A7F8-43B6DFA95B67}">
            <xm:f>VLOOKUP(C3,Important_Dates,4,FALSE)='SABRS Deadline &amp; Events'!$H$16</xm:f>
            <x14:dxf>
              <fill>
                <patternFill>
                  <bgColor theme="5"/>
                </patternFill>
              </fill>
            </x14:dxf>
          </x14:cfRule>
          <x14:cfRule type="expression" priority="258" stopIfTrue="1" id="{349213BC-8AEB-4CF5-9DCF-199CC011AFFC}">
            <xm:f>VLOOKUP(C3,Important_Dates,4,FALSE)='SABRS Deadline &amp; Events'!$H$17</xm:f>
            <x14:dxf>
              <fill>
                <patternFill>
                  <bgColor theme="6"/>
                </patternFill>
              </fill>
            </x14:dxf>
          </x14:cfRule>
          <x14:cfRule type="expression" priority="259" stopIfTrue="1" id="{3179DDA1-DDA7-4B0B-A170-EEA6431CB7C4}">
            <xm:f>VLOOKUP(C3,Important_Dates,4,FALSE)='SABRS Deadline &amp; Events'!$H$18</xm:f>
            <x14:dxf>
              <fill>
                <patternFill>
                  <bgColor theme="7"/>
                </patternFill>
              </fill>
            </x14:dxf>
          </x14:cfRule>
          <x14:cfRule type="expression" priority="260" stopIfTrue="1" id="{AB3497E2-C183-40AE-A233-9D26760589AE}">
            <xm:f>VLOOKUP(C3,Important_Dates,4,FALSE)='SABRS Deadline &amp; Events'!$H$19</xm:f>
            <x14:dxf>
              <fill>
                <patternFill>
                  <bgColor theme="4"/>
                </patternFill>
              </fill>
            </x14:dxf>
          </x14:cfRule>
          <x14:cfRule type="expression" priority="261" stopIfTrue="1" id="{869F356C-AF59-47E8-8484-367D811CBF79}">
            <xm:f>VLOOKUP(C3,Important_Dates,4,FALSE)='SABRS Deadline &amp; Events'!$H$20</xm:f>
            <x14:dxf>
              <fill>
                <patternFill>
                  <bgColor theme="3" tint="0.89996032593768116"/>
                </patternFill>
              </fill>
            </x14:dxf>
          </x14:cfRule>
          <xm:sqref>C3:I3 C5:I5 C7:I7 C9:I9 C11:I11 C13:D13</xm:sqref>
        </x14:conditionalFormatting>
      </x14:conditionalFormatting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pageSetUpPr fitToPage="1"/>
  </sheetPr>
  <dimension ref="B1:I14"/>
  <sheetViews>
    <sheetView showGridLines="0" zoomScaleNormal="100" workbookViewId="0">
      <selection activeCell="G3" sqref="G3"/>
    </sheetView>
  </sheetViews>
  <sheetFormatPr defaultRowHeight="13.2" x14ac:dyDescent="0.25"/>
  <cols>
    <col min="2" max="2" width="1.5546875" customWidth="1"/>
    <col min="3" max="9" width="20.77734375" customWidth="1"/>
  </cols>
  <sheetData>
    <row r="1" spans="2:9" ht="75.75" customHeight="1" x14ac:dyDescent="0.25">
      <c r="B1" s="9"/>
      <c r="C1" s="61" t="str">
        <f>"October "&amp;CalendarYear</f>
        <v>October 2026</v>
      </c>
      <c r="D1" s="61"/>
      <c r="E1" s="61"/>
      <c r="F1" s="3"/>
      <c r="G1" s="3"/>
      <c r="H1" s="3"/>
      <c r="I1" s="3"/>
    </row>
    <row r="2" spans="2:9" ht="22.5" customHeight="1" thickBot="1" x14ac:dyDescent="0.3">
      <c r="C2" s="8" t="str">
        <f t="shared" ref="C2:I2" si="0">TEXT(C3,"dddd")</f>
        <v>Sunday</v>
      </c>
      <c r="D2" s="8" t="str">
        <f t="shared" si="0"/>
        <v>Monday</v>
      </c>
      <c r="E2" s="8" t="str">
        <f t="shared" si="0"/>
        <v>Tuesday</v>
      </c>
      <c r="F2" s="8" t="str">
        <f t="shared" si="0"/>
        <v>Wednesday</v>
      </c>
      <c r="G2" s="8" t="str">
        <f t="shared" si="0"/>
        <v>Thursday</v>
      </c>
      <c r="H2" s="8" t="str">
        <f t="shared" si="0"/>
        <v>Friday</v>
      </c>
      <c r="I2" s="8" t="str">
        <f t="shared" si="0"/>
        <v>Saturday</v>
      </c>
    </row>
    <row r="3" spans="2:9" ht="14.25" customHeight="1" thickTop="1" x14ac:dyDescent="0.25">
      <c r="C3" s="45">
        <f t="array" ref="C3:I3">DaysAndWeeks+DATE(CalendarYear,10,1)-WEEKDAY(DATE(CalendarYear,10,1),(WeekStart="Monday")+1)+1</f>
        <v>46292</v>
      </c>
      <c r="D3" s="45">
        <v>46293</v>
      </c>
      <c r="E3" s="45">
        <v>46294</v>
      </c>
      <c r="F3" s="45">
        <v>46295</v>
      </c>
      <c r="G3" s="45">
        <v>46296</v>
      </c>
      <c r="H3" s="45">
        <v>46297</v>
      </c>
      <c r="I3" s="45">
        <v>46298</v>
      </c>
    </row>
    <row r="4" spans="2:9" ht="100.05" customHeight="1" x14ac:dyDescent="0.25">
      <c r="C4" s="43" t="str">
        <f t="shared" ref="C4:I4" si="1">IFERROR(VLOOKUP(C3,Important_Dates,2,FALSE),"")</f>
        <v/>
      </c>
      <c r="D4" s="43" t="str">
        <f t="shared" si="1"/>
        <v/>
      </c>
      <c r="E4" s="44" t="str">
        <f t="shared" si="1"/>
        <v/>
      </c>
      <c r="F4" s="44" t="str">
        <f t="shared" si="1"/>
        <v/>
      </c>
      <c r="G4" s="44" t="str">
        <f t="shared" si="1"/>
        <v/>
      </c>
      <c r="H4" s="44" t="str">
        <f t="shared" si="1"/>
        <v/>
      </c>
      <c r="I4" s="44" t="str">
        <f t="shared" si="1"/>
        <v/>
      </c>
    </row>
    <row r="5" spans="2:9" ht="15" customHeight="1" x14ac:dyDescent="0.25">
      <c r="C5" s="45">
        <f t="array" ref="C5:I5">DaysAndWeeks+DATE(CalendarYear,10,1)-WEEKDAY(DATE(CalendarYear,10,1),(WeekStart="Monday")+1)+8</f>
        <v>46299</v>
      </c>
      <c r="D5" s="45">
        <v>46300</v>
      </c>
      <c r="E5" s="45">
        <v>46301</v>
      </c>
      <c r="F5" s="45">
        <v>46302</v>
      </c>
      <c r="G5" s="45">
        <v>46303</v>
      </c>
      <c r="H5" s="45">
        <v>46304</v>
      </c>
      <c r="I5" s="45">
        <v>46305</v>
      </c>
    </row>
    <row r="6" spans="2:9" ht="100.05" customHeight="1" x14ac:dyDescent="0.25">
      <c r="C6" s="44" t="str">
        <f t="shared" ref="C6:I6" si="2">IFERROR(VLOOKUP(C5,Important_Dates,2,FALSE),"")</f>
        <v/>
      </c>
      <c r="D6" s="44" t="str">
        <f t="shared" si="2"/>
        <v/>
      </c>
      <c r="E6" s="44" t="str">
        <f t="shared" si="2"/>
        <v/>
      </c>
      <c r="F6" s="44" t="str">
        <f t="shared" si="2"/>
        <v/>
      </c>
      <c r="G6" s="44" t="str">
        <f t="shared" si="2"/>
        <v/>
      </c>
      <c r="H6" s="44" t="str">
        <f t="shared" si="2"/>
        <v/>
      </c>
      <c r="I6" s="44" t="str">
        <f t="shared" si="2"/>
        <v/>
      </c>
    </row>
    <row r="7" spans="2:9" ht="15" customHeight="1" x14ac:dyDescent="0.25">
      <c r="C7" s="45">
        <f t="array" ref="C7:I7">DaysAndWeeks+DATE(CalendarYear,10,1)-WEEKDAY(DATE(CalendarYear,10,1),(WeekStart="Monday")+1)+15</f>
        <v>46306</v>
      </c>
      <c r="D7" s="45">
        <v>46307</v>
      </c>
      <c r="E7" s="45">
        <v>46308</v>
      </c>
      <c r="F7" s="45">
        <v>46309</v>
      </c>
      <c r="G7" s="46">
        <v>46310</v>
      </c>
      <c r="H7" s="47">
        <v>46311</v>
      </c>
      <c r="I7" s="45">
        <v>46312</v>
      </c>
    </row>
    <row r="8" spans="2:9" ht="100.05" customHeight="1" x14ac:dyDescent="0.25">
      <c r="C8" s="44" t="str">
        <f t="shared" ref="C8:I8" si="3">IFERROR(VLOOKUP(C7,Important_Dates,2,FALSE),"")</f>
        <v/>
      </c>
      <c r="D8" s="44" t="str">
        <f t="shared" si="3"/>
        <v/>
      </c>
      <c r="E8" s="44" t="str">
        <f t="shared" si="3"/>
        <v/>
      </c>
      <c r="F8" s="44" t="str">
        <f t="shared" si="3"/>
        <v/>
      </c>
      <c r="G8" s="44" t="str">
        <f t="shared" si="3"/>
        <v>Deadline to add freeze reasons to positions that have been vacant for at least 6 months</v>
      </c>
      <c r="H8" s="44" t="str">
        <f t="shared" si="3"/>
        <v xml:space="preserve">ORBITS and ORPICS input documents for all Septemer 2026 E-Board actions due </v>
      </c>
      <c r="I8" s="44" t="str">
        <f t="shared" si="3"/>
        <v/>
      </c>
    </row>
    <row r="9" spans="2:9" ht="15" customHeight="1" x14ac:dyDescent="0.25">
      <c r="C9" s="45">
        <f t="array" ref="C9:I9">DaysAndWeeks+DATE(CalendarYear,10,1)-WEEKDAY(DATE(CalendarYear,10,1),(WeekStart="Monday")+1)+22</f>
        <v>46313</v>
      </c>
      <c r="D9" s="45">
        <v>46314</v>
      </c>
      <c r="E9" s="45">
        <v>46315</v>
      </c>
      <c r="F9" s="45">
        <v>46316</v>
      </c>
      <c r="G9" s="45">
        <v>46317</v>
      </c>
      <c r="H9" s="45">
        <v>46318</v>
      </c>
      <c r="I9" s="45">
        <v>46319</v>
      </c>
    </row>
    <row r="10" spans="2:9" ht="100.05" customHeight="1" x14ac:dyDescent="0.25">
      <c r="C10" s="44" t="str">
        <f t="shared" ref="C10:I10" si="4">IFERROR(VLOOKUP(C9,Important_Dates,2,FALSE),"")</f>
        <v/>
      </c>
      <c r="D10" s="44" t="str">
        <f t="shared" si="4"/>
        <v/>
      </c>
      <c r="E10" s="44" t="str">
        <f t="shared" si="4"/>
        <v/>
      </c>
      <c r="F10" s="44" t="str">
        <f t="shared" si="4"/>
        <v/>
      </c>
      <c r="G10" s="44" t="str">
        <f t="shared" si="4"/>
        <v/>
      </c>
      <c r="H10" s="44" t="str">
        <f t="shared" si="4"/>
        <v/>
      </c>
      <c r="I10" s="44" t="str">
        <f t="shared" si="4"/>
        <v/>
      </c>
    </row>
    <row r="11" spans="2:9" ht="15" customHeight="1" x14ac:dyDescent="0.25">
      <c r="C11" s="45">
        <f t="array" ref="C11:I11">DaysAndWeeks+DATE(CalendarYear,10,1)-WEEKDAY(DATE(CalendarYear,10,1),(WeekStart="Monday")+1)+29</f>
        <v>46320</v>
      </c>
      <c r="D11" s="45">
        <v>46321</v>
      </c>
      <c r="E11" s="45">
        <v>46322</v>
      </c>
      <c r="F11" s="45">
        <v>46323</v>
      </c>
      <c r="G11" s="45">
        <v>46324</v>
      </c>
      <c r="H11" s="45">
        <v>46325</v>
      </c>
      <c r="I11" s="45">
        <v>46326</v>
      </c>
    </row>
    <row r="12" spans="2:9" ht="100.05" customHeight="1" x14ac:dyDescent="0.25">
      <c r="C12" s="44" t="str">
        <f t="shared" ref="C12:I12" si="5">IFERROR(VLOOKUP(C11,Important_Dates,2,FALSE),"")</f>
        <v/>
      </c>
      <c r="D12" s="44" t="str">
        <f t="shared" si="5"/>
        <v/>
      </c>
      <c r="E12" s="44" t="str">
        <f t="shared" si="5"/>
        <v/>
      </c>
      <c r="F12" s="44" t="str">
        <f t="shared" si="5"/>
        <v/>
      </c>
      <c r="G12" s="44" t="str">
        <f t="shared" si="5"/>
        <v/>
      </c>
      <c r="H12" s="43" t="str">
        <f t="shared" si="5"/>
        <v/>
      </c>
      <c r="I12" s="43" t="str">
        <f t="shared" si="5"/>
        <v/>
      </c>
    </row>
    <row r="13" spans="2:9" ht="15" customHeight="1" x14ac:dyDescent="0.25">
      <c r="C13" s="45">
        <f t="array" ref="C13:D13">DaysAndWeeks+DATE(CalendarYear,10,1)-WEEKDAY(DATE(CalendarYear,10,1),(WeekStart="Monday")+1)+36</f>
        <v>46327</v>
      </c>
      <c r="D13" s="45">
        <v>46328</v>
      </c>
      <c r="E13" s="62" t="s">
        <v>0</v>
      </c>
      <c r="F13" s="62"/>
      <c r="G13" s="62"/>
      <c r="H13" s="62"/>
      <c r="I13" s="62"/>
    </row>
    <row r="14" spans="2:9" ht="100.05" customHeight="1" x14ac:dyDescent="0.25">
      <c r="C14" s="43" t="str">
        <f>IFERROR(VLOOKUP(C13,Important_Dates,2,FALSE),"")</f>
        <v/>
      </c>
      <c r="D14" s="43" t="str">
        <f>IFERROR(VLOOKUP(D13,Important_Dates,2,FALSE),"")</f>
        <v/>
      </c>
      <c r="E14" s="63"/>
      <c r="F14" s="63"/>
      <c r="G14" s="63"/>
      <c r="H14" s="63"/>
      <c r="I14" s="63"/>
    </row>
  </sheetData>
  <mergeCells count="3">
    <mergeCell ref="C1:E1"/>
    <mergeCell ref="E13:I13"/>
    <mergeCell ref="E14:I14"/>
  </mergeCells>
  <conditionalFormatting sqref="C4:H4">
    <cfRule type="expression" dxfId="26" priority="8">
      <formula>DAY(C3)&gt;8</formula>
    </cfRule>
  </conditionalFormatting>
  <conditionalFormatting sqref="C2:I2">
    <cfRule type="expression" dxfId="25" priority="2">
      <formula>OR(C2="Sunday",C2="Saturday")</formula>
    </cfRule>
  </conditionalFormatting>
  <conditionalFormatting sqref="C12:I12 C14:D14">
    <cfRule type="expression" dxfId="18" priority="9">
      <formula>AND(DAY(C11)&gt;=1,DAY(C11)&lt;=15)</formula>
    </cfRule>
  </conditionalFormatting>
  <dataValidations count="3">
    <dataValidation allowBlank="1" showInputMessage="1" prompt="Enter monthly Notes in this cell" sqref="E14:I14" xr:uid="{00000000-0002-0000-0A00-000000000000}"/>
    <dataValidation allowBlank="1" showInputMessage="1" prompt="Enter monthly Notes in cell below" sqref="E13:I13" xr:uid="{00000000-0002-0000-0A00-000001000000}"/>
    <dataValidation allowBlank="1" showInputMessage="1" showErrorMessage="1" prompt="Events for the month are automatically updated in this tab. To add or modify an event, click Set Important Dates button. Days from the previous and next months are shaded." sqref="A1" xr:uid="{00000000-0002-0000-0A00-000002000000}"/>
  </dataValidations>
  <pageMargins left="0.25" right="0.25" top="0.75" bottom="0.75" header="0.3" footer="0.3"/>
  <pageSetup paperSize="9" scale="6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stopIfTrue="1" id="{081F99A8-F9B8-4520-B540-7C9D0298F716}">
            <xm:f>VLOOKUP(C3,Important_Dates,4,FALSE)='SABRS Deadline &amp; Events'!$H$21</xm:f>
            <x14:dxf>
              <fill>
                <patternFill>
                  <bgColor theme="8" tint="-0.24994659260841701"/>
                </patternFill>
              </fill>
            </x14:dxf>
          </x14:cfRule>
          <x14:cfRule type="expression" priority="287" stopIfTrue="1" id="{13134271-AFDB-41DD-8798-5EE754262E4B}">
            <xm:f>VLOOKUP(C3,Important_Dates,4,FALSE)='SABRS Deadline &amp; Events'!$H$16</xm:f>
            <x14:dxf>
              <fill>
                <patternFill>
                  <bgColor theme="5"/>
                </patternFill>
              </fill>
            </x14:dxf>
          </x14:cfRule>
          <x14:cfRule type="expression" priority="288" stopIfTrue="1" id="{1D691FFE-C64C-455F-B1D4-8F552BEC752F}">
            <xm:f>VLOOKUP(C3,Important_Dates,4,FALSE)='SABRS Deadline &amp; Events'!$H$17</xm:f>
            <x14:dxf>
              <fill>
                <patternFill>
                  <bgColor theme="6"/>
                </patternFill>
              </fill>
            </x14:dxf>
          </x14:cfRule>
          <x14:cfRule type="expression" priority="289" stopIfTrue="1" id="{F83BE808-76A2-4BF0-B0C4-DD04960F9E0A}">
            <xm:f>VLOOKUP(C3,Important_Dates,4,FALSE)='SABRS Deadline &amp; Events'!$H$18</xm:f>
            <x14:dxf>
              <fill>
                <patternFill>
                  <bgColor theme="7"/>
                </patternFill>
              </fill>
            </x14:dxf>
          </x14:cfRule>
          <x14:cfRule type="expression" priority="290" stopIfTrue="1" id="{B98E1F4A-7E36-41A3-8FBA-C8AB9797FE0D}">
            <xm:f>VLOOKUP(C3,Important_Dates,4,FALSE)='SABRS Deadline &amp; Events'!$H$19</xm:f>
            <x14:dxf>
              <fill>
                <patternFill>
                  <bgColor theme="4"/>
                </patternFill>
              </fill>
            </x14:dxf>
          </x14:cfRule>
          <x14:cfRule type="expression" priority="291" stopIfTrue="1" id="{39A05777-2F85-4E1D-B009-8A65EB4D8499}">
            <xm:f>VLOOKUP(C3,Important_Dates,4,FALSE)='SABRS Deadline &amp; Events'!$H$20</xm:f>
            <x14:dxf>
              <fill>
                <patternFill>
                  <bgColor theme="3" tint="0.89996032593768116"/>
                </patternFill>
              </fill>
            </x14:dxf>
          </x14:cfRule>
          <xm:sqref>C3:I3 C5:I5 C7:I7 C9:I9 C11:I11 C13:D13</xm:sqref>
        </x14:conditionalFormatting>
      </x14:conditionalFormattings>
    </ext>
  </extLs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B1:I14"/>
  <sheetViews>
    <sheetView showGridLines="0" zoomScaleNormal="100" workbookViewId="0">
      <selection activeCell="D3" sqref="D3"/>
    </sheetView>
  </sheetViews>
  <sheetFormatPr defaultRowHeight="13.2" x14ac:dyDescent="0.25"/>
  <cols>
    <col min="2" max="2" width="1.5546875" customWidth="1"/>
    <col min="3" max="9" width="20.77734375" customWidth="1"/>
  </cols>
  <sheetData>
    <row r="1" spans="2:9" ht="75.75" customHeight="1" x14ac:dyDescent="0.25">
      <c r="B1" s="9"/>
      <c r="C1" s="61" t="str">
        <f>"November "&amp;CalendarYear</f>
        <v>November 2026</v>
      </c>
      <c r="D1" s="61"/>
      <c r="E1" s="61"/>
      <c r="F1" s="3"/>
      <c r="G1" s="3"/>
      <c r="H1" s="3"/>
      <c r="I1" s="3"/>
    </row>
    <row r="2" spans="2:9" ht="22.5" customHeight="1" thickBot="1" x14ac:dyDescent="0.3">
      <c r="C2" s="8" t="str">
        <f t="shared" ref="C2:I2" si="0">TEXT(C3,"dddd")</f>
        <v>Sunday</v>
      </c>
      <c r="D2" s="8" t="str">
        <f t="shared" si="0"/>
        <v>Monday</v>
      </c>
      <c r="E2" s="8" t="str">
        <f t="shared" si="0"/>
        <v>Tuesday</v>
      </c>
      <c r="F2" s="8" t="str">
        <f t="shared" si="0"/>
        <v>Wednesday</v>
      </c>
      <c r="G2" s="8" t="str">
        <f t="shared" si="0"/>
        <v>Thursday</v>
      </c>
      <c r="H2" s="8" t="str">
        <f t="shared" si="0"/>
        <v>Friday</v>
      </c>
      <c r="I2" s="8" t="str">
        <f t="shared" si="0"/>
        <v>Saturday</v>
      </c>
    </row>
    <row r="3" spans="2:9" ht="14.25" customHeight="1" thickTop="1" x14ac:dyDescent="0.25">
      <c r="C3" s="45">
        <f t="array" ref="C3:I3">DaysAndWeeks+DATE(CalendarYear,11,1)-WEEKDAY(DATE(CalendarYear,11,1),(WeekStart="Monday")+1)+1</f>
        <v>46327</v>
      </c>
      <c r="D3" s="45">
        <v>46328</v>
      </c>
      <c r="E3" s="45">
        <v>46329</v>
      </c>
      <c r="F3" s="45">
        <v>46330</v>
      </c>
      <c r="G3" s="45">
        <v>46331</v>
      </c>
      <c r="H3" s="45">
        <v>46332</v>
      </c>
      <c r="I3" s="45">
        <v>46333</v>
      </c>
    </row>
    <row r="4" spans="2:9" ht="100.05" customHeight="1" x14ac:dyDescent="0.25">
      <c r="C4" s="43" t="str">
        <f t="shared" ref="C4:I4" si="1">IFERROR(VLOOKUP(C3,Important_Dates,2,FALSE),"")</f>
        <v/>
      </c>
      <c r="D4" s="43" t="str">
        <f t="shared" si="1"/>
        <v/>
      </c>
      <c r="E4" s="44" t="str">
        <f t="shared" si="1"/>
        <v/>
      </c>
      <c r="F4" s="44" t="str">
        <f t="shared" si="1"/>
        <v/>
      </c>
      <c r="G4" s="44" t="str">
        <f t="shared" si="1"/>
        <v/>
      </c>
      <c r="H4" s="44" t="str">
        <f t="shared" si="1"/>
        <v/>
      </c>
      <c r="I4" s="44" t="str">
        <f t="shared" si="1"/>
        <v/>
      </c>
    </row>
    <row r="5" spans="2:9" ht="15" customHeight="1" x14ac:dyDescent="0.25">
      <c r="C5" s="45">
        <f t="array" ref="C5:I5">DaysAndWeeks+DATE(CalendarYear,11,1)-WEEKDAY(DATE(CalendarYear,11,1),(WeekStart="Monday")+1)+8</f>
        <v>46334</v>
      </c>
      <c r="D5" s="45">
        <v>46335</v>
      </c>
      <c r="E5" s="45">
        <v>46336</v>
      </c>
      <c r="F5" s="45">
        <v>46337</v>
      </c>
      <c r="G5" s="45">
        <v>46338</v>
      </c>
      <c r="H5" s="45">
        <v>46339</v>
      </c>
      <c r="I5" s="45">
        <v>46340</v>
      </c>
    </row>
    <row r="6" spans="2:9" ht="100.05" customHeight="1" x14ac:dyDescent="0.25">
      <c r="C6" s="44" t="str">
        <f t="shared" ref="C6:I6" si="2">IFERROR(VLOOKUP(C5,Important_Dates,2,FALSE),"")</f>
        <v/>
      </c>
      <c r="D6" s="44" t="str">
        <f t="shared" si="2"/>
        <v/>
      </c>
      <c r="E6" s="44" t="str">
        <f t="shared" si="2"/>
        <v/>
      </c>
      <c r="F6" s="44" t="str">
        <f t="shared" si="2"/>
        <v>Veterans' Day</v>
      </c>
      <c r="G6" s="44" t="str">
        <f t="shared" si="2"/>
        <v/>
      </c>
      <c r="H6" s="44" t="str">
        <f t="shared" si="2"/>
        <v/>
      </c>
      <c r="I6" s="44" t="str">
        <f t="shared" si="2"/>
        <v/>
      </c>
    </row>
    <row r="7" spans="2:9" ht="15" customHeight="1" x14ac:dyDescent="0.25">
      <c r="C7" s="45">
        <f t="array" ref="C7:I7">DaysAndWeeks+DATE(CalendarYear,11,1)-WEEKDAY(DATE(CalendarYear,11,1),(WeekStart="Monday")+1)+15</f>
        <v>46341</v>
      </c>
      <c r="D7" s="45">
        <v>46342</v>
      </c>
      <c r="E7" s="45">
        <v>46343</v>
      </c>
      <c r="F7" s="45">
        <v>46344</v>
      </c>
      <c r="G7" s="46">
        <v>46345</v>
      </c>
      <c r="H7" s="47">
        <v>46346</v>
      </c>
      <c r="I7" s="45">
        <v>46347</v>
      </c>
    </row>
    <row r="8" spans="2:9" ht="100.05" customHeight="1" x14ac:dyDescent="0.25">
      <c r="C8" s="44" t="str">
        <f t="shared" ref="C8:I8" si="3">IFERROR(VLOOKUP(C7,Important_Dates,2,FALSE),"")</f>
        <v/>
      </c>
      <c r="D8" s="44" t="str">
        <f t="shared" si="3"/>
        <v/>
      </c>
      <c r="E8" s="44" t="str">
        <f t="shared" si="3"/>
        <v/>
      </c>
      <c r="F8" s="44" t="str">
        <f t="shared" si="3"/>
        <v/>
      </c>
      <c r="G8" s="44" t="str">
        <f t="shared" si="3"/>
        <v/>
      </c>
      <c r="H8" s="44" t="str">
        <f t="shared" si="3"/>
        <v/>
      </c>
      <c r="I8" s="44" t="str">
        <f t="shared" si="3"/>
        <v/>
      </c>
    </row>
    <row r="9" spans="2:9" ht="15" customHeight="1" x14ac:dyDescent="0.25">
      <c r="C9" s="45">
        <f t="array" ref="C9:I9">DaysAndWeeks+DATE(CalendarYear,11,1)-WEEKDAY(DATE(CalendarYear,11,1),(WeekStart="Monday")+1)+22</f>
        <v>46348</v>
      </c>
      <c r="D9" s="45">
        <v>46349</v>
      </c>
      <c r="E9" s="45">
        <v>46350</v>
      </c>
      <c r="F9" s="45">
        <v>46351</v>
      </c>
      <c r="G9" s="45">
        <v>46352</v>
      </c>
      <c r="H9" s="45">
        <v>46353</v>
      </c>
      <c r="I9" s="45">
        <v>46354</v>
      </c>
    </row>
    <row r="10" spans="2:9" ht="100.05" customHeight="1" x14ac:dyDescent="0.25">
      <c r="C10" s="44" t="str">
        <f t="shared" ref="C10:I10" si="4">IFERROR(VLOOKUP(C9,Important_Dates,2,FALSE),"")</f>
        <v/>
      </c>
      <c r="D10" s="44" t="str">
        <f t="shared" si="4"/>
        <v/>
      </c>
      <c r="E10" s="44" t="str">
        <f t="shared" si="4"/>
        <v/>
      </c>
      <c r="F10" s="44" t="str">
        <f t="shared" si="4"/>
        <v/>
      </c>
      <c r="G10" s="44" t="str">
        <f t="shared" si="4"/>
        <v>Thanksgiving</v>
      </c>
      <c r="H10" s="44" t="str">
        <f t="shared" si="4"/>
        <v>Day after Thanksgiving</v>
      </c>
      <c r="I10" s="44" t="str">
        <f t="shared" si="4"/>
        <v/>
      </c>
    </row>
    <row r="11" spans="2:9" ht="15" customHeight="1" x14ac:dyDescent="0.25">
      <c r="C11" s="45">
        <f t="array" ref="C11:I11">DaysAndWeeks+DATE(CalendarYear,11,1)-WEEKDAY(DATE(CalendarYear,11,1),(WeekStart="Monday")+1)+29</f>
        <v>46355</v>
      </c>
      <c r="D11" s="45">
        <v>46356</v>
      </c>
      <c r="E11" s="45">
        <v>46357</v>
      </c>
      <c r="F11" s="45">
        <v>46358</v>
      </c>
      <c r="G11" s="45">
        <v>46359</v>
      </c>
      <c r="H11" s="45">
        <v>46360</v>
      </c>
      <c r="I11" s="45">
        <v>46361</v>
      </c>
    </row>
    <row r="12" spans="2:9" ht="100.05" customHeight="1" x14ac:dyDescent="0.25">
      <c r="C12" s="44" t="str">
        <f t="shared" ref="C12:I12" si="5">IFERROR(VLOOKUP(C11,Important_Dates,2,FALSE),"")</f>
        <v/>
      </c>
      <c r="D12" s="44" t="str">
        <f t="shared" si="5"/>
        <v/>
      </c>
      <c r="E12" s="44" t="str">
        <f t="shared" si="5"/>
        <v/>
      </c>
      <c r="F12" s="44" t="str">
        <f t="shared" si="5"/>
        <v/>
      </c>
      <c r="G12" s="44" t="str">
        <f t="shared" si="5"/>
        <v/>
      </c>
      <c r="H12" s="43" t="str">
        <f t="shared" si="5"/>
        <v/>
      </c>
      <c r="I12" s="43" t="str">
        <f t="shared" si="5"/>
        <v/>
      </c>
    </row>
    <row r="13" spans="2:9" ht="15" customHeight="1" x14ac:dyDescent="0.25">
      <c r="C13" s="45">
        <f t="array" ref="C13:D13">DaysAndWeeks+DATE(CalendarYear,11,1)-WEEKDAY(DATE(CalendarYear,11,1),(WeekStart="Monday")+1)+36</f>
        <v>46362</v>
      </c>
      <c r="D13" s="45">
        <v>46363</v>
      </c>
      <c r="E13" s="62" t="s">
        <v>0</v>
      </c>
      <c r="F13" s="62"/>
      <c r="G13" s="62"/>
      <c r="H13" s="62"/>
      <c r="I13" s="62"/>
    </row>
    <row r="14" spans="2:9" ht="100.05" customHeight="1" x14ac:dyDescent="0.25">
      <c r="C14" s="43" t="str">
        <f>IFERROR(VLOOKUP(C13,Important_Dates,2,FALSE),"")</f>
        <v/>
      </c>
      <c r="D14" s="43" t="str">
        <f>IFERROR(VLOOKUP(D13,Important_Dates,2,FALSE),"")</f>
        <v/>
      </c>
      <c r="E14" s="63"/>
      <c r="F14" s="63"/>
      <c r="G14" s="63"/>
      <c r="H14" s="63"/>
      <c r="I14" s="63"/>
    </row>
  </sheetData>
  <mergeCells count="3">
    <mergeCell ref="C1:E1"/>
    <mergeCell ref="E13:I13"/>
    <mergeCell ref="E14:I14"/>
  </mergeCells>
  <conditionalFormatting sqref="C4:H4">
    <cfRule type="expression" dxfId="17" priority="8">
      <formula>DAY(C3)&gt;8</formula>
    </cfRule>
  </conditionalFormatting>
  <conditionalFormatting sqref="C2:I2">
    <cfRule type="expression" dxfId="16" priority="2">
      <formula>OR(C2="Sunday",C2="Saturday")</formula>
    </cfRule>
  </conditionalFormatting>
  <conditionalFormatting sqref="C12:I12 C14:D14">
    <cfRule type="expression" dxfId="9" priority="9">
      <formula>AND(DAY(C11)&gt;=1,DAY(C11)&lt;=15)</formula>
    </cfRule>
  </conditionalFormatting>
  <dataValidations count="3">
    <dataValidation allowBlank="1" showInputMessage="1" prompt="Enter monthly Notes in cell below" sqref="E13:I13" xr:uid="{00000000-0002-0000-0B00-000000000000}"/>
    <dataValidation allowBlank="1" showInputMessage="1" prompt="Enter monthly Notes in this cell" sqref="E14:I14" xr:uid="{00000000-0002-0000-0B00-000001000000}"/>
    <dataValidation allowBlank="1" showInputMessage="1" showErrorMessage="1" prompt="Events for the month are automatically updated in this tab. To add or modify an event, click Set Important Dates button. Days from the previous and next months are shaded." sqref="A1" xr:uid="{00000000-0002-0000-0B00-000002000000}"/>
  </dataValidations>
  <pageMargins left="0.25" right="0.25" top="0.75" bottom="0.75" header="0.3" footer="0.3"/>
  <pageSetup paperSize="9" scale="6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stopIfTrue="1" id="{AD164A18-7C2E-4AFF-8942-75BBF87904B2}">
            <xm:f>VLOOKUP(C3,Important_Dates,4,FALSE)='SABRS Deadline &amp; Events'!$H$21</xm:f>
            <x14:dxf>
              <fill>
                <patternFill>
                  <bgColor theme="8" tint="-0.24994659260841701"/>
                </patternFill>
              </fill>
            </x14:dxf>
          </x14:cfRule>
          <x14:cfRule type="expression" priority="317" stopIfTrue="1" id="{646E5396-1599-40CC-9572-90C79EF446AE}">
            <xm:f>VLOOKUP(C3,Important_Dates,4,FALSE)='SABRS Deadline &amp; Events'!$H$16</xm:f>
            <x14:dxf>
              <fill>
                <patternFill>
                  <bgColor theme="5"/>
                </patternFill>
              </fill>
            </x14:dxf>
          </x14:cfRule>
          <x14:cfRule type="expression" priority="318" stopIfTrue="1" id="{5409FD47-E3EE-4CDC-B563-4A8077B046C4}">
            <xm:f>VLOOKUP(C3,Important_Dates,4,FALSE)='SABRS Deadline &amp; Events'!$H$17</xm:f>
            <x14:dxf>
              <fill>
                <patternFill>
                  <bgColor theme="6"/>
                </patternFill>
              </fill>
            </x14:dxf>
          </x14:cfRule>
          <x14:cfRule type="expression" priority="319" stopIfTrue="1" id="{98A78EE3-BE97-4DB8-B2A5-59D7ECB9B088}">
            <xm:f>VLOOKUP(C3,Important_Dates,4,FALSE)='SABRS Deadline &amp; Events'!$H$18</xm:f>
            <x14:dxf>
              <fill>
                <patternFill>
                  <bgColor theme="7"/>
                </patternFill>
              </fill>
            </x14:dxf>
          </x14:cfRule>
          <x14:cfRule type="expression" priority="320" stopIfTrue="1" id="{FF8874DE-5757-4952-97D4-B2D272D53203}">
            <xm:f>VLOOKUP(C3,Important_Dates,4,FALSE)='SABRS Deadline &amp; Events'!$H$19</xm:f>
            <x14:dxf>
              <fill>
                <patternFill>
                  <bgColor theme="4"/>
                </patternFill>
              </fill>
            </x14:dxf>
          </x14:cfRule>
          <x14:cfRule type="expression" priority="321" stopIfTrue="1" id="{555D5FA4-BB5D-4763-B971-0AE99C881330}">
            <xm:f>VLOOKUP(C3,Important_Dates,4,FALSE)='SABRS Deadline &amp; Events'!$H$20</xm:f>
            <x14:dxf>
              <fill>
                <patternFill>
                  <bgColor theme="3" tint="0.89996032593768116"/>
                </patternFill>
              </fill>
            </x14:dxf>
          </x14:cfRule>
          <xm:sqref>C3:I3 C5:I5 C7:I7 C9:I9 C11:I11 C13:D13</xm:sqref>
        </x14:conditionalFormatting>
      </x14:conditionalFormatting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pageSetUpPr fitToPage="1"/>
  </sheetPr>
  <dimension ref="B1:I14"/>
  <sheetViews>
    <sheetView showGridLines="0" zoomScaleNormal="100" workbookViewId="0">
      <selection activeCell="G10" sqref="G10"/>
    </sheetView>
  </sheetViews>
  <sheetFormatPr defaultRowHeight="13.2" x14ac:dyDescent="0.25"/>
  <cols>
    <col min="2" max="2" width="1.5546875" customWidth="1"/>
    <col min="3" max="9" width="20.77734375" customWidth="1"/>
  </cols>
  <sheetData>
    <row r="1" spans="2:9" ht="75.75" customHeight="1" x14ac:dyDescent="0.25">
      <c r="B1" s="4"/>
      <c r="C1" s="61" t="str">
        <f>"December "&amp;CalendarYear</f>
        <v>December 2026</v>
      </c>
      <c r="D1" s="61"/>
      <c r="E1" s="61"/>
      <c r="F1" s="3"/>
      <c r="G1" s="3"/>
      <c r="H1" s="3"/>
      <c r="I1" s="3"/>
    </row>
    <row r="2" spans="2:9" ht="22.5" customHeight="1" thickBot="1" x14ac:dyDescent="0.3">
      <c r="C2" s="2" t="str">
        <f t="shared" ref="C2:I2" si="0">TEXT(C3,"dddd")</f>
        <v>Sunday</v>
      </c>
      <c r="D2" s="2" t="str">
        <f t="shared" si="0"/>
        <v>Monday</v>
      </c>
      <c r="E2" s="2" t="str">
        <f t="shared" si="0"/>
        <v>Tuesday</v>
      </c>
      <c r="F2" s="2" t="str">
        <f t="shared" si="0"/>
        <v>Wednesday</v>
      </c>
      <c r="G2" s="2" t="str">
        <f t="shared" si="0"/>
        <v>Thursday</v>
      </c>
      <c r="H2" s="2" t="str">
        <f t="shared" si="0"/>
        <v>Friday</v>
      </c>
      <c r="I2" s="2" t="str">
        <f t="shared" si="0"/>
        <v>Saturday</v>
      </c>
    </row>
    <row r="3" spans="2:9" ht="14.25" customHeight="1" thickTop="1" x14ac:dyDescent="0.25">
      <c r="C3" s="45">
        <f t="array" ref="C3:I3">DaysAndWeeks+DATE(CalendarYear,12,1)-WEEKDAY(DATE(CalendarYear,12,1),(WeekStart="Monday")+1)+1</f>
        <v>46355</v>
      </c>
      <c r="D3" s="45">
        <v>46356</v>
      </c>
      <c r="E3" s="45">
        <v>46357</v>
      </c>
      <c r="F3" s="45">
        <v>46358</v>
      </c>
      <c r="G3" s="45">
        <v>46359</v>
      </c>
      <c r="H3" s="45">
        <v>46360</v>
      </c>
      <c r="I3" s="45">
        <v>46361</v>
      </c>
    </row>
    <row r="4" spans="2:9" ht="100.05" customHeight="1" x14ac:dyDescent="0.25">
      <c r="C4" s="43" t="str">
        <f t="shared" ref="C4:I4" si="1">IFERROR(VLOOKUP(C3,Important_Dates,2,FALSE),"")</f>
        <v/>
      </c>
      <c r="D4" s="43" t="str">
        <f t="shared" si="1"/>
        <v/>
      </c>
      <c r="E4" s="44" t="str">
        <f t="shared" si="1"/>
        <v/>
      </c>
      <c r="F4" s="44" t="str">
        <f t="shared" si="1"/>
        <v/>
      </c>
      <c r="G4" s="44" t="str">
        <f t="shared" si="1"/>
        <v/>
      </c>
      <c r="H4" s="44" t="str">
        <f t="shared" si="1"/>
        <v/>
      </c>
      <c r="I4" s="44" t="str">
        <f t="shared" si="1"/>
        <v/>
      </c>
    </row>
    <row r="5" spans="2:9" ht="15" customHeight="1" x14ac:dyDescent="0.25">
      <c r="C5" s="45">
        <f t="array" ref="C5:I5">DaysAndWeeks+DATE(CalendarYear,12,1)-WEEKDAY(DATE(CalendarYear,12,1),(WeekStart="Monday")+1)+8</f>
        <v>46362</v>
      </c>
      <c r="D5" s="45">
        <v>46363</v>
      </c>
      <c r="E5" s="45">
        <v>46364</v>
      </c>
      <c r="F5" s="45">
        <v>46365</v>
      </c>
      <c r="G5" s="45">
        <v>46366</v>
      </c>
      <c r="H5" s="45">
        <v>46367</v>
      </c>
      <c r="I5" s="45">
        <v>46368</v>
      </c>
    </row>
    <row r="6" spans="2:9" ht="100.05" customHeight="1" x14ac:dyDescent="0.25">
      <c r="C6" s="44" t="str">
        <f t="shared" ref="C6:I6" si="2">IFERROR(VLOOKUP(C5,Important_Dates,2,FALSE),"")</f>
        <v/>
      </c>
      <c r="D6" s="44" t="str">
        <f t="shared" si="2"/>
        <v/>
      </c>
      <c r="E6" s="44" t="str">
        <f t="shared" si="2"/>
        <v>SABRS Governor's Budget Reconciliation Guidelines and Instructions Presentation</v>
      </c>
      <c r="F6" s="44" t="str">
        <f t="shared" si="2"/>
        <v/>
      </c>
      <c r="G6" s="44" t="str">
        <f t="shared" si="2"/>
        <v>SABRS office hours begin for Governor's Budget reconciliation</v>
      </c>
      <c r="H6" s="44" t="str">
        <f t="shared" si="2"/>
        <v/>
      </c>
      <c r="I6" s="44" t="str">
        <f t="shared" si="2"/>
        <v/>
      </c>
    </row>
    <row r="7" spans="2:9" ht="15" customHeight="1" x14ac:dyDescent="0.25">
      <c r="C7" s="45">
        <f t="array" ref="C7:I7">DaysAndWeeks+DATE(CalendarYear,12,1)-WEEKDAY(DATE(CalendarYear,12,1),(WeekStart="Monday")+1)+15</f>
        <v>46369</v>
      </c>
      <c r="D7" s="45">
        <v>46370</v>
      </c>
      <c r="E7" s="45">
        <v>46371</v>
      </c>
      <c r="F7" s="45">
        <v>46372</v>
      </c>
      <c r="G7" s="46">
        <v>46373</v>
      </c>
      <c r="H7" s="47">
        <v>46374</v>
      </c>
      <c r="I7" s="45">
        <v>46375</v>
      </c>
    </row>
    <row r="8" spans="2:9" ht="100.05" customHeight="1" x14ac:dyDescent="0.25">
      <c r="C8" s="44" t="str">
        <f t="shared" ref="C8:I8" si="3">IFERROR(VLOOKUP(C7,Important_Dates,2,FALSE),"")</f>
        <v/>
      </c>
      <c r="D8" s="44" t="str">
        <f t="shared" si="3"/>
        <v/>
      </c>
      <c r="E8" s="44" t="str">
        <f t="shared" si="3"/>
        <v/>
      </c>
      <c r="F8" s="44" t="str">
        <f t="shared" si="3"/>
        <v/>
      </c>
      <c r="G8" s="44" t="str">
        <f t="shared" si="3"/>
        <v>Quarter 7 allotments due</v>
      </c>
      <c r="H8" s="44" t="str">
        <f t="shared" si="3"/>
        <v/>
      </c>
      <c r="I8" s="44" t="str">
        <f t="shared" si="3"/>
        <v/>
      </c>
    </row>
    <row r="9" spans="2:9" ht="15" customHeight="1" x14ac:dyDescent="0.25">
      <c r="C9" s="45">
        <f t="array" ref="C9:I9">DaysAndWeeks+DATE(CalendarYear,12,1)-WEEKDAY(DATE(CalendarYear,12,1),(WeekStart="Monday")+1)+22</f>
        <v>46376</v>
      </c>
      <c r="D9" s="45">
        <v>46377</v>
      </c>
      <c r="E9" s="45">
        <v>46378</v>
      </c>
      <c r="F9" s="45">
        <v>46379</v>
      </c>
      <c r="G9" s="45">
        <v>46380</v>
      </c>
      <c r="H9" s="45">
        <v>46381</v>
      </c>
      <c r="I9" s="45">
        <v>46382</v>
      </c>
    </row>
    <row r="10" spans="2:9" ht="100.05" customHeight="1" x14ac:dyDescent="0.25">
      <c r="C10" s="44" t="str">
        <f t="shared" ref="C10:I10" si="4">IFERROR(VLOOKUP(C9,Important_Dates,2,FALSE),"")</f>
        <v/>
      </c>
      <c r="D10" s="44" t="str">
        <f t="shared" si="4"/>
        <v/>
      </c>
      <c r="E10" s="44" t="str">
        <f t="shared" si="4"/>
        <v/>
      </c>
      <c r="F10" s="44" t="str">
        <f t="shared" si="4"/>
        <v/>
      </c>
      <c r="G10" s="44" t="str">
        <f t="shared" si="4"/>
        <v/>
      </c>
      <c r="H10" s="44" t="str">
        <f t="shared" si="4"/>
        <v>Christmas</v>
      </c>
      <c r="I10" s="44" t="str">
        <f t="shared" si="4"/>
        <v/>
      </c>
    </row>
    <row r="11" spans="2:9" ht="15" customHeight="1" x14ac:dyDescent="0.25">
      <c r="C11" s="45">
        <f t="array" ref="C11:I11">DaysAndWeeks+DATE(CalendarYear,12,1)-WEEKDAY(DATE(CalendarYear,12,1),(WeekStart="Monday")+1)+29</f>
        <v>46383</v>
      </c>
      <c r="D11" s="45">
        <v>46384</v>
      </c>
      <c r="E11" s="45">
        <v>46385</v>
      </c>
      <c r="F11" s="45">
        <v>46386</v>
      </c>
      <c r="G11" s="45">
        <v>46387</v>
      </c>
      <c r="H11" s="45">
        <v>46388</v>
      </c>
      <c r="I11" s="45">
        <v>46389</v>
      </c>
    </row>
    <row r="12" spans="2:9" ht="100.05" customHeight="1" x14ac:dyDescent="0.25">
      <c r="C12" s="44" t="str">
        <f t="shared" ref="C12:I12" si="5">IFERROR(VLOOKUP(C11,Important_Dates,2,FALSE),"")</f>
        <v/>
      </c>
      <c r="D12" s="44" t="str">
        <f t="shared" si="5"/>
        <v/>
      </c>
      <c r="E12" s="44" t="str">
        <f t="shared" si="5"/>
        <v/>
      </c>
      <c r="F12" s="44" t="str">
        <f t="shared" si="5"/>
        <v/>
      </c>
      <c r="G12" s="44" t="str">
        <f t="shared" si="5"/>
        <v/>
      </c>
      <c r="H12" s="43" t="str">
        <f t="shared" si="5"/>
        <v>New Year's Day</v>
      </c>
      <c r="I12" s="43" t="str">
        <f t="shared" si="5"/>
        <v/>
      </c>
    </row>
    <row r="13" spans="2:9" ht="15" customHeight="1" x14ac:dyDescent="0.25">
      <c r="C13" s="45">
        <f t="array" ref="C13:D13">DaysAndWeeks+DATE(CalendarYear,12,1)-WEEKDAY(DATE(CalendarYear,12,1),(WeekStart="Monday")+1)+36</f>
        <v>46390</v>
      </c>
      <c r="D13" s="45">
        <v>46391</v>
      </c>
      <c r="E13" s="62" t="s">
        <v>0</v>
      </c>
      <c r="F13" s="62"/>
      <c r="G13" s="62"/>
      <c r="H13" s="62"/>
      <c r="I13" s="62"/>
    </row>
    <row r="14" spans="2:9" ht="100.05" customHeight="1" x14ac:dyDescent="0.25">
      <c r="C14" s="43" t="str">
        <f>IFERROR(VLOOKUP(C13,Important_Dates,2,FALSE),"")</f>
        <v/>
      </c>
      <c r="D14" s="43" t="str">
        <f>IFERROR(VLOOKUP(D13,Important_Dates,2,FALSE),"")</f>
        <v/>
      </c>
      <c r="E14" s="63"/>
      <c r="F14" s="63"/>
      <c r="G14" s="63"/>
      <c r="H14" s="63"/>
      <c r="I14" s="63"/>
    </row>
  </sheetData>
  <mergeCells count="3">
    <mergeCell ref="C1:E1"/>
    <mergeCell ref="E13:I13"/>
    <mergeCell ref="E14:I14"/>
  </mergeCells>
  <conditionalFormatting sqref="C4:H4">
    <cfRule type="expression" dxfId="8" priority="9">
      <formula>DAY(C3)&gt;8</formula>
    </cfRule>
  </conditionalFormatting>
  <conditionalFormatting sqref="C2:I2">
    <cfRule type="expression" dxfId="7" priority="2">
      <formula>OR(C2="Sunday",C2="Saturday")</formula>
    </cfRule>
  </conditionalFormatting>
  <conditionalFormatting sqref="C12:I12 C14:D14">
    <cfRule type="expression" dxfId="0" priority="10">
      <formula>AND(DAY(C11)&gt;=1,DAY(C11)&lt;=15)</formula>
    </cfRule>
  </conditionalFormatting>
  <dataValidations xWindow="20" yWindow="434" count="3">
    <dataValidation allowBlank="1" showInputMessage="1" prompt="Enter monthly Notes in this cell" sqref="E14:I14" xr:uid="{00000000-0002-0000-0C00-000000000000}"/>
    <dataValidation allowBlank="1" showInputMessage="1" prompt="Enter monthly Notes in cell below" sqref="E13:I13" xr:uid="{00000000-0002-0000-0C00-000001000000}"/>
    <dataValidation allowBlank="1" showInputMessage="1" showErrorMessage="1" prompt="Events for the month are automatically updated in this tab. To add or modify an event, click Set Important Dates button. Days from the previous and next months are shaded." sqref="A1" xr:uid="{00000000-0002-0000-0C00-000002000000}"/>
  </dataValidations>
  <pageMargins left="0.25" right="0.25" top="0.75" bottom="0.75" header="0.3" footer="0.3"/>
  <pageSetup paperSize="9" scale="6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stopIfTrue="1" id="{4C9F6774-E675-4621-8075-8FCFF97E9A1B}">
            <xm:f>VLOOKUP(C3,Important_Dates,4,FALSE)='SABRS Deadline &amp; Events'!$H$21</xm:f>
            <x14:dxf>
              <fill>
                <patternFill>
                  <bgColor theme="8" tint="-0.24994659260841701"/>
                </patternFill>
              </fill>
            </x14:dxf>
          </x14:cfRule>
          <x14:cfRule type="expression" priority="347" stopIfTrue="1" id="{BD52B2D0-FA2E-47BB-8136-64E564C3DE31}">
            <xm:f>VLOOKUP(C3,Important_Dates,4,FALSE)='SABRS Deadline &amp; Events'!$H$16</xm:f>
            <x14:dxf>
              <fill>
                <patternFill>
                  <bgColor theme="5"/>
                </patternFill>
              </fill>
            </x14:dxf>
          </x14:cfRule>
          <x14:cfRule type="expression" priority="348" stopIfTrue="1" id="{B84FBFE2-80EE-41B3-9229-C7270D68E7C8}">
            <xm:f>VLOOKUP(C3,Important_Dates,4,FALSE)='SABRS Deadline &amp; Events'!$H$17</xm:f>
            <x14:dxf>
              <fill>
                <patternFill>
                  <bgColor theme="6"/>
                </patternFill>
              </fill>
            </x14:dxf>
          </x14:cfRule>
          <x14:cfRule type="expression" priority="349" stopIfTrue="1" id="{D6C10FBE-4950-4BE4-929D-3CB1831B3DF5}">
            <xm:f>VLOOKUP(C3,Important_Dates,4,FALSE)='SABRS Deadline &amp; Events'!$H$18</xm:f>
            <x14:dxf>
              <fill>
                <patternFill>
                  <bgColor theme="7"/>
                </patternFill>
              </fill>
            </x14:dxf>
          </x14:cfRule>
          <x14:cfRule type="expression" priority="350" stopIfTrue="1" id="{897F4A83-B04D-428F-814F-AB9817677A11}">
            <xm:f>VLOOKUP(C3,Important_Dates,4,FALSE)='SABRS Deadline &amp; Events'!$H$19</xm:f>
            <x14:dxf>
              <fill>
                <patternFill>
                  <bgColor theme="4"/>
                </patternFill>
              </fill>
            </x14:dxf>
          </x14:cfRule>
          <x14:cfRule type="expression" priority="351" stopIfTrue="1" id="{9C0D49E4-6CB5-49E4-ADD3-E27E6B4C563C}">
            <xm:f>VLOOKUP(C3,Important_Dates,4,FALSE)='SABRS Deadline &amp; Events'!$H$20</xm:f>
            <x14:dxf>
              <fill>
                <patternFill>
                  <bgColor theme="3" tint="0.89996032593768116"/>
                </patternFill>
              </fill>
            </x14:dxf>
          </x14:cfRule>
          <xm:sqref>C3:I3 C5:I5 C7:I7 C9:I9 C11:I11 C13:D13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3">
    <pageSetUpPr fitToPage="1"/>
  </sheetPr>
  <dimension ref="B1:I14"/>
  <sheetViews>
    <sheetView showGridLines="0" tabSelected="1" zoomScaleNormal="100" workbookViewId="0">
      <selection activeCell="G3" sqref="G3"/>
    </sheetView>
  </sheetViews>
  <sheetFormatPr defaultRowHeight="13.2" x14ac:dyDescent="0.25"/>
  <cols>
    <col min="2" max="2" width="1.5546875" customWidth="1"/>
    <col min="3" max="9" width="20.77734375" customWidth="1"/>
  </cols>
  <sheetData>
    <row r="1" spans="2:9" ht="75.75" customHeight="1" x14ac:dyDescent="0.25">
      <c r="B1" s="4"/>
      <c r="C1" s="61" t="str">
        <f>"January "&amp;CalendarYear</f>
        <v>January 2026</v>
      </c>
      <c r="D1" s="61"/>
      <c r="E1" s="61"/>
      <c r="F1" s="3"/>
      <c r="G1" s="3"/>
      <c r="H1" s="3"/>
      <c r="I1" s="3"/>
    </row>
    <row r="2" spans="2:9" ht="22.5" customHeight="1" thickBot="1" x14ac:dyDescent="0.3">
      <c r="C2" s="2" t="str">
        <f t="shared" ref="C2:I2" si="0">TEXT(C3,"dddd")</f>
        <v>Sunday</v>
      </c>
      <c r="D2" s="2" t="str">
        <f t="shared" si="0"/>
        <v>Monday</v>
      </c>
      <c r="E2" s="2" t="str">
        <f t="shared" si="0"/>
        <v>Tuesday</v>
      </c>
      <c r="F2" s="2" t="str">
        <f t="shared" si="0"/>
        <v>Wednesday</v>
      </c>
      <c r="G2" s="2" t="str">
        <f t="shared" si="0"/>
        <v>Thursday</v>
      </c>
      <c r="H2" s="2" t="str">
        <f t="shared" si="0"/>
        <v>Friday</v>
      </c>
      <c r="I2" s="2" t="str">
        <f t="shared" si="0"/>
        <v>Saturday</v>
      </c>
    </row>
    <row r="3" spans="2:9" ht="14.25" customHeight="1" thickTop="1" x14ac:dyDescent="0.25">
      <c r="C3" s="45">
        <f t="array" ref="C3:I3">DaysAndWeeks+DATE(CalendarYear,1,1)-WEEKDAY(DATE(CalendarYear,1,1),(WeekStart="Monday")+1)+1</f>
        <v>46019</v>
      </c>
      <c r="D3" s="45">
        <v>46020</v>
      </c>
      <c r="E3" s="45">
        <v>46021</v>
      </c>
      <c r="F3" s="45">
        <v>46022</v>
      </c>
      <c r="G3" s="45">
        <v>46023</v>
      </c>
      <c r="H3" s="45">
        <v>46024</v>
      </c>
      <c r="I3" s="45">
        <v>46025</v>
      </c>
    </row>
    <row r="4" spans="2:9" ht="100.05" customHeight="1" x14ac:dyDescent="0.25">
      <c r="C4" s="43" t="str">
        <f t="shared" ref="C4:I4" si="1">IFERROR(VLOOKUP(C3,Important_Dates,2,FALSE),"")</f>
        <v/>
      </c>
      <c r="D4" s="43" t="str">
        <f t="shared" si="1"/>
        <v/>
      </c>
      <c r="E4" s="44" t="str">
        <f t="shared" si="1"/>
        <v/>
      </c>
      <c r="F4" s="44" t="str">
        <f t="shared" si="1"/>
        <v/>
      </c>
      <c r="G4" s="44" t="str">
        <f t="shared" si="1"/>
        <v>New Year's Day</v>
      </c>
      <c r="H4" s="44" t="str">
        <f t="shared" si="1"/>
        <v/>
      </c>
      <c r="I4" s="44" t="str">
        <f t="shared" si="1"/>
        <v/>
      </c>
    </row>
    <row r="5" spans="2:9" ht="15" customHeight="1" x14ac:dyDescent="0.25">
      <c r="C5" s="45">
        <f t="array" ref="C5:I5">DaysAndWeeks+DATE(CalendarYear,1,1)-WEEKDAY(DATE(CalendarYear,1,1),(WeekStart="Monday")+1)+8</f>
        <v>46026</v>
      </c>
      <c r="D5" s="45">
        <v>46027</v>
      </c>
      <c r="E5" s="45">
        <v>46028</v>
      </c>
      <c r="F5" s="45">
        <v>46029</v>
      </c>
      <c r="G5" s="45">
        <v>46030</v>
      </c>
      <c r="H5" s="45">
        <v>46031</v>
      </c>
      <c r="I5" s="45">
        <v>46032</v>
      </c>
    </row>
    <row r="6" spans="2:9" ht="100.05" customHeight="1" x14ac:dyDescent="0.25">
      <c r="C6" s="44" t="str">
        <f t="shared" ref="C6:I6" si="2">IFERROR(VLOOKUP(C5,Important_Dates,2,FALSE),"")</f>
        <v/>
      </c>
      <c r="D6" s="44" t="str">
        <f t="shared" si="2"/>
        <v/>
      </c>
      <c r="E6" s="44" t="str">
        <f t="shared" si="2"/>
        <v/>
      </c>
      <c r="F6" s="44" t="str">
        <f t="shared" si="2"/>
        <v/>
      </c>
      <c r="G6" s="44" t="str">
        <f t="shared" si="2"/>
        <v/>
      </c>
      <c r="H6" s="44" t="str">
        <f t="shared" si="2"/>
        <v/>
      </c>
      <c r="I6" s="44" t="str">
        <f t="shared" si="2"/>
        <v/>
      </c>
    </row>
    <row r="7" spans="2:9" ht="15" customHeight="1" x14ac:dyDescent="0.25">
      <c r="C7" s="45">
        <f t="array" ref="C7:I7">DaysAndWeeks+DATE(CalendarYear,1,1)-WEEKDAY(DATE(CalendarYear,1,1),(WeekStart="Monday")+1)+15</f>
        <v>46033</v>
      </c>
      <c r="D7" s="45">
        <v>46034</v>
      </c>
      <c r="E7" s="45">
        <v>46035</v>
      </c>
      <c r="F7" s="45">
        <v>46036</v>
      </c>
      <c r="G7" s="46">
        <v>46037</v>
      </c>
      <c r="H7" s="47">
        <v>46038</v>
      </c>
      <c r="I7" s="45">
        <v>46039</v>
      </c>
    </row>
    <row r="8" spans="2:9" ht="100.05" customHeight="1" x14ac:dyDescent="0.25">
      <c r="C8" s="44" t="str">
        <f t="shared" ref="C8:I8" si="3">IFERROR(VLOOKUP(C7,Important_Dates,2,FALSE),"")</f>
        <v/>
      </c>
      <c r="D8" s="44" t="str">
        <f t="shared" si="3"/>
        <v/>
      </c>
      <c r="E8" s="44" t="str">
        <f t="shared" si="3"/>
        <v/>
      </c>
      <c r="F8" s="44" t="str">
        <f t="shared" si="3"/>
        <v/>
      </c>
      <c r="G8" s="44" t="str">
        <f t="shared" si="3"/>
        <v/>
      </c>
      <c r="H8" s="44" t="str">
        <f t="shared" si="3"/>
        <v/>
      </c>
      <c r="I8" s="44" t="str">
        <f t="shared" si="3"/>
        <v/>
      </c>
    </row>
    <row r="9" spans="2:9" ht="15" customHeight="1" x14ac:dyDescent="0.25">
      <c r="C9" s="45">
        <f t="array" ref="C9:I9">DaysAndWeeks+DATE(CalendarYear,1,1)-WEEKDAY(DATE(CalendarYear,1,1),(WeekStart="Monday")+1)+22</f>
        <v>46040</v>
      </c>
      <c r="D9" s="45">
        <v>46041</v>
      </c>
      <c r="E9" s="45">
        <v>46042</v>
      </c>
      <c r="F9" s="45">
        <v>46043</v>
      </c>
      <c r="G9" s="45">
        <v>46044</v>
      </c>
      <c r="H9" s="45">
        <v>46045</v>
      </c>
      <c r="I9" s="45">
        <v>46046</v>
      </c>
    </row>
    <row r="10" spans="2:9" ht="100.05" customHeight="1" x14ac:dyDescent="0.25">
      <c r="C10" s="44" t="str">
        <f t="shared" ref="C10:I10" si="4">IFERROR(VLOOKUP(C9,Important_Dates,2,FALSE),"")</f>
        <v/>
      </c>
      <c r="D10" s="44" t="str">
        <f t="shared" si="4"/>
        <v>Martin Luther King Jr Day</v>
      </c>
      <c r="E10" s="44" t="str">
        <f t="shared" si="4"/>
        <v>SABRS-Winter Update Presentation; 
SABRS loads actuals from R*STARS</v>
      </c>
      <c r="F10" s="44" t="str">
        <f t="shared" si="4"/>
        <v/>
      </c>
      <c r="G10" s="44" t="str">
        <f t="shared" si="4"/>
        <v/>
      </c>
      <c r="H10" s="44" t="str">
        <f t="shared" si="4"/>
        <v/>
      </c>
      <c r="I10" s="44" t="str">
        <f t="shared" si="4"/>
        <v/>
      </c>
    </row>
    <row r="11" spans="2:9" ht="15" customHeight="1" x14ac:dyDescent="0.25">
      <c r="C11" s="45">
        <f t="array" ref="C11:I11">DaysAndWeeks+DATE(CalendarYear,1,1)-WEEKDAY(DATE(CalendarYear,1,1),(WeekStart="Monday")+1)+29</f>
        <v>46047</v>
      </c>
      <c r="D11" s="45">
        <v>46048</v>
      </c>
      <c r="E11" s="45">
        <v>46049</v>
      </c>
      <c r="F11" s="45">
        <v>46050</v>
      </c>
      <c r="G11" s="45">
        <v>46051</v>
      </c>
      <c r="H11" s="45">
        <v>46052</v>
      </c>
      <c r="I11" s="45">
        <v>46053</v>
      </c>
    </row>
    <row r="12" spans="2:9" ht="100.05" customHeight="1" x14ac:dyDescent="0.25">
      <c r="C12" s="44" t="s">
        <v>8</v>
      </c>
      <c r="D12" s="44" t="s">
        <v>8</v>
      </c>
      <c r="E12" s="44" t="s">
        <v>8</v>
      </c>
      <c r="F12" s="44" t="s">
        <v>8</v>
      </c>
      <c r="G12" s="44" t="s">
        <v>8</v>
      </c>
      <c r="H12" s="43" t="s">
        <v>8</v>
      </c>
      <c r="I12" s="43" t="s">
        <v>8</v>
      </c>
    </row>
    <row r="13" spans="2:9" ht="15" customHeight="1" x14ac:dyDescent="0.25">
      <c r="C13" s="45">
        <f t="array" ref="C13:D13">DaysAndWeeks+DATE(CalendarYear,1,1)-WEEKDAY(DATE(CalendarYear,1,1),(WeekStart="Monday")+1)+36</f>
        <v>46054</v>
      </c>
      <c r="D13" s="45">
        <v>46055</v>
      </c>
      <c r="E13" s="62" t="s">
        <v>0</v>
      </c>
      <c r="F13" s="62"/>
      <c r="G13" s="62"/>
      <c r="H13" s="62"/>
      <c r="I13" s="62"/>
    </row>
    <row r="14" spans="2:9" ht="100.05" customHeight="1" x14ac:dyDescent="0.25">
      <c r="C14" s="43" t="s">
        <v>8</v>
      </c>
      <c r="D14" s="43" t="s">
        <v>8</v>
      </c>
      <c r="E14" s="63"/>
      <c r="F14" s="63"/>
      <c r="G14" s="63"/>
      <c r="H14" s="63"/>
      <c r="I14" s="63"/>
    </row>
  </sheetData>
  <mergeCells count="3">
    <mergeCell ref="C1:E1"/>
    <mergeCell ref="E13:I13"/>
    <mergeCell ref="E14:I14"/>
  </mergeCells>
  <conditionalFormatting sqref="C4:H4">
    <cfRule type="expression" dxfId="107" priority="8">
      <formula>DAY(C3)&gt;8</formula>
    </cfRule>
  </conditionalFormatting>
  <conditionalFormatting sqref="C2:I2">
    <cfRule type="expression" dxfId="106" priority="2">
      <formula>OR(C2="Sunday",C2="Saturday")</formula>
    </cfRule>
  </conditionalFormatting>
  <conditionalFormatting sqref="C12:I12 C14:D14">
    <cfRule type="expression" dxfId="99" priority="9">
      <formula>AND(DAY(C11)&gt;=1,DAY(C11)&lt;=15)</formula>
    </cfRule>
  </conditionalFormatting>
  <dataValidations disablePrompts="1" count="3">
    <dataValidation allowBlank="1" showInputMessage="1" prompt="Enter monthly Notes in cell below" sqref="E13:I13" xr:uid="{00000000-0002-0000-0100-000000000000}"/>
    <dataValidation allowBlank="1" showInputMessage="1" prompt="Enter monthly Notes in this cell" sqref="E14:I14" xr:uid="{00000000-0002-0000-0100-000001000000}"/>
    <dataValidation allowBlank="1" showInputMessage="1" showErrorMessage="1" prompt="Events for the month are automatically updated in this tab. To add or modify an event, click Set Important Dates button. Days from the previous and next months are shaded." sqref="A1" xr:uid="{00000000-0002-0000-0100-000002000000}"/>
  </dataValidations>
  <pageMargins left="0.25" right="0.25" top="0.75" bottom="0.75" header="0.3" footer="0.3"/>
  <pageSetup paperSize="9" scale="6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stopIfTrue="1" id="{3132BF52-3F97-4FAC-9A21-9AA7FD279CA6}">
            <xm:f>VLOOKUP(C3,Important_Dates,4,FALSE)='SABRS Deadline &amp; Events'!$H$21</xm:f>
            <x14:dxf>
              <fill>
                <patternFill>
                  <bgColor theme="8" tint="-0.24994659260841701"/>
                </patternFill>
              </fill>
            </x14:dxf>
          </x14:cfRule>
          <x14:cfRule type="expression" priority="17" stopIfTrue="1" id="{11AD5CDF-2D82-4086-ADF0-760A8E9E39CF}">
            <xm:f>VLOOKUP(C3,Important_Dates,4,FALSE)='SABRS Deadline &amp; Events'!$H$16</xm:f>
            <x14:dxf>
              <fill>
                <patternFill>
                  <bgColor theme="5"/>
                </patternFill>
              </fill>
            </x14:dxf>
          </x14:cfRule>
          <x14:cfRule type="expression" priority="18" stopIfTrue="1" id="{621DC866-3CE0-4179-81FE-3850B6511D09}">
            <xm:f>VLOOKUP(C3,Important_Dates,4,FALSE)='SABRS Deadline &amp; Events'!$H$17</xm:f>
            <x14:dxf>
              <fill>
                <patternFill>
                  <bgColor theme="6"/>
                </patternFill>
              </fill>
            </x14:dxf>
          </x14:cfRule>
          <x14:cfRule type="expression" priority="19" stopIfTrue="1" id="{1306898D-5440-4761-95A6-0E7814CE2018}">
            <xm:f>VLOOKUP(C3,Important_Dates,4,FALSE)='SABRS Deadline &amp; Events'!$H$18</xm:f>
            <x14:dxf>
              <fill>
                <patternFill>
                  <bgColor theme="7"/>
                </patternFill>
              </fill>
            </x14:dxf>
          </x14:cfRule>
          <x14:cfRule type="expression" priority="20" stopIfTrue="1" id="{DAA072B4-D52B-4233-94E8-469525E9BB17}">
            <xm:f>VLOOKUP(C3,Important_Dates,4,FALSE)='SABRS Deadline &amp; Events'!$H$19</xm:f>
            <x14:dxf>
              <fill>
                <patternFill>
                  <bgColor theme="4"/>
                </patternFill>
              </fill>
            </x14:dxf>
          </x14:cfRule>
          <x14:cfRule type="expression" priority="21" stopIfTrue="1" id="{B3E901C4-3515-495F-9E3B-262AB26E4556}">
            <xm:f>VLOOKUP(C3,Important_Dates,4,FALSE)='SABRS Deadline &amp; Events'!$H$20</xm:f>
            <x14:dxf>
              <fill>
                <patternFill>
                  <bgColor theme="3" tint="0.89996032593768116"/>
                </patternFill>
              </fill>
            </x14:dxf>
          </x14:cfRule>
          <xm:sqref>C3:I3 C5:I5 C7:I7 C9:I9 C11:I11 C13:D13</xm:sqref>
        </x14:conditionalFormatting>
      </x14:conditionalFormatting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B1:I14"/>
  <sheetViews>
    <sheetView showGridLines="0" zoomScaleNormal="100" workbookViewId="0">
      <selection activeCell="AA1" sqref="AA1:AA1048576"/>
    </sheetView>
  </sheetViews>
  <sheetFormatPr defaultRowHeight="13.2" x14ac:dyDescent="0.25"/>
  <cols>
    <col min="2" max="2" width="1.5546875" customWidth="1"/>
    <col min="3" max="9" width="20.77734375" customWidth="1"/>
  </cols>
  <sheetData>
    <row r="1" spans="2:9" ht="75.75" customHeight="1" x14ac:dyDescent="0.25">
      <c r="B1" s="4"/>
      <c r="C1" s="61" t="str">
        <f>"February "&amp;CalendarYear</f>
        <v>February 2026</v>
      </c>
      <c r="D1" s="61"/>
      <c r="E1" s="61"/>
      <c r="F1" s="3"/>
      <c r="G1" s="3"/>
      <c r="H1" s="3"/>
      <c r="I1" s="3"/>
    </row>
    <row r="2" spans="2:9" ht="22.5" customHeight="1" thickBot="1" x14ac:dyDescent="0.3">
      <c r="C2" s="2" t="str">
        <f t="shared" ref="C2:I2" si="0">TEXT(C3,"dddd")</f>
        <v>Sunday</v>
      </c>
      <c r="D2" s="2" t="str">
        <f t="shared" si="0"/>
        <v>Monday</v>
      </c>
      <c r="E2" s="2" t="str">
        <f t="shared" si="0"/>
        <v>Tuesday</v>
      </c>
      <c r="F2" s="2" t="str">
        <f t="shared" si="0"/>
        <v>Wednesday</v>
      </c>
      <c r="G2" s="2" t="str">
        <f t="shared" si="0"/>
        <v>Thursday</v>
      </c>
      <c r="H2" s="2" t="str">
        <f t="shared" si="0"/>
        <v>Friday</v>
      </c>
      <c r="I2" s="2" t="str">
        <f t="shared" si="0"/>
        <v>Saturday</v>
      </c>
    </row>
    <row r="3" spans="2:9" ht="14.25" customHeight="1" thickTop="1" x14ac:dyDescent="0.25">
      <c r="C3" s="45">
        <f t="array" ref="C3:I3">DaysAndWeeks+DATE(CalendarYear,2,1)-WEEKDAY(DATE(CalendarYear,2,1),(WeekStart="Monday")+1)+1</f>
        <v>46054</v>
      </c>
      <c r="D3" s="45">
        <v>46055</v>
      </c>
      <c r="E3" s="45">
        <v>46056</v>
      </c>
      <c r="F3" s="45">
        <v>46057</v>
      </c>
      <c r="G3" s="45">
        <v>46058</v>
      </c>
      <c r="H3" s="45">
        <v>46059</v>
      </c>
      <c r="I3" s="45">
        <v>46060</v>
      </c>
    </row>
    <row r="4" spans="2:9" ht="100.05" customHeight="1" x14ac:dyDescent="0.25">
      <c r="C4" s="43" t="str">
        <f t="shared" ref="C4:I4" si="1">IFERROR(VLOOKUP(C3,Important_Dates,2,FALSE),"")</f>
        <v/>
      </c>
      <c r="D4" s="51" t="str">
        <f t="shared" si="1"/>
        <v>February Session Begins</v>
      </c>
      <c r="E4" s="44" t="str">
        <f t="shared" si="1"/>
        <v/>
      </c>
      <c r="F4" s="44" t="str">
        <f t="shared" si="1"/>
        <v>Revenue Forecast Released</v>
      </c>
      <c r="G4" s="44" t="str">
        <f t="shared" si="1"/>
        <v/>
      </c>
      <c r="H4" s="44" t="str">
        <f t="shared" si="1"/>
        <v/>
      </c>
      <c r="I4" s="44" t="str">
        <f t="shared" si="1"/>
        <v/>
      </c>
    </row>
    <row r="5" spans="2:9" ht="15" customHeight="1" x14ac:dyDescent="0.25">
      <c r="C5" s="45">
        <f t="array" ref="C5:I5">DaysAndWeeks+DATE(CalendarYear,2,1)-WEEKDAY(DATE(CalendarYear,2,1),(WeekStart="Monday")+1)+8</f>
        <v>46061</v>
      </c>
      <c r="D5" s="45">
        <v>46062</v>
      </c>
      <c r="E5" s="45">
        <v>46063</v>
      </c>
      <c r="F5" s="45">
        <v>46064</v>
      </c>
      <c r="G5" s="45">
        <v>46065</v>
      </c>
      <c r="H5" s="45">
        <v>46066</v>
      </c>
      <c r="I5" s="45">
        <v>46067</v>
      </c>
    </row>
    <row r="6" spans="2:9" ht="100.05" customHeight="1" x14ac:dyDescent="0.25">
      <c r="C6" s="44" t="str">
        <f t="shared" ref="C6:I6" si="2">IFERROR(VLOOKUP(C5,Important_Dates,2,FALSE),"")</f>
        <v/>
      </c>
      <c r="D6" s="44" t="str">
        <f t="shared" si="2"/>
        <v/>
      </c>
      <c r="E6" s="44" t="str">
        <f t="shared" si="2"/>
        <v/>
      </c>
      <c r="F6" s="44" t="str">
        <f t="shared" si="2"/>
        <v/>
      </c>
      <c r="G6" s="44" t="str">
        <f t="shared" si="2"/>
        <v/>
      </c>
      <c r="H6" s="44" t="str">
        <f t="shared" si="2"/>
        <v/>
      </c>
      <c r="I6" s="44" t="str">
        <f t="shared" si="2"/>
        <v/>
      </c>
    </row>
    <row r="7" spans="2:9" ht="15" customHeight="1" x14ac:dyDescent="0.25">
      <c r="C7" s="45">
        <f t="array" ref="C7:I7">DaysAndWeeks+DATE(CalendarYear,2,1)-WEEKDAY(DATE(CalendarYear,2,1),(WeekStart="Monday")+1)+15</f>
        <v>46068</v>
      </c>
      <c r="D7" s="45">
        <v>46069</v>
      </c>
      <c r="E7" s="45">
        <v>46070</v>
      </c>
      <c r="F7" s="45">
        <v>46071</v>
      </c>
      <c r="G7" s="46">
        <v>46072</v>
      </c>
      <c r="H7" s="47">
        <v>46073</v>
      </c>
      <c r="I7" s="45">
        <v>46074</v>
      </c>
    </row>
    <row r="8" spans="2:9" ht="100.05" customHeight="1" x14ac:dyDescent="0.25">
      <c r="C8" s="44" t="str">
        <f t="shared" ref="C8:I8" si="3">IFERROR(VLOOKUP(C7,Important_Dates,2,FALSE),"")</f>
        <v/>
      </c>
      <c r="D8" s="44" t="str">
        <f t="shared" si="3"/>
        <v>President's Day</v>
      </c>
      <c r="E8" s="44" t="str">
        <f t="shared" si="3"/>
        <v/>
      </c>
      <c r="F8" s="44" t="str">
        <f t="shared" si="3"/>
        <v/>
      </c>
      <c r="G8" s="44" t="str">
        <f t="shared" si="3"/>
        <v/>
      </c>
      <c r="H8" s="44" t="str">
        <f t="shared" si="3"/>
        <v/>
      </c>
      <c r="I8" s="44" t="str">
        <f t="shared" si="3"/>
        <v/>
      </c>
    </row>
    <row r="9" spans="2:9" ht="15" customHeight="1" x14ac:dyDescent="0.25">
      <c r="C9" s="45">
        <f t="array" ref="C9:I9">DaysAndWeeks+DATE(CalendarYear,2,1)-WEEKDAY(DATE(CalendarYear,2,1),(WeekStart="Monday")+1)+22</f>
        <v>46075</v>
      </c>
      <c r="D9" s="45">
        <v>46076</v>
      </c>
      <c r="E9" s="45">
        <v>46077</v>
      </c>
      <c r="F9" s="45">
        <v>46078</v>
      </c>
      <c r="G9" s="45">
        <v>46079</v>
      </c>
      <c r="H9" s="45">
        <v>46080</v>
      </c>
      <c r="I9" s="45">
        <v>46081</v>
      </c>
    </row>
    <row r="10" spans="2:9" ht="100.05" customHeight="1" x14ac:dyDescent="0.25">
      <c r="C10" s="44" t="str">
        <f t="shared" ref="C10:I10" si="4">IFERROR(VLOOKUP(C9,Important_Dates,2,FALSE),"")</f>
        <v/>
      </c>
      <c r="D10" s="44" t="str">
        <f t="shared" si="4"/>
        <v/>
      </c>
      <c r="E10" s="44" t="str">
        <f t="shared" si="4"/>
        <v/>
      </c>
      <c r="F10" s="44" t="str">
        <f t="shared" si="4"/>
        <v/>
      </c>
      <c r="G10" s="44" t="str">
        <f t="shared" si="4"/>
        <v/>
      </c>
      <c r="H10" s="44" t="str">
        <f t="shared" si="4"/>
        <v/>
      </c>
      <c r="I10" s="44" t="str">
        <f t="shared" si="4"/>
        <v/>
      </c>
    </row>
    <row r="11" spans="2:9" ht="15" customHeight="1" x14ac:dyDescent="0.25">
      <c r="C11" s="45">
        <f t="array" ref="C11:I11">DaysAndWeeks+DATE(CalendarYear,2,1)-WEEKDAY(DATE(CalendarYear,2,1),(WeekStart="Monday")+1)+29</f>
        <v>46082</v>
      </c>
      <c r="D11" s="45">
        <v>46083</v>
      </c>
      <c r="E11" s="45">
        <v>46084</v>
      </c>
      <c r="F11" s="45">
        <v>46085</v>
      </c>
      <c r="G11" s="45">
        <v>46086</v>
      </c>
      <c r="H11" s="45">
        <v>46087</v>
      </c>
      <c r="I11" s="45">
        <v>46088</v>
      </c>
    </row>
    <row r="12" spans="2:9" ht="100.05" customHeight="1" x14ac:dyDescent="0.25">
      <c r="C12" s="44" t="str">
        <f t="shared" ref="C12:I12" si="5">IFERROR(VLOOKUP(C11,Important_Dates,2,FALSE),"")</f>
        <v/>
      </c>
      <c r="D12" s="44" t="str">
        <f t="shared" si="5"/>
        <v/>
      </c>
      <c r="E12" s="44" t="str">
        <f t="shared" si="5"/>
        <v/>
      </c>
      <c r="F12" s="44" t="str">
        <f t="shared" si="5"/>
        <v/>
      </c>
      <c r="G12" s="44" t="str">
        <f t="shared" si="5"/>
        <v>Actuals audit transmittals due - all agencies</v>
      </c>
      <c r="H12" s="43" t="str">
        <f t="shared" si="5"/>
        <v/>
      </c>
      <c r="I12" s="43" t="str">
        <f t="shared" si="5"/>
        <v/>
      </c>
    </row>
    <row r="13" spans="2:9" ht="15" customHeight="1" x14ac:dyDescent="0.25">
      <c r="C13" s="45">
        <f t="array" ref="C13:D13">DaysAndWeeks+DATE(CalendarYear,2,1)-WEEKDAY(DATE(CalendarYear,2,1),(WeekStart="Monday")+1)+36</f>
        <v>46089</v>
      </c>
      <c r="D13" s="45">
        <v>46090</v>
      </c>
      <c r="E13" s="62" t="s">
        <v>0</v>
      </c>
      <c r="F13" s="62"/>
      <c r="G13" s="62"/>
      <c r="H13" s="62"/>
      <c r="I13" s="62"/>
    </row>
    <row r="14" spans="2:9" ht="100.05" customHeight="1" x14ac:dyDescent="0.25">
      <c r="C14" s="43" t="str">
        <f>IFERROR(VLOOKUP(C13,Important_Dates,2,FALSE),"")</f>
        <v>February Session Sine Die</v>
      </c>
      <c r="D14" s="43" t="str">
        <f>IFERROR(VLOOKUP(D13,Important_Dates,2,FALSE),"")</f>
        <v/>
      </c>
      <c r="E14" s="63"/>
      <c r="F14" s="63"/>
      <c r="G14" s="63"/>
      <c r="H14" s="63"/>
      <c r="I14" s="63"/>
    </row>
  </sheetData>
  <mergeCells count="3">
    <mergeCell ref="C1:E1"/>
    <mergeCell ref="E13:I13"/>
    <mergeCell ref="E14:I14"/>
  </mergeCells>
  <conditionalFormatting sqref="C4:H4">
    <cfRule type="expression" dxfId="98" priority="8">
      <formula>DAY(C3)&gt;8</formula>
    </cfRule>
  </conditionalFormatting>
  <conditionalFormatting sqref="C2:I2">
    <cfRule type="expression" dxfId="97" priority="2">
      <formula>OR(C2="Sunday",C2="Saturday")</formula>
    </cfRule>
  </conditionalFormatting>
  <conditionalFormatting sqref="C12:I12 C14:D14">
    <cfRule type="expression" dxfId="90" priority="9">
      <formula>AND(DAY(C11)&gt;=1,DAY(C11)&lt;=15)</formula>
    </cfRule>
  </conditionalFormatting>
  <dataValidations count="3">
    <dataValidation allowBlank="1" showInputMessage="1" prompt="Enter monthly Notes in this cell" sqref="E14:I14" xr:uid="{00000000-0002-0000-0200-000000000000}"/>
    <dataValidation allowBlank="1" showInputMessage="1" prompt="Enter monthly Notes in cell below" sqref="E13:I13" xr:uid="{00000000-0002-0000-0200-000001000000}"/>
    <dataValidation allowBlank="1" showInputMessage="1" showErrorMessage="1" prompt="Events for the month are automatically updated in this tab. To add or modify an event, click Set Important Dates button. Days from the previous and next months are shaded." sqref="A1" xr:uid="{00000000-0002-0000-0200-000002000000}"/>
  </dataValidations>
  <pageMargins left="0.25" right="0.25" top="0.75" bottom="0.75" header="0.3" footer="0.3"/>
  <pageSetup paperSize="9" scale="6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stopIfTrue="1" id="{F339FCE9-5B8D-4975-939D-4C9D8AE5C507}">
            <xm:f>VLOOKUP(C3,Important_Dates,4,FALSE)='SABRS Deadline &amp; Events'!$H$21</xm:f>
            <x14:dxf>
              <fill>
                <patternFill>
                  <bgColor theme="8" tint="-0.24994659260841701"/>
                </patternFill>
              </fill>
            </x14:dxf>
          </x14:cfRule>
          <x14:cfRule type="expression" priority="47" stopIfTrue="1" id="{EDBA1FC5-3A3B-476D-8F91-BED66A74AF8B}">
            <xm:f>VLOOKUP(C3,Important_Dates,4,FALSE)='SABRS Deadline &amp; Events'!$H$16</xm:f>
            <x14:dxf>
              <fill>
                <patternFill>
                  <bgColor theme="5"/>
                </patternFill>
              </fill>
            </x14:dxf>
          </x14:cfRule>
          <x14:cfRule type="expression" priority="48" stopIfTrue="1" id="{07BA3878-3F9A-4B77-8D12-C73F8257DA0E}">
            <xm:f>VLOOKUP(C3,Important_Dates,4,FALSE)='SABRS Deadline &amp; Events'!$H$17</xm:f>
            <x14:dxf>
              <fill>
                <patternFill>
                  <bgColor theme="6"/>
                </patternFill>
              </fill>
            </x14:dxf>
          </x14:cfRule>
          <x14:cfRule type="expression" priority="49" stopIfTrue="1" id="{51F4AAD1-9401-41BC-8615-D279A930BDF4}">
            <xm:f>VLOOKUP(C3,Important_Dates,4,FALSE)='SABRS Deadline &amp; Events'!$H$18</xm:f>
            <x14:dxf>
              <fill>
                <patternFill>
                  <bgColor theme="7"/>
                </patternFill>
              </fill>
            </x14:dxf>
          </x14:cfRule>
          <x14:cfRule type="expression" priority="50" stopIfTrue="1" id="{A6879963-B21D-45D6-99B3-62A686F69569}">
            <xm:f>VLOOKUP(C3,Important_Dates,4,FALSE)='SABRS Deadline &amp; Events'!$H$19</xm:f>
            <x14:dxf>
              <fill>
                <patternFill>
                  <bgColor theme="4"/>
                </patternFill>
              </fill>
            </x14:dxf>
          </x14:cfRule>
          <x14:cfRule type="expression" priority="51" stopIfTrue="1" id="{019B9027-A586-48B1-AC35-FF26FE589978}">
            <xm:f>VLOOKUP(C3,Important_Dates,4,FALSE)='SABRS Deadline &amp; Events'!$H$20</xm:f>
            <x14:dxf>
              <fill>
                <patternFill>
                  <bgColor theme="3" tint="0.89996032593768116"/>
                </patternFill>
              </fill>
            </x14:dxf>
          </x14:cfRule>
          <xm:sqref>C3:I3 C5:I5 C7:I7 C9:I9 C11:I11 C13:D13</xm:sqref>
        </x14:conditionalFormatting>
      </x14:conditionalFormatting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B1:I14"/>
  <sheetViews>
    <sheetView showGridLines="0" zoomScaleNormal="100" workbookViewId="0">
      <selection activeCell="F17" sqref="F17"/>
    </sheetView>
  </sheetViews>
  <sheetFormatPr defaultRowHeight="13.2" x14ac:dyDescent="0.25"/>
  <cols>
    <col min="2" max="2" width="1.5546875" customWidth="1"/>
    <col min="3" max="9" width="20.77734375" customWidth="1"/>
  </cols>
  <sheetData>
    <row r="1" spans="2:9" ht="75.75" customHeight="1" x14ac:dyDescent="0.25">
      <c r="B1" s="6"/>
      <c r="C1" s="61" t="str">
        <f>"March "&amp;CalendarYear</f>
        <v>March 2026</v>
      </c>
      <c r="D1" s="61"/>
      <c r="E1" s="61"/>
      <c r="F1" s="3"/>
      <c r="G1" s="3"/>
      <c r="H1" s="3"/>
      <c r="I1" s="3"/>
    </row>
    <row r="2" spans="2:9" ht="22.5" customHeight="1" thickBot="1" x14ac:dyDescent="0.3">
      <c r="C2" s="5" t="str">
        <f t="shared" ref="C2:I2" si="0">TEXT(C3,"dddd")</f>
        <v>Sunday</v>
      </c>
      <c r="D2" s="5" t="str">
        <f t="shared" si="0"/>
        <v>Monday</v>
      </c>
      <c r="E2" s="5" t="str">
        <f t="shared" si="0"/>
        <v>Tuesday</v>
      </c>
      <c r="F2" s="5" t="str">
        <f t="shared" si="0"/>
        <v>Wednesday</v>
      </c>
      <c r="G2" s="5" t="str">
        <f t="shared" si="0"/>
        <v>Thursday</v>
      </c>
      <c r="H2" s="5" t="str">
        <f t="shared" si="0"/>
        <v>Friday</v>
      </c>
      <c r="I2" s="5" t="str">
        <f t="shared" si="0"/>
        <v>Saturday</v>
      </c>
    </row>
    <row r="3" spans="2:9" ht="14.25" customHeight="1" thickTop="1" x14ac:dyDescent="0.25">
      <c r="C3" s="45">
        <f t="array" ref="C3:I3">DaysAndWeeks+DATE(CalendarYear,3,1)-WEEKDAY(DATE(CalendarYear,3,1),(WeekStart="Monday")+1)+1</f>
        <v>46082</v>
      </c>
      <c r="D3" s="45">
        <v>46083</v>
      </c>
      <c r="E3" s="45">
        <v>46084</v>
      </c>
      <c r="F3" s="45">
        <v>46085</v>
      </c>
      <c r="G3" s="45">
        <v>46086</v>
      </c>
      <c r="H3" s="45">
        <v>46087</v>
      </c>
      <c r="I3" s="45">
        <v>46088</v>
      </c>
    </row>
    <row r="4" spans="2:9" ht="100.05" customHeight="1" x14ac:dyDescent="0.25">
      <c r="C4" s="43" t="str">
        <f t="shared" ref="C4:I4" si="1">IFERROR(VLOOKUP(C3,Important_Dates,2,FALSE),"")</f>
        <v/>
      </c>
      <c r="D4" s="43" t="str">
        <f t="shared" si="1"/>
        <v/>
      </c>
      <c r="E4" s="44" t="str">
        <f t="shared" si="1"/>
        <v/>
      </c>
      <c r="F4" s="44" t="str">
        <f t="shared" si="1"/>
        <v/>
      </c>
      <c r="G4" s="44" t="str">
        <f t="shared" si="1"/>
        <v>Actuals audit transmittals due - all agencies</v>
      </c>
      <c r="H4" s="44" t="str">
        <f t="shared" si="1"/>
        <v/>
      </c>
      <c r="I4" s="44" t="str">
        <f t="shared" si="1"/>
        <v/>
      </c>
    </row>
    <row r="5" spans="2:9" ht="15" customHeight="1" x14ac:dyDescent="0.25">
      <c r="C5" s="45">
        <f t="array" ref="C5:I5">DaysAndWeeks+DATE(CalendarYear,3,1)-WEEKDAY(DATE(CalendarYear,3,1),(WeekStart="Monday")+1)+8</f>
        <v>46089</v>
      </c>
      <c r="D5" s="45">
        <v>46090</v>
      </c>
      <c r="E5" s="45">
        <v>46091</v>
      </c>
      <c r="F5" s="45">
        <v>46092</v>
      </c>
      <c r="G5" s="45">
        <v>46093</v>
      </c>
      <c r="H5" s="45">
        <v>46094</v>
      </c>
      <c r="I5" s="45">
        <v>46095</v>
      </c>
    </row>
    <row r="6" spans="2:9" ht="100.05" customHeight="1" x14ac:dyDescent="0.25">
      <c r="C6" s="44" t="str">
        <f t="shared" ref="C6:I6" si="2">IFERROR(VLOOKUP(C5,Important_Dates,2,FALSE),"")</f>
        <v>February Session Sine Die</v>
      </c>
      <c r="D6" s="44" t="str">
        <f t="shared" si="2"/>
        <v/>
      </c>
      <c r="E6" s="44" t="str">
        <f t="shared" si="2"/>
        <v/>
      </c>
      <c r="F6" s="44" t="str">
        <f t="shared" si="2"/>
        <v/>
      </c>
      <c r="G6" s="44" t="str">
        <f t="shared" si="2"/>
        <v/>
      </c>
      <c r="H6" s="44" t="str">
        <f t="shared" si="2"/>
        <v/>
      </c>
      <c r="I6" s="44" t="str">
        <f t="shared" si="2"/>
        <v/>
      </c>
    </row>
    <row r="7" spans="2:9" ht="15" customHeight="1" x14ac:dyDescent="0.25">
      <c r="C7" s="45">
        <f t="array" ref="C7:I7">DaysAndWeeks+DATE(CalendarYear,3,1)-WEEKDAY(DATE(CalendarYear,3,1),(WeekStart="Monday")+1)+15</f>
        <v>46096</v>
      </c>
      <c r="D7" s="45">
        <v>46097</v>
      </c>
      <c r="E7" s="45">
        <v>46098</v>
      </c>
      <c r="F7" s="45">
        <v>46099</v>
      </c>
      <c r="G7" s="46">
        <v>46100</v>
      </c>
      <c r="H7" s="47">
        <v>46101</v>
      </c>
      <c r="I7" s="45">
        <v>46102</v>
      </c>
    </row>
    <row r="8" spans="2:9" ht="100.05" customHeight="1" x14ac:dyDescent="0.25">
      <c r="C8" s="44" t="str">
        <f t="shared" ref="C8:I8" si="3">IFERROR(VLOOKUP(C7,Important_Dates,2,FALSE),"")</f>
        <v/>
      </c>
      <c r="D8" s="44" t="str">
        <f t="shared" si="3"/>
        <v/>
      </c>
      <c r="E8" s="44" t="str">
        <f t="shared" si="3"/>
        <v/>
      </c>
      <c r="F8" s="44" t="str">
        <f t="shared" si="3"/>
        <v>Quarter 4 allotments due</v>
      </c>
      <c r="G8" s="44" t="str">
        <f t="shared" si="3"/>
        <v/>
      </c>
      <c r="H8" s="44" t="str">
        <f t="shared" si="3"/>
        <v/>
      </c>
      <c r="I8" s="44" t="str">
        <f t="shared" si="3"/>
        <v/>
      </c>
    </row>
    <row r="9" spans="2:9" ht="15" customHeight="1" x14ac:dyDescent="0.25">
      <c r="C9" s="45">
        <f t="array" ref="C9:I9">DaysAndWeeks+DATE(CalendarYear,3,1)-WEEKDAY(DATE(CalendarYear,3,1),(WeekStart="Monday")+1)+22</f>
        <v>46103</v>
      </c>
      <c r="D9" s="45">
        <v>46104</v>
      </c>
      <c r="E9" s="45">
        <v>46105</v>
      </c>
      <c r="F9" s="45">
        <v>46106</v>
      </c>
      <c r="G9" s="45">
        <v>46107</v>
      </c>
      <c r="H9" s="45">
        <v>46108</v>
      </c>
      <c r="I9" s="45">
        <v>46109</v>
      </c>
    </row>
    <row r="10" spans="2:9" ht="100.05" customHeight="1" x14ac:dyDescent="0.25">
      <c r="C10" s="44" t="str">
        <f t="shared" ref="C10:I10" si="4">IFERROR(VLOOKUP(C9,Important_Dates,2,FALSE),"")</f>
        <v/>
      </c>
      <c r="D10" s="44" t="str">
        <f t="shared" si="4"/>
        <v/>
      </c>
      <c r="E10" s="44" t="str">
        <f t="shared" si="4"/>
        <v/>
      </c>
      <c r="F10" s="44" t="str">
        <f t="shared" si="4"/>
        <v/>
      </c>
      <c r="G10" s="44" t="str">
        <f t="shared" si="4"/>
        <v/>
      </c>
      <c r="H10" s="44" t="str">
        <f t="shared" si="4"/>
        <v xml:space="preserve">ORBITS and ORPICS input documents for all Feb 2026 actions due </v>
      </c>
      <c r="I10" s="44" t="str">
        <f t="shared" si="4"/>
        <v/>
      </c>
    </row>
    <row r="11" spans="2:9" ht="15" customHeight="1" x14ac:dyDescent="0.25">
      <c r="C11" s="45">
        <f t="array" ref="C11:I11">DaysAndWeeks+DATE(CalendarYear,3,1)-WEEKDAY(DATE(CalendarYear,3,1),(WeekStart="Monday")+1)+29</f>
        <v>46110</v>
      </c>
      <c r="D11" s="45">
        <v>46111</v>
      </c>
      <c r="E11" s="45">
        <v>46112</v>
      </c>
      <c r="F11" s="45">
        <v>46113</v>
      </c>
      <c r="G11" s="45">
        <v>46114</v>
      </c>
      <c r="H11" s="45">
        <v>46115</v>
      </c>
      <c r="I11" s="45">
        <v>46116</v>
      </c>
    </row>
    <row r="12" spans="2:9" ht="100.05" customHeight="1" x14ac:dyDescent="0.25">
      <c r="C12" s="44" t="str">
        <f t="shared" ref="C12:I12" si="5">IFERROR(VLOOKUP(C11,Important_Dates,2,FALSE),"")</f>
        <v/>
      </c>
      <c r="D12" s="44" t="str">
        <f t="shared" si="5"/>
        <v/>
      </c>
      <c r="E12" s="44" t="str">
        <f t="shared" si="5"/>
        <v>CSL Exception Requests due to CFO Analysts</v>
      </c>
      <c r="F12" s="44" t="str">
        <f t="shared" si="5"/>
        <v/>
      </c>
      <c r="G12" s="44" t="str">
        <f t="shared" si="5"/>
        <v/>
      </c>
      <c r="H12" s="43" t="str">
        <f t="shared" si="5"/>
        <v/>
      </c>
      <c r="I12" s="43" t="str">
        <f t="shared" si="5"/>
        <v/>
      </c>
    </row>
    <row r="13" spans="2:9" ht="15" customHeight="1" x14ac:dyDescent="0.25">
      <c r="C13" s="45">
        <f t="array" ref="C13:D13">DaysAndWeeks+DATE(CalendarYear,3,1)-WEEKDAY(DATE(CalendarYear,3,1),(WeekStart="Monday")+1)+36</f>
        <v>46117</v>
      </c>
      <c r="D13" s="45">
        <v>46118</v>
      </c>
      <c r="E13" s="62" t="s">
        <v>0</v>
      </c>
      <c r="F13" s="62"/>
      <c r="G13" s="62"/>
      <c r="H13" s="62"/>
      <c r="I13" s="62"/>
    </row>
    <row r="14" spans="2:9" ht="100.05" customHeight="1" x14ac:dyDescent="0.25">
      <c r="C14" s="43" t="str">
        <f>IFERROR(VLOOKUP(C13,Important_Dates,2,FALSE),"")</f>
        <v/>
      </c>
      <c r="D14" s="43" t="str">
        <f>IFERROR(VLOOKUP(D13,Important_Dates,2,FALSE),"")</f>
        <v/>
      </c>
      <c r="E14" s="63"/>
      <c r="F14" s="63"/>
      <c r="G14" s="63"/>
      <c r="H14" s="63"/>
      <c r="I14" s="63"/>
    </row>
  </sheetData>
  <mergeCells count="3">
    <mergeCell ref="C1:E1"/>
    <mergeCell ref="E13:I13"/>
    <mergeCell ref="E14:I14"/>
  </mergeCells>
  <conditionalFormatting sqref="C4:H4">
    <cfRule type="expression" dxfId="89" priority="8">
      <formula>DAY(C3)&gt;8</formula>
    </cfRule>
  </conditionalFormatting>
  <conditionalFormatting sqref="C2:I2">
    <cfRule type="expression" dxfId="88" priority="2">
      <formula>OR(C2="Sunday",C2="Saturday")</formula>
    </cfRule>
  </conditionalFormatting>
  <conditionalFormatting sqref="C12:I12 C14:D14">
    <cfRule type="expression" dxfId="81" priority="9">
      <formula>AND(DAY(C11)&gt;=1,DAY(C11)&lt;=15)</formula>
    </cfRule>
  </conditionalFormatting>
  <dataValidations count="3">
    <dataValidation allowBlank="1" showInputMessage="1" prompt="Enter monthly Notes in cell below" sqref="E13:I13" xr:uid="{00000000-0002-0000-0300-000000000000}"/>
    <dataValidation allowBlank="1" showInputMessage="1" prompt="Enter monthly Notes in this cell" sqref="E14:I14" xr:uid="{00000000-0002-0000-0300-000001000000}"/>
    <dataValidation allowBlank="1" showInputMessage="1" showErrorMessage="1" prompt="Events for the month are automatically updated in this tab. To add or modify an event, click Set Important Dates button. Days from the previous and next months are shaded." sqref="A1" xr:uid="{00000000-0002-0000-0300-000002000000}"/>
  </dataValidations>
  <pageMargins left="0.25" right="0.25" top="0.75" bottom="0.75" header="0.3" footer="0.3"/>
  <pageSetup paperSize="9" scale="6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stopIfTrue="1" id="{D840AAF4-0693-4B59-BA13-A101500BD339}">
            <xm:f>VLOOKUP(C3,Important_Dates,4,FALSE)='SABRS Deadline &amp; Events'!$H$21</xm:f>
            <x14:dxf>
              <fill>
                <patternFill>
                  <bgColor theme="8" tint="-0.24994659260841701"/>
                </patternFill>
              </fill>
            </x14:dxf>
          </x14:cfRule>
          <x14:cfRule type="expression" priority="77" stopIfTrue="1" id="{8028D071-F9F8-4C70-989C-C1C9402A3EB2}">
            <xm:f>VLOOKUP(C3,Important_Dates,4,FALSE)='SABRS Deadline &amp; Events'!$H$16</xm:f>
            <x14:dxf>
              <fill>
                <patternFill>
                  <bgColor theme="5"/>
                </patternFill>
              </fill>
            </x14:dxf>
          </x14:cfRule>
          <x14:cfRule type="expression" priority="78" stopIfTrue="1" id="{8633E92D-5369-49F4-9E17-593A2913769D}">
            <xm:f>VLOOKUP(C3,Important_Dates,4,FALSE)='SABRS Deadline &amp; Events'!$H$17</xm:f>
            <x14:dxf>
              <fill>
                <patternFill>
                  <bgColor theme="6"/>
                </patternFill>
              </fill>
            </x14:dxf>
          </x14:cfRule>
          <x14:cfRule type="expression" priority="79" stopIfTrue="1" id="{806DAECC-0DA2-462C-9905-294C6FAACB9A}">
            <xm:f>VLOOKUP(C3,Important_Dates,4,FALSE)='SABRS Deadline &amp; Events'!$H$18</xm:f>
            <x14:dxf>
              <fill>
                <patternFill>
                  <bgColor theme="7"/>
                </patternFill>
              </fill>
            </x14:dxf>
          </x14:cfRule>
          <x14:cfRule type="expression" priority="80" stopIfTrue="1" id="{234B52BD-7F5F-44DB-86C7-C2C9830C99D7}">
            <xm:f>VLOOKUP(C3,Important_Dates,4,FALSE)='SABRS Deadline &amp; Events'!$H$19</xm:f>
            <x14:dxf>
              <fill>
                <patternFill>
                  <bgColor theme="4"/>
                </patternFill>
              </fill>
            </x14:dxf>
          </x14:cfRule>
          <x14:cfRule type="expression" priority="81" stopIfTrue="1" id="{958B6650-FFB1-41A6-B287-43972A85C920}">
            <xm:f>VLOOKUP(C3,Important_Dates,4,FALSE)='SABRS Deadline &amp; Events'!$H$20</xm:f>
            <x14:dxf>
              <fill>
                <patternFill>
                  <bgColor theme="3" tint="0.89996032593768116"/>
                </patternFill>
              </fill>
            </x14:dxf>
          </x14:cfRule>
          <xm:sqref>C3:I3 C5:I5 C7:I7 C9:I9 C11:I11 C13:D13</xm:sqref>
        </x14:conditionalFormatting>
      </x14:conditionalFormatting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B1:I14"/>
  <sheetViews>
    <sheetView showGridLines="0" zoomScaleNormal="100" workbookViewId="0">
      <selection activeCell="F12" sqref="F12"/>
    </sheetView>
  </sheetViews>
  <sheetFormatPr defaultRowHeight="13.2" x14ac:dyDescent="0.25"/>
  <cols>
    <col min="2" max="2" width="1.5546875" customWidth="1"/>
    <col min="3" max="9" width="20.77734375" customWidth="1"/>
  </cols>
  <sheetData>
    <row r="1" spans="2:9" ht="75.75" customHeight="1" x14ac:dyDescent="0.25">
      <c r="B1" s="6"/>
      <c r="C1" s="61" t="str">
        <f>"April "&amp;CalendarYear</f>
        <v>April 2026</v>
      </c>
      <c r="D1" s="61"/>
      <c r="E1" s="61"/>
      <c r="F1" s="3"/>
      <c r="G1" s="3"/>
      <c r="H1" s="3"/>
      <c r="I1" s="3"/>
    </row>
    <row r="2" spans="2:9" ht="22.5" customHeight="1" thickBot="1" x14ac:dyDescent="0.3">
      <c r="C2" s="5" t="str">
        <f t="shared" ref="C2:I2" si="0">TEXT(C3,"dddd")</f>
        <v>Sunday</v>
      </c>
      <c r="D2" s="5" t="str">
        <f t="shared" si="0"/>
        <v>Monday</v>
      </c>
      <c r="E2" s="5" t="str">
        <f t="shared" si="0"/>
        <v>Tuesday</v>
      </c>
      <c r="F2" s="5" t="str">
        <f t="shared" si="0"/>
        <v>Wednesday</v>
      </c>
      <c r="G2" s="5" t="str">
        <f t="shared" si="0"/>
        <v>Thursday</v>
      </c>
      <c r="H2" s="5" t="str">
        <f t="shared" si="0"/>
        <v>Friday</v>
      </c>
      <c r="I2" s="5" t="str">
        <f t="shared" si="0"/>
        <v>Saturday</v>
      </c>
    </row>
    <row r="3" spans="2:9" ht="14.25" customHeight="1" thickTop="1" x14ac:dyDescent="0.25">
      <c r="C3" s="45">
        <f t="array" ref="C3:I3">DaysAndWeeks+DATE(CalendarYear,4,1)-WEEKDAY(DATE(CalendarYear,4,1),(WeekStart="Monday")+1)+1</f>
        <v>46110</v>
      </c>
      <c r="D3" s="45">
        <v>46111</v>
      </c>
      <c r="E3" s="45">
        <v>46112</v>
      </c>
      <c r="F3" s="45">
        <v>46113</v>
      </c>
      <c r="G3" s="45">
        <v>46114</v>
      </c>
      <c r="H3" s="45">
        <v>46115</v>
      </c>
      <c r="I3" s="45">
        <v>46116</v>
      </c>
    </row>
    <row r="4" spans="2:9" ht="100.05" customHeight="1" x14ac:dyDescent="0.25">
      <c r="C4" s="43" t="str">
        <f t="shared" ref="C4:I4" si="1">IFERROR(VLOOKUP(C3,Important_Dates,2,FALSE),"")</f>
        <v/>
      </c>
      <c r="D4" s="43" t="str">
        <f t="shared" si="1"/>
        <v/>
      </c>
      <c r="E4" s="44" t="str">
        <f t="shared" si="1"/>
        <v>CSL Exception Requests due to CFO Analysts</v>
      </c>
      <c r="F4" s="44" t="str">
        <f t="shared" si="1"/>
        <v/>
      </c>
      <c r="G4" s="44" t="str">
        <f t="shared" si="1"/>
        <v/>
      </c>
      <c r="H4" s="44" t="str">
        <f t="shared" si="1"/>
        <v/>
      </c>
      <c r="I4" s="44" t="str">
        <f t="shared" si="1"/>
        <v/>
      </c>
    </row>
    <row r="5" spans="2:9" ht="15" customHeight="1" x14ac:dyDescent="0.25">
      <c r="C5" s="45">
        <f t="array" ref="C5:I5">DaysAndWeeks+DATE(CalendarYear,4,1)-WEEKDAY(DATE(CalendarYear,4,1),(WeekStart="Monday")+1)+8</f>
        <v>46117</v>
      </c>
      <c r="D5" s="45">
        <v>46118</v>
      </c>
      <c r="E5" s="45">
        <v>46119</v>
      </c>
      <c r="F5" s="45">
        <v>46120</v>
      </c>
      <c r="G5" s="45">
        <v>46121</v>
      </c>
      <c r="H5" s="45">
        <v>46122</v>
      </c>
      <c r="I5" s="45">
        <v>46123</v>
      </c>
    </row>
    <row r="6" spans="2:9" ht="100.05" customHeight="1" x14ac:dyDescent="0.25">
      <c r="C6" s="44" t="str">
        <f t="shared" ref="C6:I6" si="2">IFERROR(VLOOKUP(C5,Important_Dates,2,FALSE),"")</f>
        <v/>
      </c>
      <c r="D6" s="44" t="str">
        <f t="shared" si="2"/>
        <v/>
      </c>
      <c r="E6" s="44" t="str">
        <f t="shared" si="2"/>
        <v/>
      </c>
      <c r="F6" s="44" t="str">
        <f t="shared" si="2"/>
        <v/>
      </c>
      <c r="G6" s="44" t="str">
        <f t="shared" si="2"/>
        <v/>
      </c>
      <c r="H6" s="44" t="str">
        <f t="shared" si="2"/>
        <v/>
      </c>
      <c r="I6" s="44" t="str">
        <f t="shared" si="2"/>
        <v/>
      </c>
    </row>
    <row r="7" spans="2:9" ht="15" customHeight="1" x14ac:dyDescent="0.25">
      <c r="C7" s="45">
        <f t="array" ref="C7:I7">DaysAndWeeks+DATE(CalendarYear,4,1)-WEEKDAY(DATE(CalendarYear,4,1),(WeekStart="Monday")+1)+15</f>
        <v>46124</v>
      </c>
      <c r="D7" s="45">
        <v>46125</v>
      </c>
      <c r="E7" s="45">
        <v>46126</v>
      </c>
      <c r="F7" s="45">
        <v>46127</v>
      </c>
      <c r="G7" s="46">
        <v>46128</v>
      </c>
      <c r="H7" s="47">
        <v>46129</v>
      </c>
      <c r="I7" s="45">
        <v>46130</v>
      </c>
    </row>
    <row r="8" spans="2:9" ht="100.05" customHeight="1" x14ac:dyDescent="0.25">
      <c r="C8" s="44" t="str">
        <f t="shared" ref="C8:I8" si="3">IFERROR(VLOOKUP(C7,Important_Dates,2,FALSE),"")</f>
        <v/>
      </c>
      <c r="D8" s="44" t="str">
        <f t="shared" si="3"/>
        <v/>
      </c>
      <c r="E8" s="44" t="str">
        <f t="shared" si="3"/>
        <v/>
      </c>
      <c r="F8" s="44" t="str">
        <f t="shared" si="3"/>
        <v/>
      </c>
      <c r="G8" s="44" t="str">
        <f t="shared" si="3"/>
        <v/>
      </c>
      <c r="H8" s="44" t="str">
        <f t="shared" si="3"/>
        <v/>
      </c>
      <c r="I8" s="44" t="str">
        <f t="shared" si="3"/>
        <v/>
      </c>
    </row>
    <row r="9" spans="2:9" ht="15" customHeight="1" x14ac:dyDescent="0.25">
      <c r="C9" s="45">
        <f t="array" ref="C9:I9">DaysAndWeeks+DATE(CalendarYear,4,1)-WEEKDAY(DATE(CalendarYear,4,1),(WeekStart="Monday")+1)+22</f>
        <v>46131</v>
      </c>
      <c r="D9" s="45">
        <v>46132</v>
      </c>
      <c r="E9" s="45">
        <v>46133</v>
      </c>
      <c r="F9" s="45">
        <v>46134</v>
      </c>
      <c r="G9" s="45">
        <v>46135</v>
      </c>
      <c r="H9" s="45">
        <v>46136</v>
      </c>
      <c r="I9" s="45">
        <v>46137</v>
      </c>
    </row>
    <row r="10" spans="2:9" ht="100.05" customHeight="1" x14ac:dyDescent="0.25">
      <c r="C10" s="44" t="str">
        <f t="shared" ref="C10:I10" si="4">IFERROR(VLOOKUP(C9,Important_Dates,2,FALSE),"")</f>
        <v/>
      </c>
      <c r="D10" s="44" t="str">
        <f t="shared" si="4"/>
        <v/>
      </c>
      <c r="E10" s="44" t="str">
        <f t="shared" si="4"/>
        <v/>
      </c>
      <c r="F10" s="44" t="str">
        <f>IFERROR(VLOOKUP(F9,Important_Dates,2,FALSE),"")</f>
        <v/>
      </c>
      <c r="G10" s="44" t="str">
        <f>IFERROR(VLOOKUP(G9,Important_Dates,2,FALSE),"")</f>
        <v>SABRS Budget Kick-off Meeting;
ORPICS Freeze</v>
      </c>
      <c r="H10" s="44" t="str">
        <f t="shared" si="4"/>
        <v>ORPICS is open for Start Up entries</v>
      </c>
      <c r="I10" s="44" t="str">
        <f t="shared" si="4"/>
        <v/>
      </c>
    </row>
    <row r="11" spans="2:9" ht="15" customHeight="1" x14ac:dyDescent="0.25">
      <c r="C11" s="45">
        <f t="array" ref="C11:I11">DaysAndWeeks+DATE(CalendarYear,4,1)-WEEKDAY(DATE(CalendarYear,4,1),(WeekStart="Monday")+1)+29</f>
        <v>46138</v>
      </c>
      <c r="D11" s="45">
        <v>46139</v>
      </c>
      <c r="E11" s="45">
        <v>46140</v>
      </c>
      <c r="F11" s="45">
        <v>46141</v>
      </c>
      <c r="G11" s="45">
        <v>46142</v>
      </c>
      <c r="H11" s="45">
        <v>46143</v>
      </c>
      <c r="I11" s="45">
        <v>46144</v>
      </c>
    </row>
    <row r="12" spans="2:9" ht="100.05" customHeight="1" x14ac:dyDescent="0.25">
      <c r="C12" s="44" t="str">
        <f t="shared" ref="C12:I12" si="5">IFERROR(VLOOKUP(C11,Important_Dates,2,FALSE),"")</f>
        <v/>
      </c>
      <c r="D12" s="44" t="str">
        <f t="shared" si="5"/>
        <v/>
      </c>
      <c r="E12" s="44" t="str">
        <f t="shared" si="5"/>
        <v/>
      </c>
      <c r="F12" s="44" t="str">
        <f t="shared" si="5"/>
        <v>SABRS office hours start</v>
      </c>
      <c r="G12" s="44" t="str">
        <f t="shared" si="5"/>
        <v/>
      </c>
      <c r="H12" s="43" t="str">
        <f t="shared" si="5"/>
        <v/>
      </c>
      <c r="I12" s="43" t="str">
        <f t="shared" si="5"/>
        <v/>
      </c>
    </row>
    <row r="13" spans="2:9" ht="15" customHeight="1" x14ac:dyDescent="0.25">
      <c r="C13" s="45">
        <f t="array" ref="C13:D13">DaysAndWeeks+DATE(CalendarYear,4,1)-WEEKDAY(DATE(CalendarYear,4,1),(WeekStart="Monday")+1)+36</f>
        <v>46145</v>
      </c>
      <c r="D13" s="45">
        <v>46146</v>
      </c>
      <c r="E13" s="62" t="s">
        <v>0</v>
      </c>
      <c r="F13" s="62"/>
      <c r="G13" s="62"/>
      <c r="H13" s="62"/>
      <c r="I13" s="62"/>
    </row>
    <row r="14" spans="2:9" ht="100.05" customHeight="1" x14ac:dyDescent="0.25">
      <c r="C14" s="43" t="str">
        <f>IFERROR(VLOOKUP(C13,Important_Dates,2,FALSE),"")</f>
        <v/>
      </c>
      <c r="D14" s="43" t="str">
        <f>IFERROR(VLOOKUP(D13,Important_Dates,2,FALSE),"")</f>
        <v/>
      </c>
      <c r="E14" s="63"/>
      <c r="F14" s="63"/>
      <c r="G14" s="63"/>
      <c r="H14" s="63"/>
      <c r="I14" s="63"/>
    </row>
  </sheetData>
  <mergeCells count="3">
    <mergeCell ref="C1:E1"/>
    <mergeCell ref="E13:I13"/>
    <mergeCell ref="E14:I14"/>
  </mergeCells>
  <conditionalFormatting sqref="C4:H4">
    <cfRule type="expression" dxfId="80" priority="8">
      <formula>DAY(C3)&gt;8</formula>
    </cfRule>
  </conditionalFormatting>
  <conditionalFormatting sqref="C2:I2">
    <cfRule type="expression" dxfId="79" priority="2">
      <formula>OR(C2="Sunday",C2="Saturday")</formula>
    </cfRule>
  </conditionalFormatting>
  <conditionalFormatting sqref="C12:I12 C14:D14">
    <cfRule type="expression" dxfId="72" priority="9">
      <formula>AND(DAY(C11)&gt;=1,DAY(C11)&lt;=15)</formula>
    </cfRule>
  </conditionalFormatting>
  <dataValidations count="3">
    <dataValidation allowBlank="1" showInputMessage="1" prompt="Enter monthly Notes in this cell" sqref="E14:I14" xr:uid="{00000000-0002-0000-0400-000000000000}"/>
    <dataValidation allowBlank="1" showInputMessage="1" prompt="Enter monthly Notes in cell below" sqref="E13:I13" xr:uid="{00000000-0002-0000-0400-000001000000}"/>
    <dataValidation allowBlank="1" showInputMessage="1" showErrorMessage="1" prompt="Events for the month are automatically updated in this tab. To add or modify an event, click Set Important Dates button. Days from the previous and next months are shaded." sqref="A1" xr:uid="{00000000-0002-0000-0400-000002000000}"/>
  </dataValidations>
  <pageMargins left="0.25" right="0.25" top="0.75" bottom="0.75" header="0.3" footer="0.3"/>
  <pageSetup paperSize="9" scale="6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stopIfTrue="1" id="{4898AA2C-F5DC-4459-9A98-E3610802CADF}">
            <xm:f>VLOOKUP(C3,Important_Dates,4,FALSE)='SABRS Deadline &amp; Events'!$H$21</xm:f>
            <x14:dxf>
              <fill>
                <patternFill>
                  <bgColor theme="8" tint="-0.24994659260841701"/>
                </patternFill>
              </fill>
            </x14:dxf>
          </x14:cfRule>
          <x14:cfRule type="expression" priority="107" stopIfTrue="1" id="{86B7C3CD-08CF-48D8-982E-E460D73C2239}">
            <xm:f>VLOOKUP(C3,Important_Dates,4,FALSE)='SABRS Deadline &amp; Events'!$H$16</xm:f>
            <x14:dxf>
              <fill>
                <patternFill>
                  <bgColor theme="5"/>
                </patternFill>
              </fill>
            </x14:dxf>
          </x14:cfRule>
          <x14:cfRule type="expression" priority="108" stopIfTrue="1" id="{04ABAA43-2378-44CE-9AEF-46F687BDE069}">
            <xm:f>VLOOKUP(C3,Important_Dates,4,FALSE)='SABRS Deadline &amp; Events'!$H$17</xm:f>
            <x14:dxf>
              <fill>
                <patternFill>
                  <bgColor theme="6"/>
                </patternFill>
              </fill>
            </x14:dxf>
          </x14:cfRule>
          <x14:cfRule type="expression" priority="109" stopIfTrue="1" id="{4C181735-F73B-43DF-9360-7254B38B3B3E}">
            <xm:f>VLOOKUP(C3,Important_Dates,4,FALSE)='SABRS Deadline &amp; Events'!$H$18</xm:f>
            <x14:dxf>
              <fill>
                <patternFill>
                  <bgColor theme="7"/>
                </patternFill>
              </fill>
            </x14:dxf>
          </x14:cfRule>
          <x14:cfRule type="expression" priority="110" stopIfTrue="1" id="{563939E2-F06A-416C-97FC-29A795D5EF7A}">
            <xm:f>VLOOKUP(C3,Important_Dates,4,FALSE)='SABRS Deadline &amp; Events'!$H$19</xm:f>
            <x14:dxf>
              <fill>
                <patternFill>
                  <bgColor theme="4"/>
                </patternFill>
              </fill>
            </x14:dxf>
          </x14:cfRule>
          <x14:cfRule type="expression" priority="111" stopIfTrue="1" id="{AF19B908-DDB7-4215-90CE-21B989C2CC11}">
            <xm:f>VLOOKUP(C3,Important_Dates,4,FALSE)='SABRS Deadline &amp; Events'!$H$20</xm:f>
            <x14:dxf>
              <fill>
                <patternFill>
                  <bgColor theme="3" tint="0.89996032593768116"/>
                </patternFill>
              </fill>
            </x14:dxf>
          </x14:cfRule>
          <xm:sqref>C3:I3 C5:I5 C7:I7 C9:I9 C11:I11 C13:D13</xm:sqref>
        </x14:conditionalFormatting>
      </x14:conditionalFormatting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pageSetUpPr fitToPage="1"/>
  </sheetPr>
  <dimension ref="B1:I14"/>
  <sheetViews>
    <sheetView showGridLines="0" zoomScaleNormal="100" workbookViewId="0">
      <selection activeCell="G3" sqref="G3"/>
    </sheetView>
  </sheetViews>
  <sheetFormatPr defaultRowHeight="13.2" x14ac:dyDescent="0.25"/>
  <cols>
    <col min="2" max="2" width="1.5546875" customWidth="1"/>
    <col min="3" max="9" width="20.77734375" customWidth="1"/>
  </cols>
  <sheetData>
    <row r="1" spans="2:9" ht="75.75" customHeight="1" x14ac:dyDescent="0.25">
      <c r="B1" s="6"/>
      <c r="C1" s="61" t="str">
        <f>"May "&amp;CalendarYear</f>
        <v>May 2026</v>
      </c>
      <c r="D1" s="61"/>
      <c r="E1" s="61"/>
      <c r="F1" s="3"/>
      <c r="G1" s="3"/>
      <c r="H1" s="3"/>
      <c r="I1" s="3"/>
    </row>
    <row r="2" spans="2:9" ht="22.5" customHeight="1" thickBot="1" x14ac:dyDescent="0.3">
      <c r="C2" s="5" t="str">
        <f t="shared" ref="C2:D2" si="0">TEXT(C3,"dddd")</f>
        <v>Sunday</v>
      </c>
      <c r="D2" s="5" t="str">
        <f t="shared" si="0"/>
        <v>Monday</v>
      </c>
      <c r="E2" s="5" t="str">
        <f t="shared" ref="E2:I2" si="1">TEXT(E3,"dddd")</f>
        <v>Tuesday</v>
      </c>
      <c r="F2" s="5" t="str">
        <f t="shared" si="1"/>
        <v>Wednesday</v>
      </c>
      <c r="G2" s="5" t="str">
        <f t="shared" si="1"/>
        <v>Thursday</v>
      </c>
      <c r="H2" s="5" t="str">
        <f t="shared" si="1"/>
        <v>Friday</v>
      </c>
      <c r="I2" s="5" t="str">
        <f t="shared" si="1"/>
        <v>Saturday</v>
      </c>
    </row>
    <row r="3" spans="2:9" ht="14.25" customHeight="1" thickTop="1" x14ac:dyDescent="0.25">
      <c r="C3" s="45">
        <f t="array" ref="C3:I3">DaysAndWeeks+DATE(CalendarYear,5,1)-WEEKDAY(DATE(CalendarYear,5,1),(WeekStart="Monday")+1)+1</f>
        <v>46138</v>
      </c>
      <c r="D3" s="45">
        <v>46139</v>
      </c>
      <c r="E3" s="45">
        <v>46140</v>
      </c>
      <c r="F3" s="45">
        <v>46141</v>
      </c>
      <c r="G3" s="45">
        <v>46142</v>
      </c>
      <c r="H3" s="45">
        <v>46143</v>
      </c>
      <c r="I3" s="45">
        <v>46144</v>
      </c>
    </row>
    <row r="4" spans="2:9" ht="100.05" customHeight="1" x14ac:dyDescent="0.25">
      <c r="C4" s="43" t="str">
        <f t="shared" ref="C4:I4" si="2">IFERROR(VLOOKUP(C3,Important_Dates,2,FALSE),"")</f>
        <v/>
      </c>
      <c r="D4" s="43" t="str">
        <f t="shared" si="2"/>
        <v/>
      </c>
      <c r="E4" s="44" t="str">
        <f t="shared" si="2"/>
        <v/>
      </c>
      <c r="F4" s="44" t="str">
        <f t="shared" si="2"/>
        <v>SABRS office hours start</v>
      </c>
      <c r="G4" s="44" t="str">
        <f t="shared" si="2"/>
        <v/>
      </c>
      <c r="H4" s="44" t="str">
        <f t="shared" si="2"/>
        <v/>
      </c>
      <c r="I4" s="44" t="str">
        <f t="shared" si="2"/>
        <v/>
      </c>
    </row>
    <row r="5" spans="2:9" ht="15" customHeight="1" x14ac:dyDescent="0.25">
      <c r="C5" s="45">
        <f t="array" ref="C5:I5">DaysAndWeeks+DATE(CalendarYear,5,1)-WEEKDAY(DATE(CalendarYear,5,1),(WeekStart="Monday")+1)+8</f>
        <v>46145</v>
      </c>
      <c r="D5" s="45">
        <v>46146</v>
      </c>
      <c r="E5" s="45">
        <v>46147</v>
      </c>
      <c r="F5" s="45">
        <v>46148</v>
      </c>
      <c r="G5" s="45">
        <v>46149</v>
      </c>
      <c r="H5" s="45">
        <v>46150</v>
      </c>
      <c r="I5" s="45">
        <v>46151</v>
      </c>
    </row>
    <row r="6" spans="2:9" ht="100.05" customHeight="1" x14ac:dyDescent="0.25">
      <c r="C6" s="44" t="str">
        <f t="shared" ref="C6:I6" si="3">IFERROR(VLOOKUP(C5,Important_Dates,2,FALSE),"")</f>
        <v/>
      </c>
      <c r="D6" s="44" t="str">
        <f t="shared" si="3"/>
        <v/>
      </c>
      <c r="E6" s="44" t="str">
        <f t="shared" si="3"/>
        <v/>
      </c>
      <c r="F6" s="44" t="str">
        <f t="shared" si="3"/>
        <v/>
      </c>
      <c r="G6" s="44" t="str">
        <f t="shared" si="3"/>
        <v/>
      </c>
      <c r="H6" s="44" t="str">
        <f t="shared" si="3"/>
        <v>ORPICS start-up transmittals due - all agencies</v>
      </c>
      <c r="I6" s="44" t="str">
        <f t="shared" si="3"/>
        <v/>
      </c>
    </row>
    <row r="7" spans="2:9" ht="15" customHeight="1" x14ac:dyDescent="0.25">
      <c r="C7" s="45">
        <f t="array" ref="C7:I7">DaysAndWeeks+DATE(CalendarYear,5,1)-WEEKDAY(DATE(CalendarYear,5,1),(WeekStart="Monday")+1)+15</f>
        <v>46152</v>
      </c>
      <c r="D7" s="45">
        <v>46153</v>
      </c>
      <c r="E7" s="45">
        <v>46154</v>
      </c>
      <c r="F7" s="45">
        <v>46155</v>
      </c>
      <c r="G7" s="46">
        <v>46156</v>
      </c>
      <c r="H7" s="47">
        <v>46157</v>
      </c>
      <c r="I7" s="45">
        <v>46158</v>
      </c>
    </row>
    <row r="8" spans="2:9" ht="100.05" customHeight="1" x14ac:dyDescent="0.25">
      <c r="C8" s="44" t="str">
        <f t="shared" ref="C8:I8" si="4">IFERROR(VLOOKUP(C7,Important_Dates,2,FALSE),"")</f>
        <v/>
      </c>
      <c r="D8" s="44" t="str">
        <f t="shared" si="4"/>
        <v>Deadline to add freeze reasons to positions that have been vacant for at least 6 months</v>
      </c>
      <c r="E8" s="44" t="str">
        <f t="shared" si="4"/>
        <v>Can now request Automatic Inflation Calculation from SABRS</v>
      </c>
      <c r="F8" s="44" t="str">
        <f t="shared" si="4"/>
        <v/>
      </c>
      <c r="G8" s="44" t="str">
        <f t="shared" si="4"/>
        <v/>
      </c>
      <c r="H8" s="44" t="str">
        <f t="shared" si="4"/>
        <v/>
      </c>
      <c r="I8" s="44" t="str">
        <f t="shared" si="4"/>
        <v/>
      </c>
    </row>
    <row r="9" spans="2:9" ht="15" customHeight="1" x14ac:dyDescent="0.25">
      <c r="C9" s="45">
        <f t="array" ref="C9:I9">DaysAndWeeks+DATE(CalendarYear,5,1)-WEEKDAY(DATE(CalendarYear,5,1),(WeekStart="Monday")+1)+22</f>
        <v>46159</v>
      </c>
      <c r="D9" s="45">
        <v>46160</v>
      </c>
      <c r="E9" s="45">
        <v>46161</v>
      </c>
      <c r="F9" s="45">
        <v>46162</v>
      </c>
      <c r="G9" s="45">
        <v>46163</v>
      </c>
      <c r="H9" s="45">
        <v>46164</v>
      </c>
      <c r="I9" s="45">
        <v>46165</v>
      </c>
    </row>
    <row r="10" spans="2:9" ht="100.05" customHeight="1" x14ac:dyDescent="0.25">
      <c r="C10" s="44" t="str">
        <f t="shared" ref="C10:I10" si="5">IFERROR(VLOOKUP(C9,Important_Dates,2,FALSE),"")</f>
        <v/>
      </c>
      <c r="D10" s="44" t="str">
        <f t="shared" si="5"/>
        <v/>
      </c>
      <c r="E10" s="44" t="str">
        <f t="shared" si="5"/>
        <v/>
      </c>
      <c r="F10" s="44" t="str">
        <f t="shared" si="5"/>
        <v>Revenue Forecast Released</v>
      </c>
      <c r="G10" s="44" t="str">
        <f t="shared" si="5"/>
        <v/>
      </c>
      <c r="H10" s="44" t="str">
        <f t="shared" si="5"/>
        <v/>
      </c>
      <c r="I10" s="44" t="str">
        <f t="shared" si="5"/>
        <v/>
      </c>
    </row>
    <row r="11" spans="2:9" ht="15" customHeight="1" x14ac:dyDescent="0.25">
      <c r="C11" s="45">
        <f t="array" ref="C11:I11">DaysAndWeeks+DATE(CalendarYear,5,1)-WEEKDAY(DATE(CalendarYear,5,1),(WeekStart="Monday")+1)+29</f>
        <v>46166</v>
      </c>
      <c r="D11" s="45">
        <v>46167</v>
      </c>
      <c r="E11" s="45">
        <v>46168</v>
      </c>
      <c r="F11" s="45">
        <v>46169</v>
      </c>
      <c r="G11" s="45">
        <v>46170</v>
      </c>
      <c r="H11" s="45">
        <v>46171</v>
      </c>
      <c r="I11" s="45">
        <v>46172</v>
      </c>
    </row>
    <row r="12" spans="2:9" ht="100.05" customHeight="1" x14ac:dyDescent="0.25">
      <c r="C12" s="44" t="str">
        <f t="shared" ref="C12:I12" si="6">IFERROR(VLOOKUP(C11,Important_Dates,2,FALSE),"")</f>
        <v/>
      </c>
      <c r="D12" s="44" t="str">
        <f t="shared" si="6"/>
        <v>Memorial Day</v>
      </c>
      <c r="E12" s="44" t="str">
        <f t="shared" si="6"/>
        <v/>
      </c>
      <c r="F12" s="44" t="str">
        <f t="shared" si="6"/>
        <v/>
      </c>
      <c r="G12" s="44" t="str">
        <f t="shared" si="6"/>
        <v/>
      </c>
      <c r="H12" s="43" t="str">
        <f>IFERROR(VLOOKUP(H11,Important_Dates,2,FALSE),"")</f>
        <v>ORPICS CSL audit transmittals due - all agencies;
ORBITS CSL audit transmittals due - early submittal agencies</v>
      </c>
      <c r="I12" s="43" t="str">
        <f t="shared" si="6"/>
        <v/>
      </c>
    </row>
    <row r="13" spans="2:9" ht="15" customHeight="1" x14ac:dyDescent="0.25">
      <c r="C13" s="45">
        <f t="array" ref="C13:D13">DaysAndWeeks+DATE(CalendarYear,5,1)-WEEKDAY(DATE(CalendarYear,5,1),(WeekStart="Monday")+1)+36</f>
        <v>46173</v>
      </c>
      <c r="D13" s="45">
        <v>46174</v>
      </c>
      <c r="E13" s="62" t="s">
        <v>0</v>
      </c>
      <c r="F13" s="62"/>
      <c r="G13" s="62"/>
      <c r="H13" s="62"/>
      <c r="I13" s="62"/>
    </row>
    <row r="14" spans="2:9" ht="100.05" customHeight="1" x14ac:dyDescent="0.25">
      <c r="C14" s="43" t="str">
        <f>IFERROR(VLOOKUP(C13,Important_Dates,2,FALSE),"")</f>
        <v/>
      </c>
      <c r="D14" s="43" t="str">
        <f>IFERROR(VLOOKUP(D13,Important_Dates,2,FALSE),"")</f>
        <v/>
      </c>
      <c r="E14" s="63"/>
      <c r="F14" s="63"/>
      <c r="G14" s="63"/>
      <c r="H14" s="63"/>
      <c r="I14" s="63"/>
    </row>
  </sheetData>
  <mergeCells count="3">
    <mergeCell ref="C1:E1"/>
    <mergeCell ref="E13:I13"/>
    <mergeCell ref="E14:I14"/>
  </mergeCells>
  <conditionalFormatting sqref="C4:H4">
    <cfRule type="expression" dxfId="71" priority="8">
      <formula>DAY(C3)&gt;8</formula>
    </cfRule>
  </conditionalFormatting>
  <conditionalFormatting sqref="C2:I2">
    <cfRule type="expression" dxfId="70" priority="2">
      <formula>OR(C2="Sunday",C2="Saturday")</formula>
    </cfRule>
  </conditionalFormatting>
  <conditionalFormatting sqref="C12:I12 C14:D14">
    <cfRule type="expression" dxfId="63" priority="9">
      <formula>AND(DAY(C11)&gt;=1,DAY(C11)&lt;=15)</formula>
    </cfRule>
  </conditionalFormatting>
  <dataValidations count="3">
    <dataValidation allowBlank="1" showInputMessage="1" prompt="Enter monthly Notes in cell below" sqref="E13:I13" xr:uid="{00000000-0002-0000-0500-000000000000}"/>
    <dataValidation allowBlank="1" showInputMessage="1" prompt="Enter monthly Notes in this cell" sqref="E14:I14" xr:uid="{00000000-0002-0000-0500-000001000000}"/>
    <dataValidation allowBlank="1" showInputMessage="1" showErrorMessage="1" prompt="Events for the month are automatically updated in this tab. To add or modify an event, click Set Important Dates button. Days from the previous and next months are shaded." sqref="A1" xr:uid="{00000000-0002-0000-0500-000002000000}"/>
  </dataValidations>
  <pageMargins left="0.25" right="0.25" top="0.75" bottom="0.75" header="0.3" footer="0.3"/>
  <pageSetup paperSize="9" scale="6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stopIfTrue="1" id="{0962424E-1178-4A06-94A5-2A35746D3E31}">
            <xm:f>VLOOKUP(C3,Important_Dates,4,FALSE)='SABRS Deadline &amp; Events'!$H$21</xm:f>
            <x14:dxf>
              <fill>
                <patternFill>
                  <bgColor theme="8" tint="-0.24994659260841701"/>
                </patternFill>
              </fill>
            </x14:dxf>
          </x14:cfRule>
          <x14:cfRule type="expression" priority="137" stopIfTrue="1" id="{A18C48B3-12E0-4CAD-8779-AC69EF41AA8B}">
            <xm:f>VLOOKUP(C3,Important_Dates,4,FALSE)='SABRS Deadline &amp; Events'!$H$16</xm:f>
            <x14:dxf>
              <fill>
                <patternFill>
                  <bgColor theme="5"/>
                </patternFill>
              </fill>
            </x14:dxf>
          </x14:cfRule>
          <x14:cfRule type="expression" priority="138" stopIfTrue="1" id="{B5DA4FAB-F37E-4946-A6AB-33DDBF8BD059}">
            <xm:f>VLOOKUP(C3,Important_Dates,4,FALSE)='SABRS Deadline &amp; Events'!$H$17</xm:f>
            <x14:dxf>
              <fill>
                <patternFill>
                  <bgColor theme="6"/>
                </patternFill>
              </fill>
            </x14:dxf>
          </x14:cfRule>
          <x14:cfRule type="expression" priority="139" stopIfTrue="1" id="{9950CC0C-5B2F-4EE2-861D-54943945BA85}">
            <xm:f>VLOOKUP(C3,Important_Dates,4,FALSE)='SABRS Deadline &amp; Events'!$H$18</xm:f>
            <x14:dxf>
              <fill>
                <patternFill>
                  <bgColor theme="7"/>
                </patternFill>
              </fill>
            </x14:dxf>
          </x14:cfRule>
          <x14:cfRule type="expression" priority="140" stopIfTrue="1" id="{7A8AC698-662A-4B67-857D-853346E87B9C}">
            <xm:f>VLOOKUP(C3,Important_Dates,4,FALSE)='SABRS Deadline &amp; Events'!$H$19</xm:f>
            <x14:dxf>
              <fill>
                <patternFill>
                  <bgColor theme="4"/>
                </patternFill>
              </fill>
            </x14:dxf>
          </x14:cfRule>
          <x14:cfRule type="expression" priority="141" stopIfTrue="1" id="{FD49A4D9-F0A9-439D-89BA-B1BA22FEF90E}">
            <xm:f>VLOOKUP(C3,Important_Dates,4,FALSE)='SABRS Deadline &amp; Events'!$H$20</xm:f>
            <x14:dxf>
              <fill>
                <patternFill>
                  <bgColor theme="3" tint="0.89996032593768116"/>
                </patternFill>
              </fill>
            </x14:dxf>
          </x14:cfRule>
          <xm:sqref>C3:I3 C5:I5 C7:I7 C9:I9 C11:I11 C13:D13</xm:sqref>
        </x14:conditionalFormatting>
      </x14:conditionalFormatting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pageSetUpPr fitToPage="1"/>
  </sheetPr>
  <dimension ref="B1:I14"/>
  <sheetViews>
    <sheetView showGridLines="0" zoomScaleNormal="100" workbookViewId="0">
      <selection activeCell="G10" sqref="G10"/>
    </sheetView>
  </sheetViews>
  <sheetFormatPr defaultRowHeight="13.2" x14ac:dyDescent="0.25"/>
  <cols>
    <col min="2" max="2" width="1.5546875" customWidth="1"/>
    <col min="3" max="9" width="20.77734375" customWidth="1"/>
  </cols>
  <sheetData>
    <row r="1" spans="2:9" ht="75.75" customHeight="1" x14ac:dyDescent="0.25">
      <c r="B1" s="10"/>
      <c r="C1" s="61" t="str">
        <f>"June "&amp;CalendarYear</f>
        <v>June 2026</v>
      </c>
      <c r="D1" s="61"/>
      <c r="E1" s="61"/>
      <c r="F1" s="3"/>
      <c r="G1" s="3"/>
      <c r="H1" s="3"/>
      <c r="I1" s="3"/>
    </row>
    <row r="2" spans="2:9" ht="22.5" customHeight="1" thickBot="1" x14ac:dyDescent="0.3">
      <c r="C2" s="7" t="str">
        <f t="shared" ref="C2:I2" si="0">TEXT(C3,"dddd")</f>
        <v>Sunday</v>
      </c>
      <c r="D2" s="7" t="str">
        <f t="shared" si="0"/>
        <v>Monday</v>
      </c>
      <c r="E2" s="7" t="str">
        <f t="shared" si="0"/>
        <v>Tuesday</v>
      </c>
      <c r="F2" s="7" t="str">
        <f t="shared" si="0"/>
        <v>Wednesday</v>
      </c>
      <c r="G2" s="7" t="str">
        <f t="shared" si="0"/>
        <v>Thursday</v>
      </c>
      <c r="H2" s="7" t="str">
        <f t="shared" si="0"/>
        <v>Friday</v>
      </c>
      <c r="I2" s="7" t="str">
        <f t="shared" si="0"/>
        <v>Saturday</v>
      </c>
    </row>
    <row r="3" spans="2:9" ht="14.25" customHeight="1" thickTop="1" x14ac:dyDescent="0.25">
      <c r="C3" s="45">
        <f t="array" ref="C3:I3">DaysAndWeeks+DATE(CalendarYear,6,1)-WEEKDAY(DATE(CalendarYear,6,1),(WeekStart="Monday")+1)+1</f>
        <v>46173</v>
      </c>
      <c r="D3" s="45">
        <v>46174</v>
      </c>
      <c r="E3" s="45">
        <v>46175</v>
      </c>
      <c r="F3" s="45">
        <v>46176</v>
      </c>
      <c r="G3" s="45">
        <v>46177</v>
      </c>
      <c r="H3" s="45">
        <v>46178</v>
      </c>
      <c r="I3" s="45">
        <v>46179</v>
      </c>
    </row>
    <row r="4" spans="2:9" ht="100.05" customHeight="1" x14ac:dyDescent="0.25">
      <c r="C4" s="43" t="str">
        <f t="shared" ref="C4:I4" si="1">IFERROR(VLOOKUP(C3,Important_Dates,2,FALSE),"")</f>
        <v/>
      </c>
      <c r="D4" s="43" t="str">
        <f t="shared" si="1"/>
        <v/>
      </c>
      <c r="E4" s="44" t="str">
        <f t="shared" si="1"/>
        <v/>
      </c>
      <c r="F4" s="44" t="str">
        <f t="shared" si="1"/>
        <v/>
      </c>
      <c r="G4" s="44" t="str">
        <f t="shared" si="1"/>
        <v/>
      </c>
      <c r="H4" s="44" t="str">
        <f t="shared" si="1"/>
        <v/>
      </c>
      <c r="I4" s="44" t="str">
        <f t="shared" si="1"/>
        <v/>
      </c>
    </row>
    <row r="5" spans="2:9" ht="15" customHeight="1" x14ac:dyDescent="0.25">
      <c r="C5" s="45">
        <f t="array" ref="C5:I5">DaysAndWeeks+DATE(CalendarYear,6,1)-WEEKDAY(DATE(CalendarYear,6,1),(WeekStart="Monday")+1)+8</f>
        <v>46180</v>
      </c>
      <c r="D5" s="45">
        <v>46181</v>
      </c>
      <c r="E5" s="45">
        <v>46182</v>
      </c>
      <c r="F5" s="45">
        <v>46183</v>
      </c>
      <c r="G5" s="45">
        <v>46184</v>
      </c>
      <c r="H5" s="45">
        <v>46185</v>
      </c>
      <c r="I5" s="45">
        <v>46186</v>
      </c>
    </row>
    <row r="6" spans="2:9" ht="100.05" customHeight="1" x14ac:dyDescent="0.25">
      <c r="C6" s="44" t="str">
        <f t="shared" ref="C6:I6" si="2">IFERROR(VLOOKUP(C5,Important_Dates,2,FALSE),"")</f>
        <v/>
      </c>
      <c r="D6" s="44" t="str">
        <f t="shared" si="2"/>
        <v/>
      </c>
      <c r="E6" s="44" t="str">
        <f t="shared" si="2"/>
        <v/>
      </c>
      <c r="F6" s="44" t="str">
        <f t="shared" si="2"/>
        <v/>
      </c>
      <c r="G6" s="44" t="str">
        <f t="shared" si="2"/>
        <v/>
      </c>
      <c r="H6" s="44" t="str">
        <f t="shared" si="2"/>
        <v/>
      </c>
      <c r="I6" s="44" t="str">
        <f t="shared" si="2"/>
        <v/>
      </c>
    </row>
    <row r="7" spans="2:9" ht="15" customHeight="1" x14ac:dyDescent="0.25">
      <c r="C7" s="45">
        <f t="array" ref="C7:I7">DaysAndWeeks+DATE(CalendarYear,6,1)-WEEKDAY(DATE(CalendarYear,6,1),(WeekStart="Monday")+1)+15</f>
        <v>46187</v>
      </c>
      <c r="D7" s="45">
        <v>46188</v>
      </c>
      <c r="E7" s="45">
        <v>46189</v>
      </c>
      <c r="F7" s="45">
        <v>46190</v>
      </c>
      <c r="G7" s="46">
        <v>46191</v>
      </c>
      <c r="H7" s="47">
        <v>46192</v>
      </c>
      <c r="I7" s="45">
        <v>46193</v>
      </c>
    </row>
    <row r="8" spans="2:9" ht="100.05" customHeight="1" x14ac:dyDescent="0.25">
      <c r="C8" s="44" t="str">
        <f t="shared" ref="C8:I8" si="3">IFERROR(VLOOKUP(C7,Important_Dates,2,FALSE),"")</f>
        <v/>
      </c>
      <c r="D8" s="44" t="str">
        <f t="shared" si="3"/>
        <v/>
      </c>
      <c r="E8" s="44" t="str">
        <f t="shared" si="3"/>
        <v/>
      </c>
      <c r="F8" s="44" t="str">
        <f t="shared" si="3"/>
        <v>Quarter 5 allotments due</v>
      </c>
      <c r="G8" s="44" t="str">
        <f t="shared" si="3"/>
        <v/>
      </c>
      <c r="H8" s="44" t="str">
        <f t="shared" si="3"/>
        <v>Juneteenth</v>
      </c>
      <c r="I8" s="44" t="str">
        <f t="shared" si="3"/>
        <v/>
      </c>
    </row>
    <row r="9" spans="2:9" ht="15" customHeight="1" x14ac:dyDescent="0.25">
      <c r="C9" s="45">
        <f t="array" ref="C9:I9">DaysAndWeeks+DATE(CalendarYear,6,1)-WEEKDAY(DATE(CalendarYear,6,1),(WeekStart="Monday")+1)+22</f>
        <v>46194</v>
      </c>
      <c r="D9" s="45">
        <v>46195</v>
      </c>
      <c r="E9" s="45">
        <v>46196</v>
      </c>
      <c r="F9" s="45">
        <v>46197</v>
      </c>
      <c r="G9" s="45">
        <v>46198</v>
      </c>
      <c r="H9" s="45">
        <v>46199</v>
      </c>
      <c r="I9" s="45">
        <v>46200</v>
      </c>
    </row>
    <row r="10" spans="2:9" ht="132.44999999999999" customHeight="1" x14ac:dyDescent="0.25">
      <c r="C10" s="44" t="str">
        <f t="shared" ref="C10:I10" si="4">IFERROR(VLOOKUP(C9,Important_Dates,2,FALSE),"")</f>
        <v/>
      </c>
      <c r="D10" s="44" t="str">
        <f t="shared" si="4"/>
        <v/>
      </c>
      <c r="E10" s="44" t="str">
        <f t="shared" si="4"/>
        <v/>
      </c>
      <c r="F10" s="44" t="str">
        <f t="shared" si="4"/>
        <v/>
      </c>
      <c r="G10" s="44" t="str">
        <f t="shared" si="4"/>
        <v/>
      </c>
      <c r="H10" s="44" t="str">
        <f t="shared" si="4"/>
        <v xml:space="preserve">ORPICS ARB audit transmittals due - all agencies;
ORBITS CSL audit transmittals due - all remaining agencies;
ORBITS ARB audit transmittals due - early submittal agencies
</v>
      </c>
      <c r="I10" s="44" t="str">
        <f t="shared" si="4"/>
        <v/>
      </c>
    </row>
    <row r="11" spans="2:9" ht="15" customHeight="1" x14ac:dyDescent="0.25">
      <c r="C11" s="45">
        <f t="array" ref="C11:I11">DaysAndWeeks+DATE(CalendarYear,6,1)-WEEKDAY(DATE(CalendarYear,6,1),(WeekStart="Monday")+1)+29</f>
        <v>46201</v>
      </c>
      <c r="D11" s="45">
        <v>46202</v>
      </c>
      <c r="E11" s="45">
        <v>46203</v>
      </c>
      <c r="F11" s="45">
        <v>46204</v>
      </c>
      <c r="G11" s="45">
        <v>46205</v>
      </c>
      <c r="H11" s="45">
        <v>46206</v>
      </c>
      <c r="I11" s="45">
        <v>46207</v>
      </c>
    </row>
    <row r="12" spans="2:9" ht="100.05" customHeight="1" x14ac:dyDescent="0.25">
      <c r="C12" s="44" t="str">
        <f t="shared" ref="C12:I12" si="5">IFERROR(VLOOKUP(C11,Important_Dates,2,FALSE),"")</f>
        <v/>
      </c>
      <c r="D12" s="44" t="str">
        <f t="shared" si="5"/>
        <v/>
      </c>
      <c r="E12" s="44" t="str">
        <f t="shared" si="5"/>
        <v/>
      </c>
      <c r="F12" s="44" t="str">
        <f t="shared" si="5"/>
        <v/>
      </c>
      <c r="G12" s="44" t="str">
        <f t="shared" si="5"/>
        <v xml:space="preserve">ORBITS and ORPICS input documents for all May 2026 E-Board actions due </v>
      </c>
      <c r="H12" s="43" t="str">
        <f t="shared" si="5"/>
        <v>Independence Day</v>
      </c>
      <c r="I12" s="43" t="str">
        <f t="shared" si="5"/>
        <v/>
      </c>
    </row>
    <row r="13" spans="2:9" ht="15" customHeight="1" x14ac:dyDescent="0.25">
      <c r="C13" s="45">
        <f t="array" ref="C13:D13">DaysAndWeeks+DATE(CalendarYear,6,1)-WEEKDAY(DATE(CalendarYear,6,1),(WeekStart="Monday")+1)+36</f>
        <v>46208</v>
      </c>
      <c r="D13" s="45">
        <v>46209</v>
      </c>
      <c r="E13" s="62" t="s">
        <v>0</v>
      </c>
      <c r="F13" s="62"/>
      <c r="G13" s="62"/>
      <c r="H13" s="62"/>
      <c r="I13" s="62"/>
    </row>
    <row r="14" spans="2:9" ht="100.05" customHeight="1" x14ac:dyDescent="0.25">
      <c r="C14" s="43" t="str">
        <f>IFERROR(VLOOKUP(C13,Important_Dates,2,FALSE),"")</f>
        <v/>
      </c>
      <c r="D14" s="43" t="str">
        <f>IFERROR(VLOOKUP(D13,Important_Dates,2,FALSE),"")</f>
        <v/>
      </c>
      <c r="E14" s="63"/>
      <c r="F14" s="63"/>
      <c r="G14" s="63"/>
      <c r="H14" s="63"/>
      <c r="I14" s="63"/>
    </row>
  </sheetData>
  <mergeCells count="3">
    <mergeCell ref="C1:E1"/>
    <mergeCell ref="E13:I13"/>
    <mergeCell ref="E14:I14"/>
  </mergeCells>
  <conditionalFormatting sqref="C4:H4">
    <cfRule type="expression" dxfId="62" priority="8">
      <formula>DAY(C3)&gt;8</formula>
    </cfRule>
  </conditionalFormatting>
  <conditionalFormatting sqref="C2:I2">
    <cfRule type="expression" dxfId="61" priority="2">
      <formula>OR(C2="Sunday",C2="Saturday")</formula>
    </cfRule>
  </conditionalFormatting>
  <conditionalFormatting sqref="C12:I12 C14:D14">
    <cfRule type="expression" dxfId="54" priority="9">
      <formula>AND(DAY(C11)&gt;=1,DAY(C11)&lt;=15)</formula>
    </cfRule>
  </conditionalFormatting>
  <dataValidations count="3">
    <dataValidation allowBlank="1" showInputMessage="1" prompt="Enter monthly Notes in this cell" sqref="E14:I14" xr:uid="{00000000-0002-0000-0600-000000000000}"/>
    <dataValidation allowBlank="1" showInputMessage="1" prompt="Enter monthly Notes in cell below" sqref="E13:I13" xr:uid="{00000000-0002-0000-0600-000001000000}"/>
    <dataValidation allowBlank="1" showInputMessage="1" showErrorMessage="1" prompt="Events for the month are automatically updated in this tab. To add or modify an event, click Set Important Dates button. Days from the previous and next months are shaded." sqref="A1" xr:uid="{00000000-0002-0000-0600-000002000000}"/>
  </dataValidations>
  <pageMargins left="0.25" right="0.25" top="0.75" bottom="0.75" header="0.3" footer="0.3"/>
  <pageSetup paperSize="9" scale="6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stopIfTrue="1" id="{3B4E9321-1251-4A1D-93B0-68FB2F152952}">
            <xm:f>VLOOKUP(C3,Important_Dates,4,FALSE)='SABRS Deadline &amp; Events'!$H$21</xm:f>
            <x14:dxf>
              <fill>
                <patternFill>
                  <bgColor theme="8" tint="-0.24994659260841701"/>
                </patternFill>
              </fill>
            </x14:dxf>
          </x14:cfRule>
          <x14:cfRule type="expression" priority="167" stopIfTrue="1" id="{997EFA03-8E04-4D2E-BB8F-8E76C7A7AAD3}">
            <xm:f>VLOOKUP(C3,Important_Dates,4,FALSE)='SABRS Deadline &amp; Events'!$H$16</xm:f>
            <x14:dxf>
              <fill>
                <patternFill>
                  <bgColor theme="5"/>
                </patternFill>
              </fill>
            </x14:dxf>
          </x14:cfRule>
          <x14:cfRule type="expression" priority="168" stopIfTrue="1" id="{FC5BCC40-4D2C-4FE0-9B08-0463A1035F83}">
            <xm:f>VLOOKUP(C3,Important_Dates,4,FALSE)='SABRS Deadline &amp; Events'!$H$17</xm:f>
            <x14:dxf>
              <fill>
                <patternFill>
                  <bgColor theme="6"/>
                </patternFill>
              </fill>
            </x14:dxf>
          </x14:cfRule>
          <x14:cfRule type="expression" priority="169" stopIfTrue="1" id="{E5D69B0C-5C02-4611-BFD5-33FD2A2D2E05}">
            <xm:f>VLOOKUP(C3,Important_Dates,4,FALSE)='SABRS Deadline &amp; Events'!$H$18</xm:f>
            <x14:dxf>
              <fill>
                <patternFill>
                  <bgColor theme="7"/>
                </patternFill>
              </fill>
            </x14:dxf>
          </x14:cfRule>
          <x14:cfRule type="expression" priority="170" stopIfTrue="1" id="{77605858-4031-4CB0-B962-E0B9F45A9524}">
            <xm:f>VLOOKUP(C3,Important_Dates,4,FALSE)='SABRS Deadline &amp; Events'!$H$19</xm:f>
            <x14:dxf>
              <fill>
                <patternFill>
                  <bgColor theme="4"/>
                </patternFill>
              </fill>
            </x14:dxf>
          </x14:cfRule>
          <x14:cfRule type="expression" priority="171" stopIfTrue="1" id="{CD28860A-C610-45D2-850C-317289DB56F6}">
            <xm:f>VLOOKUP(C3,Important_Dates,4,FALSE)='SABRS Deadline &amp; Events'!$H$20</xm:f>
            <x14:dxf>
              <fill>
                <patternFill>
                  <bgColor theme="3" tint="0.89996032593768116"/>
                </patternFill>
              </fill>
            </x14:dxf>
          </x14:cfRule>
          <xm:sqref>C3:I3 C5:I5 C7:I7 C9:I9 C11:I11 C13:D13</xm:sqref>
        </x14:conditionalFormatting>
      </x14:conditionalFormatting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pageSetUpPr fitToPage="1"/>
  </sheetPr>
  <dimension ref="B1:I14"/>
  <sheetViews>
    <sheetView showGridLines="0" zoomScaleNormal="100" workbookViewId="0">
      <selection activeCell="H6" sqref="H6"/>
    </sheetView>
  </sheetViews>
  <sheetFormatPr defaultRowHeight="13.2" x14ac:dyDescent="0.25"/>
  <cols>
    <col min="2" max="2" width="1.5546875" customWidth="1"/>
    <col min="3" max="9" width="20.77734375" customWidth="1"/>
  </cols>
  <sheetData>
    <row r="1" spans="2:9" ht="75.75" customHeight="1" x14ac:dyDescent="0.25">
      <c r="B1" s="10"/>
      <c r="C1" s="61" t="str">
        <f>"July "&amp;CalendarYear</f>
        <v>July 2026</v>
      </c>
      <c r="D1" s="61"/>
      <c r="E1" s="61"/>
      <c r="F1" s="3"/>
      <c r="G1" s="3"/>
      <c r="H1" s="3"/>
      <c r="I1" s="3"/>
    </row>
    <row r="2" spans="2:9" ht="22.5" customHeight="1" thickBot="1" x14ac:dyDescent="0.3">
      <c r="C2" s="7" t="str">
        <f t="shared" ref="C2:I2" si="0">TEXT(C3,"dddd")</f>
        <v>Sunday</v>
      </c>
      <c r="D2" s="7" t="str">
        <f t="shared" si="0"/>
        <v>Monday</v>
      </c>
      <c r="E2" s="7" t="str">
        <f t="shared" si="0"/>
        <v>Tuesday</v>
      </c>
      <c r="F2" s="7" t="str">
        <f t="shared" si="0"/>
        <v>Wednesday</v>
      </c>
      <c r="G2" s="7" t="str">
        <f t="shared" si="0"/>
        <v>Thursday</v>
      </c>
      <c r="H2" s="7" t="str">
        <f t="shared" si="0"/>
        <v>Friday</v>
      </c>
      <c r="I2" s="7" t="str">
        <f t="shared" si="0"/>
        <v>Saturday</v>
      </c>
    </row>
    <row r="3" spans="2:9" ht="14.25" customHeight="1" thickTop="1" x14ac:dyDescent="0.25">
      <c r="C3" s="45">
        <f t="array" ref="C3:I3">DaysAndWeeks+DATE(CalendarYear,7,1)-WEEKDAY(DATE(CalendarYear,7,1),(WeekStart="Monday")+1)+1</f>
        <v>46201</v>
      </c>
      <c r="D3" s="45">
        <v>46202</v>
      </c>
      <c r="E3" s="45">
        <v>46203</v>
      </c>
      <c r="F3" s="45">
        <v>46204</v>
      </c>
      <c r="G3" s="45">
        <v>46205</v>
      </c>
      <c r="H3" s="45">
        <v>46206</v>
      </c>
      <c r="I3" s="45">
        <v>46207</v>
      </c>
    </row>
    <row r="4" spans="2:9" ht="100.05" customHeight="1" x14ac:dyDescent="0.25">
      <c r="C4" s="43" t="str">
        <f t="shared" ref="C4:I4" si="1">IFERROR(VLOOKUP(C3,Important_Dates,2,FALSE),"")</f>
        <v/>
      </c>
      <c r="D4" s="43" t="str">
        <f t="shared" si="1"/>
        <v/>
      </c>
      <c r="E4" s="44" t="str">
        <f t="shared" si="1"/>
        <v/>
      </c>
      <c r="F4" s="44" t="str">
        <f t="shared" si="1"/>
        <v/>
      </c>
      <c r="G4" s="44" t="str">
        <f t="shared" si="1"/>
        <v xml:space="preserve">ORBITS and ORPICS input documents for all May 2026 E-Board actions due </v>
      </c>
      <c r="H4" s="44" t="str">
        <f t="shared" si="1"/>
        <v>Independence Day</v>
      </c>
      <c r="I4" s="44" t="str">
        <f t="shared" si="1"/>
        <v/>
      </c>
    </row>
    <row r="5" spans="2:9" ht="15" customHeight="1" x14ac:dyDescent="0.25">
      <c r="C5" s="45">
        <f t="array" ref="C5:I5">DaysAndWeeks+DATE(CalendarYear,7,1)-WEEKDAY(DATE(CalendarYear,7,1),(WeekStart="Monday")+1)+8</f>
        <v>46208</v>
      </c>
      <c r="D5" s="45">
        <v>46209</v>
      </c>
      <c r="E5" s="45">
        <v>46210</v>
      </c>
      <c r="F5" s="45">
        <v>46211</v>
      </c>
      <c r="G5" s="45">
        <v>46212</v>
      </c>
      <c r="H5" s="45">
        <v>46213</v>
      </c>
      <c r="I5" s="45">
        <v>46214</v>
      </c>
    </row>
    <row r="6" spans="2:9" ht="100.05" customHeight="1" x14ac:dyDescent="0.25">
      <c r="C6" s="44" t="str">
        <f t="shared" ref="C6:I6" si="2">IFERROR(VLOOKUP(C5,Important_Dates,2,FALSE),"")</f>
        <v/>
      </c>
      <c r="D6" s="44" t="str">
        <f t="shared" si="2"/>
        <v/>
      </c>
      <c r="E6" s="44" t="str">
        <f t="shared" si="2"/>
        <v/>
      </c>
      <c r="F6" s="44" t="str">
        <f t="shared" si="2"/>
        <v/>
      </c>
      <c r="G6" s="44" t="str">
        <f t="shared" si="2"/>
        <v/>
      </c>
      <c r="H6" s="44" t="str">
        <f t="shared" si="2"/>
        <v/>
      </c>
      <c r="I6" s="44" t="str">
        <f t="shared" si="2"/>
        <v/>
      </c>
    </row>
    <row r="7" spans="2:9" ht="15" customHeight="1" x14ac:dyDescent="0.25">
      <c r="C7" s="45">
        <f t="array" ref="C7:I7">DaysAndWeeks+DATE(CalendarYear,7,1)-WEEKDAY(DATE(CalendarYear,7,1),(WeekStart="Monday")+1)+15</f>
        <v>46215</v>
      </c>
      <c r="D7" s="45">
        <v>46216</v>
      </c>
      <c r="E7" s="45">
        <v>46217</v>
      </c>
      <c r="F7" s="45">
        <v>46218</v>
      </c>
      <c r="G7" s="46">
        <v>46219</v>
      </c>
      <c r="H7" s="47">
        <v>46220</v>
      </c>
      <c r="I7" s="45">
        <v>46221</v>
      </c>
    </row>
    <row r="8" spans="2:9" ht="100.05" customHeight="1" x14ac:dyDescent="0.25">
      <c r="C8" s="44" t="str">
        <f t="shared" ref="C8:I8" si="3">IFERROR(VLOOKUP(C7,Important_Dates,2,FALSE),"")</f>
        <v/>
      </c>
      <c r="D8" s="44" t="str">
        <f t="shared" si="3"/>
        <v/>
      </c>
      <c r="E8" s="44" t="str">
        <f t="shared" si="3"/>
        <v/>
      </c>
      <c r="F8" s="44" t="str">
        <f t="shared" si="3"/>
        <v/>
      </c>
      <c r="G8" s="44" t="str">
        <f t="shared" si="3"/>
        <v/>
      </c>
      <c r="H8" s="44" t="str">
        <f t="shared" si="3"/>
        <v/>
      </c>
      <c r="I8" s="44" t="str">
        <f t="shared" si="3"/>
        <v/>
      </c>
    </row>
    <row r="9" spans="2:9" ht="15" customHeight="1" x14ac:dyDescent="0.25">
      <c r="C9" s="45">
        <f t="array" ref="C9:I9">DaysAndWeeks+DATE(CalendarYear,7,1)-WEEKDAY(DATE(CalendarYear,7,1),(WeekStart="Monday")+1)+22</f>
        <v>46222</v>
      </c>
      <c r="D9" s="45">
        <v>46223</v>
      </c>
      <c r="E9" s="45">
        <v>46224</v>
      </c>
      <c r="F9" s="45">
        <v>46225</v>
      </c>
      <c r="G9" s="45">
        <v>46226</v>
      </c>
      <c r="H9" s="45">
        <v>46227</v>
      </c>
      <c r="I9" s="45">
        <v>46228</v>
      </c>
    </row>
    <row r="10" spans="2:9" ht="100.05" customHeight="1" x14ac:dyDescent="0.25">
      <c r="C10" s="44" t="str">
        <f t="shared" ref="C10:I10" si="4">IFERROR(VLOOKUP(C9,Important_Dates,2,FALSE),"")</f>
        <v/>
      </c>
      <c r="D10" s="44" t="str">
        <f t="shared" si="4"/>
        <v/>
      </c>
      <c r="E10" s="44" t="str">
        <f t="shared" si="4"/>
        <v/>
      </c>
      <c r="F10" s="44" t="str">
        <f t="shared" si="4"/>
        <v/>
      </c>
      <c r="G10" s="44" t="str">
        <f t="shared" si="4"/>
        <v/>
      </c>
      <c r="H10" s="44" t="str">
        <f t="shared" si="4"/>
        <v>Deadline to add freeze reasons to positions that have been vacant for at least 6 months</v>
      </c>
      <c r="I10" s="44" t="str">
        <f t="shared" si="4"/>
        <v/>
      </c>
    </row>
    <row r="11" spans="2:9" ht="15" customHeight="1" x14ac:dyDescent="0.25">
      <c r="C11" s="45">
        <f t="array" ref="C11:I11">DaysAndWeeks+DATE(CalendarYear,7,1)-WEEKDAY(DATE(CalendarYear,7,1),(WeekStart="Monday")+1)+29</f>
        <v>46229</v>
      </c>
      <c r="D11" s="45">
        <v>46230</v>
      </c>
      <c r="E11" s="45">
        <v>46231</v>
      </c>
      <c r="F11" s="45">
        <v>46232</v>
      </c>
      <c r="G11" s="45">
        <v>46233</v>
      </c>
      <c r="H11" s="45">
        <v>46234</v>
      </c>
      <c r="I11" s="45">
        <v>46235</v>
      </c>
    </row>
    <row r="12" spans="2:9" ht="100.05" customHeight="1" x14ac:dyDescent="0.25">
      <c r="C12" s="44" t="str">
        <f t="shared" ref="C12:I12" si="5">IFERROR(VLOOKUP(C11,Important_Dates,2,FALSE),"")</f>
        <v/>
      </c>
      <c r="D12" s="44" t="str">
        <f t="shared" si="5"/>
        <v/>
      </c>
      <c r="E12" s="44" t="str">
        <f t="shared" si="5"/>
        <v/>
      </c>
      <c r="F12" s="44" t="str">
        <f t="shared" si="5"/>
        <v/>
      </c>
      <c r="G12" s="44" t="str">
        <f t="shared" si="5"/>
        <v/>
      </c>
      <c r="H12" s="43" t="str">
        <f t="shared" si="5"/>
        <v>ORBITS ARB audit transmittals due - all remaining agencies</v>
      </c>
      <c r="I12" s="43" t="str">
        <f t="shared" si="5"/>
        <v/>
      </c>
    </row>
    <row r="13" spans="2:9" ht="15" customHeight="1" x14ac:dyDescent="0.25">
      <c r="C13" s="45">
        <f t="array" ref="C13:D13">DaysAndWeeks+DATE(CalendarYear,7,1)-WEEKDAY(DATE(CalendarYear,7,1),(WeekStart="Monday")+1)+36</f>
        <v>46236</v>
      </c>
      <c r="D13" s="45">
        <v>46237</v>
      </c>
      <c r="E13" s="62" t="s">
        <v>0</v>
      </c>
      <c r="F13" s="62"/>
      <c r="G13" s="62"/>
      <c r="H13" s="62"/>
      <c r="I13" s="62"/>
    </row>
    <row r="14" spans="2:9" ht="100.05" customHeight="1" x14ac:dyDescent="0.25">
      <c r="C14" s="43" t="str">
        <f>IFERROR(VLOOKUP(C13,Important_Dates,2,FALSE),"")</f>
        <v/>
      </c>
      <c r="D14" s="43" t="str">
        <f>IFERROR(VLOOKUP(D13,Important_Dates,2,FALSE),"")</f>
        <v/>
      </c>
      <c r="E14" s="63"/>
      <c r="F14" s="63"/>
      <c r="G14" s="63"/>
      <c r="H14" s="63"/>
      <c r="I14" s="63"/>
    </row>
  </sheetData>
  <mergeCells count="3">
    <mergeCell ref="C1:E1"/>
    <mergeCell ref="E13:I13"/>
    <mergeCell ref="E14:I14"/>
  </mergeCells>
  <conditionalFormatting sqref="C4:H4">
    <cfRule type="expression" dxfId="53" priority="8">
      <formula>DAY(C3)&gt;8</formula>
    </cfRule>
  </conditionalFormatting>
  <conditionalFormatting sqref="C2:I2">
    <cfRule type="expression" dxfId="52" priority="2">
      <formula>OR(C2="Sunday",C2="Saturday")</formula>
    </cfRule>
  </conditionalFormatting>
  <conditionalFormatting sqref="C12:I12 C14:D14">
    <cfRule type="expression" dxfId="45" priority="9">
      <formula>AND(DAY(C11)&gt;=1,DAY(C11)&lt;=15)</formula>
    </cfRule>
  </conditionalFormatting>
  <dataValidations count="3">
    <dataValidation allowBlank="1" showInputMessage="1" prompt="Enter monthly Notes in cell below" sqref="E13:I13" xr:uid="{00000000-0002-0000-0700-000000000000}"/>
    <dataValidation allowBlank="1" showInputMessage="1" prompt="Enter monthly Notes in this cell" sqref="E14:I14" xr:uid="{00000000-0002-0000-0700-000001000000}"/>
    <dataValidation allowBlank="1" showInputMessage="1" showErrorMessage="1" prompt="Events for the month are automatically updated in this tab. To add or modify an event, click Set Important Dates button. Days from the previous and next months are shaded." sqref="A1" xr:uid="{00000000-0002-0000-0700-000002000000}"/>
  </dataValidations>
  <pageMargins left="0.25" right="0.25" top="0.75" bottom="0.75" header="0.3" footer="0.3"/>
  <pageSetup paperSize="9" scale="6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stopIfTrue="1" id="{622BD23F-162F-4BED-98C3-2B6A67797A16}">
            <xm:f>VLOOKUP(C3,Important_Dates,4,FALSE)='SABRS Deadline &amp; Events'!$H$21</xm:f>
            <x14:dxf>
              <fill>
                <patternFill>
                  <bgColor theme="8" tint="-0.24994659260841701"/>
                </patternFill>
              </fill>
            </x14:dxf>
          </x14:cfRule>
          <x14:cfRule type="expression" priority="197" stopIfTrue="1" id="{67563375-18DB-4576-B495-8FD8BF8B262D}">
            <xm:f>VLOOKUP(C3,Important_Dates,4,FALSE)='SABRS Deadline &amp; Events'!$H$16</xm:f>
            <x14:dxf>
              <fill>
                <patternFill>
                  <bgColor theme="5"/>
                </patternFill>
              </fill>
            </x14:dxf>
          </x14:cfRule>
          <x14:cfRule type="expression" priority="198" stopIfTrue="1" id="{E9E31A63-5644-47BA-A97C-6C63BD88F95F}">
            <xm:f>VLOOKUP(C3,Important_Dates,4,FALSE)='SABRS Deadline &amp; Events'!$H$17</xm:f>
            <x14:dxf>
              <fill>
                <patternFill>
                  <bgColor theme="6"/>
                </patternFill>
              </fill>
            </x14:dxf>
          </x14:cfRule>
          <x14:cfRule type="expression" priority="199" stopIfTrue="1" id="{088E1A4A-19B6-4958-987C-A4A964CA2031}">
            <xm:f>VLOOKUP(C3,Important_Dates,4,FALSE)='SABRS Deadline &amp; Events'!$H$18</xm:f>
            <x14:dxf>
              <fill>
                <patternFill>
                  <bgColor theme="7"/>
                </patternFill>
              </fill>
            </x14:dxf>
          </x14:cfRule>
          <x14:cfRule type="expression" priority="200" stopIfTrue="1" id="{0CAD0AA2-5C84-44C1-BDE6-B617E78A3EB7}">
            <xm:f>VLOOKUP(C3,Important_Dates,4,FALSE)='SABRS Deadline &amp; Events'!$H$19</xm:f>
            <x14:dxf>
              <fill>
                <patternFill>
                  <bgColor theme="4"/>
                </patternFill>
              </fill>
            </x14:dxf>
          </x14:cfRule>
          <x14:cfRule type="expression" priority="201" stopIfTrue="1" id="{479ECEC0-6149-4150-8F2B-9B8918CB3A1C}">
            <xm:f>VLOOKUP(C3,Important_Dates,4,FALSE)='SABRS Deadline &amp; Events'!$H$20</xm:f>
            <x14:dxf>
              <fill>
                <patternFill>
                  <bgColor theme="3" tint="0.89996032593768116"/>
                </patternFill>
              </fill>
            </x14:dxf>
          </x14:cfRule>
          <xm:sqref>C3:I3 C5:I5 C7:I7 C9:I9 C11:I11 C13:D13</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pageSetUpPr fitToPage="1"/>
  </sheetPr>
  <dimension ref="B1:I14"/>
  <sheetViews>
    <sheetView showGridLines="0" zoomScaleNormal="100" workbookViewId="0">
      <selection activeCell="I9" sqref="I9"/>
    </sheetView>
  </sheetViews>
  <sheetFormatPr defaultRowHeight="13.2" x14ac:dyDescent="0.25"/>
  <cols>
    <col min="2" max="2" width="1.5546875" customWidth="1"/>
    <col min="3" max="9" width="20.77734375" customWidth="1"/>
  </cols>
  <sheetData>
    <row r="1" spans="2:9" ht="75.75" customHeight="1" x14ac:dyDescent="0.25">
      <c r="B1" s="10"/>
      <c r="C1" s="61" t="str">
        <f>"August "&amp;CalendarYear</f>
        <v>August 2026</v>
      </c>
      <c r="D1" s="61"/>
      <c r="E1" s="61"/>
      <c r="F1" s="3"/>
      <c r="G1" s="3"/>
      <c r="H1" s="3"/>
      <c r="I1" s="3"/>
    </row>
    <row r="2" spans="2:9" ht="22.5" customHeight="1" thickBot="1" x14ac:dyDescent="0.3">
      <c r="C2" s="7" t="str">
        <f t="shared" ref="C2:I2" si="0">TEXT(C3,"dddd")</f>
        <v>Sunday</v>
      </c>
      <c r="D2" s="7" t="str">
        <f t="shared" si="0"/>
        <v>Monday</v>
      </c>
      <c r="E2" s="7" t="str">
        <f t="shared" si="0"/>
        <v>Tuesday</v>
      </c>
      <c r="F2" s="7" t="str">
        <f t="shared" si="0"/>
        <v>Wednesday</v>
      </c>
      <c r="G2" s="7" t="str">
        <f t="shared" si="0"/>
        <v>Thursday</v>
      </c>
      <c r="H2" s="7" t="str">
        <f t="shared" si="0"/>
        <v>Friday</v>
      </c>
      <c r="I2" s="7" t="str">
        <f t="shared" si="0"/>
        <v>Saturday</v>
      </c>
    </row>
    <row r="3" spans="2:9" ht="14.25" customHeight="1" thickTop="1" x14ac:dyDescent="0.25">
      <c r="C3" s="45">
        <f t="array" ref="C3:I3">DaysAndWeeks+DATE(CalendarYear,8,1)-WEEKDAY(DATE(CalendarYear,8,1),(WeekStart="Monday")+1)+1</f>
        <v>46229</v>
      </c>
      <c r="D3" s="45">
        <v>46230</v>
      </c>
      <c r="E3" s="45">
        <v>46231</v>
      </c>
      <c r="F3" s="45">
        <v>46232</v>
      </c>
      <c r="G3" s="45">
        <v>46233</v>
      </c>
      <c r="H3" s="45">
        <v>46234</v>
      </c>
      <c r="I3" s="45">
        <v>46235</v>
      </c>
    </row>
    <row r="4" spans="2:9" ht="100.05" customHeight="1" x14ac:dyDescent="0.25">
      <c r="C4" s="43" t="str">
        <f t="shared" ref="C4:I4" si="1">IFERROR(VLOOKUP(C3,Important_Dates,2,FALSE),"")</f>
        <v/>
      </c>
      <c r="D4" s="43" t="str">
        <f t="shared" si="1"/>
        <v/>
      </c>
      <c r="E4" s="44" t="str">
        <f t="shared" si="1"/>
        <v/>
      </c>
      <c r="F4" s="44" t="str">
        <f t="shared" si="1"/>
        <v/>
      </c>
      <c r="G4" s="44" t="str">
        <f t="shared" si="1"/>
        <v/>
      </c>
      <c r="H4" s="44" t="str">
        <f t="shared" si="1"/>
        <v>ORBITS ARB audit transmittals due - all remaining agencies</v>
      </c>
      <c r="I4" s="44" t="str">
        <f t="shared" si="1"/>
        <v/>
      </c>
    </row>
    <row r="5" spans="2:9" ht="15" customHeight="1" x14ac:dyDescent="0.25">
      <c r="C5" s="45">
        <f t="array" ref="C5:I5">DaysAndWeeks+DATE(CalendarYear,8,1)-WEEKDAY(DATE(CalendarYear,8,1),(WeekStart="Monday")+1)+8</f>
        <v>46236</v>
      </c>
      <c r="D5" s="45">
        <v>46237</v>
      </c>
      <c r="E5" s="45">
        <v>46238</v>
      </c>
      <c r="F5" s="45">
        <v>46239</v>
      </c>
      <c r="G5" s="45">
        <v>46240</v>
      </c>
      <c r="H5" s="45">
        <v>46241</v>
      </c>
      <c r="I5" s="45">
        <v>46242</v>
      </c>
    </row>
    <row r="6" spans="2:9" ht="100.05" customHeight="1" x14ac:dyDescent="0.25">
      <c r="C6" s="44" t="str">
        <f t="shared" ref="C6:I6" si="2">IFERROR(VLOOKUP(C5,Important_Dates,2,FALSE),"")</f>
        <v/>
      </c>
      <c r="D6" s="44" t="str">
        <f t="shared" si="2"/>
        <v/>
      </c>
      <c r="E6" s="44" t="str">
        <f t="shared" si="2"/>
        <v/>
      </c>
      <c r="F6" s="44" t="str">
        <f t="shared" si="2"/>
        <v/>
      </c>
      <c r="G6" s="44" t="str">
        <f t="shared" si="2"/>
        <v/>
      </c>
      <c r="H6" s="44" t="str">
        <f t="shared" si="2"/>
        <v/>
      </c>
      <c r="I6" s="44" t="str">
        <f t="shared" si="2"/>
        <v/>
      </c>
    </row>
    <row r="7" spans="2:9" ht="15" customHeight="1" x14ac:dyDescent="0.25">
      <c r="C7" s="45">
        <f t="array" ref="C7:I7">DaysAndWeeks+DATE(CalendarYear,8,1)-WEEKDAY(DATE(CalendarYear,8,1),(WeekStart="Monday")+1)+15</f>
        <v>46243</v>
      </c>
      <c r="D7" s="45">
        <v>46244</v>
      </c>
      <c r="E7" s="45">
        <v>46245</v>
      </c>
      <c r="F7" s="45">
        <v>46246</v>
      </c>
      <c r="G7" s="46">
        <v>46247</v>
      </c>
      <c r="H7" s="47">
        <v>46248</v>
      </c>
      <c r="I7" s="45">
        <v>46249</v>
      </c>
    </row>
    <row r="8" spans="2:9" ht="100.05" customHeight="1" x14ac:dyDescent="0.25">
      <c r="C8" s="44" t="str">
        <f t="shared" ref="C8:I8" si="3">IFERROR(VLOOKUP(C7,Important_Dates,2,FALSE),"")</f>
        <v/>
      </c>
      <c r="D8" s="44" t="str">
        <f t="shared" si="3"/>
        <v/>
      </c>
      <c r="E8" s="44" t="str">
        <f t="shared" si="3"/>
        <v/>
      </c>
      <c r="F8" s="44" t="str">
        <f t="shared" si="3"/>
        <v/>
      </c>
      <c r="G8" s="44" t="str">
        <f t="shared" si="3"/>
        <v/>
      </c>
      <c r="H8" s="44" t="str">
        <f t="shared" si="3"/>
        <v/>
      </c>
      <c r="I8" s="44" t="str">
        <f t="shared" si="3"/>
        <v/>
      </c>
    </row>
    <row r="9" spans="2:9" ht="15" customHeight="1" x14ac:dyDescent="0.25">
      <c r="C9" s="45">
        <f t="array" ref="C9:I9">DaysAndWeeks+DATE(CalendarYear,8,1)-WEEKDAY(DATE(CalendarYear,8,1),(WeekStart="Monday")+1)+22</f>
        <v>46250</v>
      </c>
      <c r="D9" s="45">
        <v>46251</v>
      </c>
      <c r="E9" s="45">
        <v>46252</v>
      </c>
      <c r="F9" s="45">
        <v>46253</v>
      </c>
      <c r="G9" s="45">
        <v>46254</v>
      </c>
      <c r="H9" s="45">
        <v>46255</v>
      </c>
      <c r="I9" s="45">
        <v>46256</v>
      </c>
    </row>
    <row r="10" spans="2:9" ht="100.05" customHeight="1" x14ac:dyDescent="0.25">
      <c r="C10" s="44" t="str">
        <f t="shared" ref="C10:I10" si="4">IFERROR(VLOOKUP(C9,Important_Dates,2,FALSE),"")</f>
        <v/>
      </c>
      <c r="D10" s="44" t="str">
        <f t="shared" si="4"/>
        <v/>
      </c>
      <c r="E10" s="44" t="str">
        <f t="shared" si="4"/>
        <v/>
      </c>
      <c r="F10" s="44" t="str">
        <f t="shared" si="4"/>
        <v/>
      </c>
      <c r="G10" s="44" t="str">
        <f t="shared" si="4"/>
        <v/>
      </c>
      <c r="H10" s="44" t="str">
        <f t="shared" si="4"/>
        <v/>
      </c>
      <c r="I10" s="44" t="str">
        <f t="shared" si="4"/>
        <v/>
      </c>
    </row>
    <row r="11" spans="2:9" ht="15" customHeight="1" x14ac:dyDescent="0.25">
      <c r="C11" s="45">
        <f t="array" ref="C11:I11">DaysAndWeeks+DATE(CalendarYear,8,1)-WEEKDAY(DATE(CalendarYear,8,1),(WeekStart="Monday")+1)+29</f>
        <v>46257</v>
      </c>
      <c r="D11" s="45">
        <v>46258</v>
      </c>
      <c r="E11" s="45">
        <v>46259</v>
      </c>
      <c r="F11" s="45">
        <v>46260</v>
      </c>
      <c r="G11" s="45">
        <v>46261</v>
      </c>
      <c r="H11" s="45">
        <v>46262</v>
      </c>
      <c r="I11" s="45">
        <v>46263</v>
      </c>
    </row>
    <row r="12" spans="2:9" ht="100.05" customHeight="1" x14ac:dyDescent="0.25">
      <c r="C12" s="44" t="str">
        <f t="shared" ref="C12:I12" si="5">IFERROR(VLOOKUP(C11,Important_Dates,2,FALSE),"")</f>
        <v/>
      </c>
      <c r="D12" s="44" t="str">
        <f t="shared" si="5"/>
        <v/>
      </c>
      <c r="E12" s="44" t="str">
        <f t="shared" si="5"/>
        <v/>
      </c>
      <c r="F12" s="44" t="str">
        <f t="shared" si="5"/>
        <v/>
      </c>
      <c r="G12" s="44" t="str">
        <f t="shared" si="5"/>
        <v/>
      </c>
      <c r="H12" s="43" t="str">
        <f t="shared" si="5"/>
        <v/>
      </c>
      <c r="I12" s="43" t="str">
        <f t="shared" si="5"/>
        <v/>
      </c>
    </row>
    <row r="13" spans="2:9" ht="15" customHeight="1" x14ac:dyDescent="0.25">
      <c r="C13" s="45">
        <f t="array" ref="C13:D13">DaysAndWeeks+DATE(CalendarYear,8,1)-WEEKDAY(DATE(CalendarYear,8,1),(WeekStart="Monday")+1)+36</f>
        <v>46264</v>
      </c>
      <c r="D13" s="45">
        <v>46265</v>
      </c>
      <c r="E13" s="62" t="s">
        <v>0</v>
      </c>
      <c r="F13" s="62"/>
      <c r="G13" s="62"/>
      <c r="H13" s="62"/>
      <c r="I13" s="62"/>
    </row>
    <row r="14" spans="2:9" ht="100.05" customHeight="1" x14ac:dyDescent="0.25">
      <c r="C14" s="43" t="str">
        <f>IFERROR(VLOOKUP(C13,Important_Dates,2,FALSE),"")</f>
        <v/>
      </c>
      <c r="D14" s="43" t="str">
        <f>IFERROR(VLOOKUP(D13,Important_Dates,2,FALSE),"")</f>
        <v/>
      </c>
      <c r="E14" s="63"/>
      <c r="F14" s="63"/>
      <c r="G14" s="63"/>
      <c r="H14" s="63"/>
      <c r="I14" s="63"/>
    </row>
  </sheetData>
  <mergeCells count="3">
    <mergeCell ref="C1:E1"/>
    <mergeCell ref="E13:I13"/>
    <mergeCell ref="E14:I14"/>
  </mergeCells>
  <conditionalFormatting sqref="C4:H4">
    <cfRule type="expression" dxfId="44" priority="9">
      <formula>DAY(C3)&gt;8</formula>
    </cfRule>
  </conditionalFormatting>
  <conditionalFormatting sqref="C2:I2">
    <cfRule type="expression" dxfId="43" priority="3">
      <formula>OR(C2="Sunday",C2="Saturday")</formula>
    </cfRule>
  </conditionalFormatting>
  <conditionalFormatting sqref="C12:I12 C14:D14">
    <cfRule type="expression" dxfId="36" priority="10">
      <formula>AND(DAY(C11)&gt;=1,DAY(C11)&lt;=15)</formula>
    </cfRule>
  </conditionalFormatting>
  <dataValidations count="3">
    <dataValidation allowBlank="1" showInputMessage="1" prompt="Enter monthly Notes in this cell" sqref="E14:I14" xr:uid="{00000000-0002-0000-0800-000000000000}"/>
    <dataValidation allowBlank="1" showInputMessage="1" prompt="Enter monthly Notes in cell below" sqref="E13:I13" xr:uid="{00000000-0002-0000-0800-000001000000}"/>
    <dataValidation allowBlank="1" showInputMessage="1" showErrorMessage="1" prompt="Events for the month are automatically updated in this tab. To add or modify an event, click Set Important Dates button. Days from the previous and next months are shaded." sqref="A1" xr:uid="{00000000-0002-0000-0800-000002000000}"/>
  </dataValidations>
  <pageMargins left="0.25" right="0.25" top="0.75" bottom="0.75" header="0.3" footer="0.3"/>
  <pageSetup paperSize="9" scale="63" orientation="landscape" r:id="rId1"/>
  <drawing r:id="rId2"/>
  <extLst>
    <ext xmlns:x14="http://schemas.microsoft.com/office/spreadsheetml/2009/9/main" uri="{78C0D931-6437-407d-A8EE-F0AAD7539E65}">
      <x14:conditionalFormattings>
        <x14:conditionalFormatting xmlns:xm="http://schemas.microsoft.com/office/excel/2006/main">
          <x14:cfRule type="expression" priority="1" stopIfTrue="1" id="{D1A4E327-9CB1-49A2-8CF3-46DD94CA7890}">
            <xm:f>VLOOKUP(C3,Important_Dates,4,FALSE)='SABRS Deadline &amp; Events'!$H$21</xm:f>
            <x14:dxf>
              <fill>
                <patternFill>
                  <bgColor theme="8" tint="-0.24994659260841701"/>
                </patternFill>
              </fill>
            </x14:dxf>
          </x14:cfRule>
          <x14:cfRule type="expression" priority="228" stopIfTrue="1" id="{EBE0D384-59D2-4B4B-9FC7-0660A6DA9886}">
            <xm:f>VLOOKUP(C3,Important_Dates,4,FALSE)='SABRS Deadline &amp; Events'!$H$16</xm:f>
            <x14:dxf>
              <fill>
                <patternFill>
                  <bgColor theme="5"/>
                </patternFill>
              </fill>
            </x14:dxf>
          </x14:cfRule>
          <x14:cfRule type="expression" priority="229" stopIfTrue="1" id="{EAE649BF-EE3C-4BB7-AFB8-6BC938586D29}">
            <xm:f>VLOOKUP(C3,Important_Dates,4,FALSE)='SABRS Deadline &amp; Events'!$H$17</xm:f>
            <x14:dxf>
              <fill>
                <patternFill>
                  <bgColor theme="6"/>
                </patternFill>
              </fill>
            </x14:dxf>
          </x14:cfRule>
          <x14:cfRule type="expression" priority="230" stopIfTrue="1" id="{32B16BA7-F5DF-4DEA-B15A-2063499C96DF}">
            <xm:f>VLOOKUP(C3,Important_Dates,4,FALSE)='SABRS Deadline &amp; Events'!$H$18</xm:f>
            <x14:dxf>
              <fill>
                <patternFill>
                  <bgColor theme="7"/>
                </patternFill>
              </fill>
            </x14:dxf>
          </x14:cfRule>
          <x14:cfRule type="expression" priority="231" stopIfTrue="1" id="{57C50AE7-BB01-4B21-BCB7-ECD70114B0F5}">
            <xm:f>VLOOKUP(C3,Important_Dates,4,FALSE)='SABRS Deadline &amp; Events'!$H$19</xm:f>
            <x14:dxf>
              <fill>
                <patternFill>
                  <bgColor theme="4"/>
                </patternFill>
              </fill>
            </x14:dxf>
          </x14:cfRule>
          <x14:cfRule type="expression" priority="232" stopIfTrue="1" id="{7CAA4289-E230-4AF7-BEAA-4AC7FDB7377F}">
            <xm:f>VLOOKUP(C3,Important_Dates,4,FALSE)='SABRS Deadline &amp; Events'!$H$20</xm:f>
            <x14:dxf>
              <fill>
                <patternFill>
                  <bgColor theme="3" tint="0.89996032593768116"/>
                </patternFill>
              </fill>
            </x14:dxf>
          </x14:cfRule>
          <xm:sqref>C3:I3 C5:I5 C7:I7 C9:I9 C11:I11 C13:D13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6306C7E7E5753048BAEDF530717DD892" ma:contentTypeVersion="11" ma:contentTypeDescription="Create a new document." ma:contentTypeScope="" ma:versionID="c243c7b53c95ec87d7b0e51ad89ee6ea">
  <xsd:schema xmlns:xsd="http://www.w3.org/2001/XMLSchema" xmlns:xs="http://www.w3.org/2001/XMLSchema" xmlns:p="http://schemas.microsoft.com/office/2006/metadata/properties" xmlns:ns1="http://schemas.microsoft.com/sharepoint/v3" xmlns:ns2="efde67e2-bd96-45fc-ad28-2d1d0cc84757" xmlns:ns3="c11a4dd1-9999-41de-ad6b-508521c3559d" targetNamespace="http://schemas.microsoft.com/office/2006/metadata/properties" ma:root="true" ma:fieldsID="1a77b17eaa0a912bdfe57fee6d080390" ns1:_="" ns2:_="" ns3:_="">
    <xsd:import namespace="http://schemas.microsoft.com/sharepoint/v3"/>
    <xsd:import namespace="efde67e2-bd96-45fc-ad28-2d1d0cc84757"/>
    <xsd:import namespace="c11a4dd1-9999-41de-ad6b-508521c3559d"/>
    <xsd:element name="properties">
      <xsd:complexType>
        <xsd:sequence>
          <xsd:element name="documentManagement">
            <xsd:complexType>
              <xsd:all>
                <xsd:element ref="ns2:Topic" minOccurs="0"/>
                <xsd:element ref="ns2:Sub_x002d_topic" minOccurs="0"/>
                <xsd:element ref="ns1:PublishingStartDate" minOccurs="0"/>
                <xsd:element ref="ns1:PublishingExpirationDate" minOccurs="0"/>
                <xsd:element ref="ns2:Number" minOccurs="0"/>
                <xsd:element ref="ns2:Document_x0020_Title" minOccurs="0"/>
                <xsd:element ref="ns3: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6" nillable="true" ma:displayName="Scheduling Start Date" ma:description="Scheduling Start Date is a site column created by the Publishing feature. It is used to specify the date and time on which this page will first appear to site visitors." ma:hidden="true" ma:internalName="PublishingStartDate" ma:readOnly="false">
      <xsd:simpleType>
        <xsd:restriction base="dms:Unknown"/>
      </xsd:simpleType>
    </xsd:element>
    <xsd:element name="PublishingExpirationDate" ma:index="7" nillable="true" ma:displayName="Scheduling End Date" ma:description="Scheduling End Date is a site column created by the Publishing feature. It is used to specify the date and time on which this page will no longer appear to site visitors." ma:hidden="true" ma:internalName="PublishingExpirationDate" ma:readOnly="fals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fde67e2-bd96-45fc-ad28-2d1d0cc84757" elementFormDefault="qualified">
    <xsd:import namespace="http://schemas.microsoft.com/office/2006/documentManagement/types"/>
    <xsd:import namespace="http://schemas.microsoft.com/office/infopath/2007/PartnerControls"/>
    <xsd:element name="Topic" ma:index="2" nillable="true" ma:displayName="Topic" ma:default="(Empty)" ma:format="Dropdown" ma:internalName="Topic">
      <xsd:simpleType>
        <xsd:union memberTypes="dms:Text">
          <xsd:simpleType>
            <xsd:restriction base="dms:Choice">
              <xsd:enumeration value="(Empty)"/>
              <xsd:enumeration value="Budget Instructions"/>
              <xsd:enumeration value="Budget Process"/>
              <xsd:enumeration value="E-Board/IJWM"/>
              <xsd:enumeration value="OAR"/>
              <xsd:enumeration value="SABRS"/>
              <xsd:enumeration value="CPC"/>
            </xsd:restriction>
          </xsd:simpleType>
        </xsd:union>
      </xsd:simpleType>
    </xsd:element>
    <xsd:element name="Sub_x002d_topic" ma:index="3" nillable="true" ma:displayName="Sub-topic" ma:default="(Empty)" ma:format="Dropdown" ma:internalName="Sub_x002d_topic">
      <xsd:simpleType>
        <xsd:union memberTypes="dms:Text">
          <xsd:simpleType>
            <xsd:restriction base="dms:Choice">
              <xsd:enumeration value="(Empty)"/>
              <xsd:enumeration value="Allotment Process"/>
              <xsd:enumeration value="Budget Development"/>
              <xsd:enumeration value="Budget Execution"/>
              <xsd:enumeration value="Budget Kick-off"/>
              <xsd:enumeration value="Form"/>
              <xsd:enumeration value="Legislative Concepts"/>
              <xsd:enumeration value="Operations"/>
              <xsd:enumeration value="Web Sources"/>
              <xsd:enumeration value="Other"/>
            </xsd:restriction>
          </xsd:simpleType>
        </xsd:union>
      </xsd:simpleType>
    </xsd:element>
    <xsd:element name="Number" ma:index="12" nillable="true" ma:displayName="Number" ma:internalName="Number">
      <xsd:simpleType>
        <xsd:restriction base="dms:Text">
          <xsd:maxLength value="255"/>
        </xsd:restriction>
      </xsd:simpleType>
    </xsd:element>
    <xsd:element name="Document_x0020_Title" ma:index="13" nillable="true" ma:displayName="Document Title" ma:description="Type the fill name of the document and link to the short document file name" ma:format="Hyperlink" ma:internalName="Document_x0020_Titl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c11a4dd1-9999-41de-ad6b-508521c3559d" elementFormDefault="qualified">
    <xsd:import namespace="http://schemas.microsoft.com/office/2006/documentManagement/types"/>
    <xsd:import namespace="http://schemas.microsoft.com/office/infopath/2007/PartnerControls"/>
    <xsd:element name="SharedWithUsers" ma:index="14"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1 6 " ? > < D a t a M a s h u p   x m l n s = " h t t p : / / s c h e m a s . m i c r o s o f t . c o m / D a t a M a s h u p " > A A A A A B U D A A B Q S w M E F A A C A A g A A H 6 d W z + C 1 v W l A A A A 9 w A A A B I A H A B D b 2 5 m a W c v U G F j a 2 F n Z S 5 4 b W w g o h g A K K A U A A A A A A A A A A A A A A A A A A A A A A A A A A A A h Y 8 x D o I w G I W v Q r r T l m q i k l I G V 0 l M i M a 1 K R U a 4 c f Q Y r m b g 0 f y C m I U d X N 8 3 / u G 9 + 7 X G 0 + H p g 4 u u r O m h Q R F m K J A g 2 o L A 2 W C e n c M l y g V f C v V S Z Y 6 G G W w 8 W C L B F X O n W N C v P f Y z 3 D b l Y R R G p F D t s l V p R u J P r L 5 L 4 c G r J O g N B J 8 / x o j G I 7 m C x x R t s K U k 4 n y z M D X Y O P g Z / s D + b q v X d 9 p o S H c 5 Z x M k Z P 3 C f E A U E s D B B Q A A g A I A A B + n 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A f p 1 b K I p H u A 4 A A A A R A A A A E w A c A E Z v c m 1 1 b G F z L 1 N l Y 3 R p b 2 4 x L m 0 g o h g A K K A U A A A A A A A A A A A A A A A A A A A A A A A A A A A A K 0 5 N L s n M z 1 M I h t C G 1 g B Q S w E C L Q A U A A I A C A A A f p 1 b P 4 L W 9 a U A A A D 3 A A A A E g A A A A A A A A A A A A A A A A A A A A A A Q 2 9 u Z m l n L 1 B h Y 2 t h Z 2 U u e G 1 s U E s B A i 0 A F A A C A A g A A H 6 d W w / K 6 a u k A A A A 6 Q A A A B M A A A A A A A A A A A A A A A A A 8 Q A A A F t D b 2 5 0 Z W 5 0 X 1 R 5 c G V z X S 5 4 b W x Q S w E C L Q A U A A I A C A A A f p 1 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6 X n 9 2 D z p 7 U y v M 4 L f K l 5 Z 1 w A A A A A C A A A A A A A D Z g A A w A A A A B A A A A D t V 4 C + h e p S J B W x J 0 L Y S z W J A A A A A A S A A A C g A A A A E A A A A K 5 d 9 k J 2 v Q T i z O / + Y v 3 C K W x Q A A A A A m l 4 l A u X + z v z Y P W t Z H o u r 5 3 W 5 g X W 8 Q G Q B d 0 D Z r a r K d 1 X s f W 4 N L 6 s p e K C H c u R F d Z i x T G L B e 4 f t B M X B I T v r r N y + l 5 9 B 2 C V w N s k T Q i N Y + q l I x 8 U A A A A C U O s P X F d K L t a 7 + w T W X 8 D t m 3 d X F 0 = < / D a t a M a s h u p > 
</file>

<file path=customXml/item3.xml><?xml version="1.0" encoding="utf-8"?>
<p:properties xmlns:p="http://schemas.microsoft.com/office/2006/metadata/properties" xmlns:xsi="http://www.w3.org/2001/XMLSchema-instance" xmlns:pc="http://schemas.microsoft.com/office/infopath/2007/PartnerControls">
  <documentManagement>
    <Document_x0020_Title xmlns="efde67e2-bd96-45fc-ad28-2d1d0cc84757">
      <Url xsi:nil="true"/>
      <Description xsi:nil="true"/>
    </Document_x0020_Title>
    <Sub_x002d_topic xmlns="efde67e2-bd96-45fc-ad28-2d1d0cc84757" xsi:nil="true"/>
    <Number xmlns="efde67e2-bd96-45fc-ad28-2d1d0cc84757" xsi:nil="true"/>
    <Topic xmlns="efde67e2-bd96-45fc-ad28-2d1d0cc84757">SABRS</Topic>
    <PublishingExpirationDate xmlns="http://schemas.microsoft.com/sharepoint/v3" xsi:nil="true"/>
    <PublishingStartDate xmlns="http://schemas.microsoft.com/sharepoint/v3" xsi:nil="true"/>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CC86FC9-26F5-42FC-9B69-914128E19A8A}"/>
</file>

<file path=customXml/itemProps2.xml><?xml version="1.0" encoding="utf-8"?>
<ds:datastoreItem xmlns:ds="http://schemas.openxmlformats.org/officeDocument/2006/customXml" ds:itemID="{B8ABF444-3634-451C-ABD8-FC17873D0E17}">
  <ds:schemaRefs>
    <ds:schemaRef ds:uri="http://schemas.microsoft.com/DataMashup"/>
  </ds:schemaRefs>
</ds:datastoreItem>
</file>

<file path=customXml/itemProps3.xml><?xml version="1.0" encoding="utf-8"?>
<ds:datastoreItem xmlns:ds="http://schemas.openxmlformats.org/officeDocument/2006/customXml" ds:itemID="{B87B69AC-4173-4B1D-9C7A-C92C46C4D984}">
  <ds:schemaRefs>
    <ds:schemaRef ds:uri="http://purl.org/dc/terms/"/>
    <ds:schemaRef ds:uri="16c05727-aa75-4e4a-9b5f-8a80a1165891"/>
    <ds:schemaRef ds:uri="http://purl.org/dc/elements/1.1/"/>
    <ds:schemaRef ds:uri="http://schemas.microsoft.com/office/2006/metadata/properties"/>
    <ds:schemaRef ds:uri="http://schemas.microsoft.com/office/2006/documentManagement/types"/>
    <ds:schemaRef ds:uri="71af3243-3dd4-4a8d-8c0d-dd76da1f02a5"/>
    <ds:schemaRef ds:uri="230e9df3-be65-4c73-a93b-d1236ebd677e"/>
    <ds:schemaRef ds:uri="http://schemas.microsoft.com/office/infopath/2007/PartnerControls"/>
    <ds:schemaRef ds:uri="http://schemas.openxmlformats.org/package/2006/metadata/core-properties"/>
    <ds:schemaRef ds:uri="http://schemas.microsoft.com/sharepoint/v3"/>
    <ds:schemaRef ds:uri="http://www.w3.org/XML/1998/namespace"/>
    <ds:schemaRef ds:uri="http://purl.org/dc/dcmitype/"/>
  </ds:schemaRefs>
</ds:datastoreItem>
</file>

<file path=customXml/itemProps4.xml><?xml version="1.0" encoding="utf-8"?>
<ds:datastoreItem xmlns:ds="http://schemas.openxmlformats.org/officeDocument/2006/customXml" ds:itemID="{684808C8-1297-4CB2-B2DA-E9A0F2586420}">
  <ds:schemaRefs>
    <ds:schemaRef ds:uri="http://schemas.microsoft.com/sharepoint/v3/contenttype/forms"/>
  </ds:schemaRefs>
</ds:datastoreItem>
</file>

<file path=docMetadata/LabelInfo.xml><?xml version="1.0" encoding="utf-8"?>
<clbl:labelList xmlns:clbl="http://schemas.microsoft.com/office/2020/mipLabelMetadata">
  <clbl:label id="{09b73270-2993-4076-be47-9c78f42a1e84}" enabled="1" method="Privileged" siteId="{aa3f6932-fa7c-47b4-a0ce-a598cad161cf}" contentBits="0" removed="0"/>
</clbl:labelList>
</file>

<file path=docProps/app.xml><?xml version="1.0" encoding="utf-8"?>
<Properties xmlns="http://schemas.openxmlformats.org/officeDocument/2006/extended-properties" xmlns:vt="http://schemas.openxmlformats.org/officeDocument/2006/docPropsVTypes">
  <Template>TM11382977</Template>
  <Application>Microsoft Excel</Application>
  <DocSecurity>0</DocSecurity>
  <ScaleCrop>false</ScaleCrop>
  <HeadingPairs>
    <vt:vector size="4" baseType="variant">
      <vt:variant>
        <vt:lpstr>Worksheets</vt:lpstr>
      </vt:variant>
      <vt:variant>
        <vt:i4>13</vt:i4>
      </vt:variant>
      <vt:variant>
        <vt:lpstr>Named Ranges</vt:lpstr>
      </vt:variant>
      <vt:variant>
        <vt:i4>4</vt:i4>
      </vt:variant>
    </vt:vector>
  </HeadingPairs>
  <TitlesOfParts>
    <vt:vector size="17" baseType="lpstr">
      <vt:lpstr>SABRS Deadline &amp; Events</vt:lpstr>
      <vt:lpstr>Jan</vt:lpstr>
      <vt:lpstr>Feb</vt:lpstr>
      <vt:lpstr>Mar</vt:lpstr>
      <vt:lpstr>Apr</vt:lpstr>
      <vt:lpstr>May</vt:lpstr>
      <vt:lpstr>Jun</vt:lpstr>
      <vt:lpstr>Jul</vt:lpstr>
      <vt:lpstr>Aug</vt:lpstr>
      <vt:lpstr>Sep</vt:lpstr>
      <vt:lpstr>Oct</vt:lpstr>
      <vt:lpstr>Nov</vt:lpstr>
      <vt:lpstr>Dec</vt:lpstr>
      <vt:lpstr>CalendarYear</vt:lpstr>
      <vt:lpstr>Event_Categories</vt:lpstr>
      <vt:lpstr>Important_Dates</vt:lpstr>
      <vt:lpstr>WeekStart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
  <cp:lastModifiedBy/>
  <dcterms:created xsi:type="dcterms:W3CDTF">2022-12-28T03:21:16Z</dcterms:created>
  <dcterms:modified xsi:type="dcterms:W3CDTF">2026-04-23T22:23:28Z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0x0101006306C7E7E5753048BAEDF530717DD892</vt:lpwstr>
  </property>
  <property fmtid="{D5CDD505-2E9C-101B-9397-08002B2CF9AE}" pid="3" name="MSIP_Label_09b73270-2993-4076-be47-9c78f42a1e84_Enabled">
    <vt:lpwstr>true</vt:lpwstr>
  </property>
  <property fmtid="{D5CDD505-2E9C-101B-9397-08002B2CF9AE}" pid="4" name="MSIP_Label_09b73270-2993-4076-be47-9c78f42a1e84_SetDate">
    <vt:lpwstr>2025-02-10T15:44:59Z</vt:lpwstr>
  </property>
  <property fmtid="{D5CDD505-2E9C-101B-9397-08002B2CF9AE}" pid="5" name="MSIP_Label_09b73270-2993-4076-be47-9c78f42a1e84_Method">
    <vt:lpwstr>Privileged</vt:lpwstr>
  </property>
  <property fmtid="{D5CDD505-2E9C-101B-9397-08002B2CF9AE}" pid="6" name="MSIP_Label_09b73270-2993-4076-be47-9c78f42a1e84_Name">
    <vt:lpwstr>Level 1 - Published (Items)</vt:lpwstr>
  </property>
  <property fmtid="{D5CDD505-2E9C-101B-9397-08002B2CF9AE}" pid="7" name="MSIP_Label_09b73270-2993-4076-be47-9c78f42a1e84_SiteId">
    <vt:lpwstr>aa3f6932-fa7c-47b4-a0ce-a598cad161cf</vt:lpwstr>
  </property>
  <property fmtid="{D5CDD505-2E9C-101B-9397-08002B2CF9AE}" pid="8" name="MSIP_Label_09b73270-2993-4076-be47-9c78f42a1e84_ActionId">
    <vt:lpwstr>3150c117-6423-4917-91b6-b9b9d412d389</vt:lpwstr>
  </property>
  <property fmtid="{D5CDD505-2E9C-101B-9397-08002B2CF9AE}" pid="9" name="MSIP_Label_09b73270-2993-4076-be47-9c78f42a1e84_ContentBits">
    <vt:lpwstr>0</vt:lpwstr>
  </property>
</Properties>
</file>